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90" yWindow="120" windowWidth="28815" windowHeight="12480" tabRatio="490" firstSheet="2" activeTab="13"/>
  </bookViews>
  <sheets>
    <sheet name="осн. ИПР тариф" sheetId="1" state="hidden" r:id="rId1"/>
    <sheet name="нетариф" sheetId="2" state="hidden" r:id="rId2"/>
    <sheet name="2018 год" sheetId="14" r:id="rId3"/>
    <sheet name="2017 год после 01.07.2017" sheetId="13" r:id="rId4"/>
    <sheet name="2017 год до 01.07.2017" sheetId="12" r:id="rId5"/>
    <sheet name="2016 год" sheetId="3" r:id="rId6"/>
    <sheet name="Реконструкция 2013 " sheetId="4" state="hidden" r:id="rId7"/>
    <sheet name="Материалы 2013" sheetId="5" state="hidden" r:id="rId8"/>
    <sheet name="Реконструкция 2014" sheetId="6" state="hidden" r:id="rId9"/>
    <sheet name="Материалы 2014" sheetId="7" state="hidden" r:id="rId10"/>
    <sheet name="Лист1" sheetId="8" state="hidden" r:id="rId11"/>
    <sheet name="2015 год" sheetId="9" r:id="rId12"/>
    <sheet name="2014 год" sheetId="10" r:id="rId13"/>
    <sheet name="2013 год" sheetId="11" r:id="rId14"/>
  </sheets>
  <definedNames>
    <definedName name="_xlnm._FilterDatabase" localSheetId="13" hidden="1">'2013 год'!$A$7:$N$137</definedName>
    <definedName name="_xlnm._FilterDatabase" localSheetId="12" hidden="1">'2014 год'!$A$7:$N$164</definedName>
    <definedName name="_xlnm._FilterDatabase" localSheetId="11" hidden="1">'2015 год'!$A$7:$N$269</definedName>
    <definedName name="_xlnm._FilterDatabase" localSheetId="5" hidden="1">'2016 год'!$F$1:$F$250</definedName>
    <definedName name="_xlnm._FilterDatabase" localSheetId="4" hidden="1">'2017 год до 01.07.2017'!$A$7:$N$47</definedName>
    <definedName name="_xlnm._FilterDatabase" localSheetId="3" hidden="1">'2017 год после 01.07.2017'!$A$6:$N$98</definedName>
    <definedName name="_xlnm._FilterDatabase" localSheetId="2" hidden="1">'2018 год'!$A$6:$M$97</definedName>
    <definedName name="_xlnm._FilterDatabase" localSheetId="7" hidden="1">'Материалы 2013'!$A$6:$G$66</definedName>
    <definedName name="_xlnm._FilterDatabase" localSheetId="9" hidden="1">'Материалы 2014'!$A$6:$G$95</definedName>
    <definedName name="_xlnm._FilterDatabase" localSheetId="1" hidden="1">нетариф!$B$9:$R$75</definedName>
    <definedName name="_xlnm._FilterDatabase" localSheetId="0" hidden="1">'осн. ИПР тариф'!$B$9:$R$145</definedName>
    <definedName name="_xlnm._FilterDatabase" localSheetId="6" hidden="1">'Реконструкция 2013 '!$A$7:$L$429</definedName>
    <definedName name="_xlnm._FilterDatabase" localSheetId="8" hidden="1">'Реконструкция 2014'!$C$7:$L$1096</definedName>
    <definedName name="wrn.Сравнение._.с._.отраслями." localSheetId="5" hidden="1">{#N/A,#N/A,TRUE,"Лист1";#N/A,#N/A,TRUE,"Лист2";#N/A,#N/A,TRUE,"Лист3"}</definedName>
    <definedName name="wrn.Сравнение._.с._.отраслями." localSheetId="7" hidden="1">{#N/A,#N/A,TRUE,"Лист1";#N/A,#N/A,TRUE,"Лист2";#N/A,#N/A,TRUE,"Лист3"}</definedName>
    <definedName name="wrn.Сравнение._.с._.отраслями." localSheetId="9" hidden="1">{#N/A,#N/A,TRUE,"Лист1";#N/A,#N/A,TRUE,"Лист2";#N/A,#N/A,TRUE,"Лист3"}</definedName>
    <definedName name="wrn.Сравнение._.с._.отраслями." localSheetId="6" hidden="1">{#N/A,#N/A,TRUE,"Лист1";#N/A,#N/A,TRUE,"Лист2";#N/A,#N/A,TRUE,"Лист3"}</definedName>
    <definedName name="wrn.Сравнение._.с._.отраслями." localSheetId="8" hidden="1">{#N/A,#N/A,TRUE,"Лист1";#N/A,#N/A,TRUE,"Лист2";#N/A,#N/A,TRUE,"Лист3"}</definedName>
    <definedName name="wrn.Сравнение._.с._.отраслями." hidden="1">{#N/A,#N/A,TRUE,"Лист1";#N/A,#N/A,TRUE,"Лист2";#N/A,#N/A,TRUE,"Лист3"}</definedName>
    <definedName name="Z_0817297F_4D14_41CB_813F_30053B1E5009_.wvu.FilterData" localSheetId="8" hidden="1">'Реконструкция 2014'!$C$7:$L$1096</definedName>
    <definedName name="Z_093E40B8_E5EA_4B51_A890_58572CB19FEC_.wvu.FilterData" localSheetId="5" hidden="1">'2016 год'!$D$6:$G$6</definedName>
    <definedName name="Z_093E40B8_E5EA_4B51_A890_58572CB19FEC_.wvu.FilterData" localSheetId="1" hidden="1">нетариф!$B$9:$R$75</definedName>
    <definedName name="Z_093E40B8_E5EA_4B51_A890_58572CB19FEC_.wvu.FilterData" localSheetId="0" hidden="1">'осн. ИПР тариф'!$B$9:$R$145</definedName>
    <definedName name="Z_093E40B8_E5EA_4B51_A890_58572CB19FEC_.wvu.FilterData" localSheetId="6" hidden="1">'Реконструкция 2013 '!$B$7:$L$168</definedName>
    <definedName name="Z_093E40B8_E5EA_4B51_A890_58572CB19FEC_.wvu.FilterData" localSheetId="8" hidden="1">'Реконструкция 2014'!$D$7:$L$470</definedName>
    <definedName name="Z_18FAE551_3A1F_43F1_A09C_B10536EBB87D_.wvu.FilterData" localSheetId="8" hidden="1">'Реконструкция 2014'!$C$7:$O$1096</definedName>
    <definedName name="Z_190170EF_790B_42EF_97C6_1BC5AEA4B93D_.wvu.FilterData" localSheetId="5" hidden="1">'2016 год'!$A$6:$K$6</definedName>
    <definedName name="Z_2D1887A3_2F71_4E5D_A296_041E62FE4FD5_.wvu.Cols" localSheetId="8" hidden="1">'Реконструкция 2014'!#REF!,'Реконструкция 2014'!$J:$L,'Реконструкция 2014'!#REF!,'Реконструкция 2014'!#REF!,'Реконструкция 2014'!#REF!</definedName>
    <definedName name="Z_2D1887A3_2F71_4E5D_A296_041E62FE4FD5_.wvu.FilterData" localSheetId="8" hidden="1">'Реконструкция 2014'!$C$7:$O$1096</definedName>
    <definedName name="Z_2FB285ED_A4BC_4FCE_9B49_FD717F6DA4E4_.wvu.FilterData" localSheetId="5" hidden="1">'2016 год'!$A$6:$K$6</definedName>
    <definedName name="Z_2FB285ED_A4BC_4FCE_9B49_FD717F6DA4E4_.wvu.FilterData" localSheetId="6" hidden="1">'Реконструкция 2013 '!$A$7:$L$429</definedName>
    <definedName name="Z_2FB285ED_A4BC_4FCE_9B49_FD717F6DA4E4_.wvu.FilterData" localSheetId="8" hidden="1">'Реконструкция 2014'!$C$7:$O$1096</definedName>
    <definedName name="Z_330F3595_3A3D_496C_AE91_CC98EA2CA6F7_.wvu.FilterData" localSheetId="5" hidden="1">'2016 год'!$A$6:$K$6</definedName>
    <definedName name="Z_342D1C85_F703_409D_863E_438C2E773D75_.wvu.FilterData" localSheetId="6" hidden="1">'Реконструкция 2013 '!$A$7:$L$429</definedName>
    <definedName name="Z_380B3471_B74B_475E_A1DB_466E6C3EF0A1_.wvu.FilterData" localSheetId="8" hidden="1">'Реконструкция 2014'!$C$7:$O$1096</definedName>
    <definedName name="Z_3D8EFDE8_4D24_4ACC_A48C_F2B017C5F9BE_.wvu.FilterData" localSheetId="5" hidden="1">'2016 год'!$D$6:$G$6</definedName>
    <definedName name="Z_3D8EFDE8_4D24_4ACC_A48C_F2B017C5F9BE_.wvu.FilterData" localSheetId="1" hidden="1">нетариф!$B$9:$R$75</definedName>
    <definedName name="Z_3D8EFDE8_4D24_4ACC_A48C_F2B017C5F9BE_.wvu.FilterData" localSheetId="0" hidden="1">'осн. ИПР тариф'!$B$9:$R$145</definedName>
    <definedName name="Z_3D8EFDE8_4D24_4ACC_A48C_F2B017C5F9BE_.wvu.FilterData" localSheetId="6" hidden="1">'Реконструкция 2013 '!$B$7:$L$168</definedName>
    <definedName name="Z_3D8EFDE8_4D24_4ACC_A48C_F2B017C5F9BE_.wvu.FilterData" localSheetId="8" hidden="1">'Реконструкция 2014'!$D$7:$L$470</definedName>
    <definedName name="Z_3E6F07A5_0A18_4124_8011_B5E2A2C8DD26_.wvu.FilterData" localSheetId="5" hidden="1">'2016 год'!$D$6:$G$6</definedName>
    <definedName name="Z_3E6F07A5_0A18_4124_8011_B5E2A2C8DD26_.wvu.FilterData" localSheetId="1" hidden="1">нетариф!$B$9:$R$75</definedName>
    <definedName name="Z_3E6F07A5_0A18_4124_8011_B5E2A2C8DD26_.wvu.FilterData" localSheetId="0" hidden="1">'осн. ИПР тариф'!$B$9:$R$145</definedName>
    <definedName name="Z_3E6F07A5_0A18_4124_8011_B5E2A2C8DD26_.wvu.FilterData" localSheetId="6" hidden="1">'Реконструкция 2013 '!$B$7:$L$168</definedName>
    <definedName name="Z_3E6F07A5_0A18_4124_8011_B5E2A2C8DD26_.wvu.FilterData" localSheetId="8" hidden="1">'Реконструкция 2014'!$D$7:$L$470</definedName>
    <definedName name="Z_4449525F_5D6A_49DA_A16D_AFDC5466E3EA_.wvu.FilterData" localSheetId="5" hidden="1">'2016 год'!$A$6:$K$6</definedName>
    <definedName name="Z_4FF9B319_7846_4AFA_989B_36DB3FD4F67B_.wvu.FilterData" localSheetId="5" hidden="1">'2016 год'!$D$6:$G$6</definedName>
    <definedName name="Z_4FF9B319_7846_4AFA_989B_36DB3FD4F67B_.wvu.FilterData" localSheetId="1" hidden="1">нетариф!$B$9:$R$75</definedName>
    <definedName name="Z_4FF9B319_7846_4AFA_989B_36DB3FD4F67B_.wvu.FilterData" localSheetId="0" hidden="1">'осн. ИПР тариф'!$B$9:$R$145</definedName>
    <definedName name="Z_4FF9B319_7846_4AFA_989B_36DB3FD4F67B_.wvu.FilterData" localSheetId="6" hidden="1">'Реконструкция 2013 '!$B$7:$L$168</definedName>
    <definedName name="Z_4FF9B319_7846_4AFA_989B_36DB3FD4F67B_.wvu.FilterData" localSheetId="8" hidden="1">'Реконструкция 2014'!$D$7:$L$470</definedName>
    <definedName name="Z_51E8DB3F_61E6_4B1E_AB96_E32308EA930F_.wvu.FilterData" localSheetId="8" hidden="1">'Реконструкция 2014'!$C$7:$O$1096</definedName>
    <definedName name="Z_5269E5B4_C0D4_4F3D_93F1_9DF74BB80401_.wvu.FilterData" localSheetId="5" hidden="1">'2016 год'!$D$6:$G$6</definedName>
    <definedName name="Z_5269E5B4_C0D4_4F3D_93F1_9DF74BB80401_.wvu.FilterData" localSheetId="1" hidden="1">нетариф!$B$9:$R$75</definedName>
    <definedName name="Z_5269E5B4_C0D4_4F3D_93F1_9DF74BB80401_.wvu.FilterData" localSheetId="0" hidden="1">'осн. ИПР тариф'!$B$9:$R$145</definedName>
    <definedName name="Z_5269E5B4_C0D4_4F3D_93F1_9DF74BB80401_.wvu.FilterData" localSheetId="6" hidden="1">'Реконструкция 2013 '!$B$7:$L$168</definedName>
    <definedName name="Z_5269E5B4_C0D4_4F3D_93F1_9DF74BB80401_.wvu.FilterData" localSheetId="8" hidden="1">'Реконструкция 2014'!$D$7:$L$470</definedName>
    <definedName name="Z_5269E5B4_C0D4_4F3D_93F1_9DF74BB80401_.wvu.PrintTitles" localSheetId="5" hidden="1">'2016 год'!$4:$6</definedName>
    <definedName name="Z_5269E5B4_C0D4_4F3D_93F1_9DF74BB80401_.wvu.PrintTitles" localSheetId="1" hidden="1">нетариф!$6:$9</definedName>
    <definedName name="Z_5269E5B4_C0D4_4F3D_93F1_9DF74BB80401_.wvu.PrintTitles" localSheetId="0" hidden="1">'осн. ИПР тариф'!$6:$9</definedName>
    <definedName name="Z_5269E5B4_C0D4_4F3D_93F1_9DF74BB80401_.wvu.PrintTitles" localSheetId="6" hidden="1">'Реконструкция 2013 '!$5:$7</definedName>
    <definedName name="Z_5269E5B4_C0D4_4F3D_93F1_9DF74BB80401_.wvu.PrintTitles" localSheetId="8" hidden="1">'Реконструкция 2014'!$5:$7</definedName>
    <definedName name="Z_534F82C3_645A_4CE1_8BD3_02BCC472126E_.wvu.FilterData" localSheetId="5" hidden="1">'2016 год'!$D$6:$G$6</definedName>
    <definedName name="Z_534F82C3_645A_4CE1_8BD3_02BCC472126E_.wvu.FilterData" localSheetId="1" hidden="1">нетариф!$B$9:$R$75</definedName>
    <definedName name="Z_534F82C3_645A_4CE1_8BD3_02BCC472126E_.wvu.FilterData" localSheetId="0" hidden="1">'осн. ИПР тариф'!$B$9:$R$145</definedName>
    <definedName name="Z_534F82C3_645A_4CE1_8BD3_02BCC472126E_.wvu.FilterData" localSheetId="6" hidden="1">'Реконструкция 2013 '!$B$7:$L$168</definedName>
    <definedName name="Z_534F82C3_645A_4CE1_8BD3_02BCC472126E_.wvu.FilterData" localSheetId="8" hidden="1">'Реконструкция 2014'!$D$7:$L$470</definedName>
    <definedName name="Z_534F82C3_645A_4CE1_8BD3_02BCC472126E_.wvu.PrintTitles" localSheetId="5" hidden="1">'2016 год'!$4:$6</definedName>
    <definedName name="Z_534F82C3_645A_4CE1_8BD3_02BCC472126E_.wvu.PrintTitles" localSheetId="1" hidden="1">нетариф!$6:$9</definedName>
    <definedName name="Z_534F82C3_645A_4CE1_8BD3_02BCC472126E_.wvu.PrintTitles" localSheetId="0" hidden="1">'осн. ИПР тариф'!$6:$9</definedName>
    <definedName name="Z_534F82C3_645A_4CE1_8BD3_02BCC472126E_.wvu.PrintTitles" localSheetId="6" hidden="1">'Реконструкция 2013 '!$5:$7</definedName>
    <definedName name="Z_534F82C3_645A_4CE1_8BD3_02BCC472126E_.wvu.PrintTitles" localSheetId="8" hidden="1">'Реконструкция 2014'!$5:$7</definedName>
    <definedName name="Z_534F82C3_645A_4CE1_8BD3_02BCC472126E_.wvu.Rows" localSheetId="5" hidden="1">'2016 год'!#REF!</definedName>
    <definedName name="Z_534F82C3_645A_4CE1_8BD3_02BCC472126E_.wvu.Rows" localSheetId="1" hidden="1">нетариф!#REF!</definedName>
    <definedName name="Z_534F82C3_645A_4CE1_8BD3_02BCC472126E_.wvu.Rows" localSheetId="0" hidden="1">'осн. ИПР тариф'!#REF!</definedName>
    <definedName name="Z_534F82C3_645A_4CE1_8BD3_02BCC472126E_.wvu.Rows" localSheetId="6" hidden="1">'Реконструкция 2013 '!#REF!</definedName>
    <definedName name="Z_534F82C3_645A_4CE1_8BD3_02BCC472126E_.wvu.Rows" localSheetId="8" hidden="1">'Реконструкция 2014'!#REF!</definedName>
    <definedName name="Z_535AB964_CB7D_4009_BF09_FAB4C06DEA41_.wvu.FilterData" localSheetId="6" hidden="1">'Реконструкция 2013 '!$A$7:$L$429</definedName>
    <definedName name="Z_535AB964_CB7D_4009_BF09_FAB4C06DEA41_.wvu.FilterData" localSheetId="8" hidden="1">'Реконструкция 2014'!$C$7:$O$1096</definedName>
    <definedName name="Z_5FA9D4BB_A939_4CA5_A51D_42F4FC617212_.wvu.FilterData" localSheetId="5" hidden="1">'2016 год'!$D$6:$G$6</definedName>
    <definedName name="Z_5FA9D4BB_A939_4CA5_A51D_42F4FC617212_.wvu.FilterData" localSheetId="1" hidden="1">нетариф!$B$9:$R$75</definedName>
    <definedName name="Z_5FA9D4BB_A939_4CA5_A51D_42F4FC617212_.wvu.FilterData" localSheetId="0" hidden="1">'осн. ИПР тариф'!$B$9:$R$145</definedName>
    <definedName name="Z_5FA9D4BB_A939_4CA5_A51D_42F4FC617212_.wvu.FilterData" localSheetId="6" hidden="1">'Реконструкция 2013 '!$B$7:$L$168</definedName>
    <definedName name="Z_5FA9D4BB_A939_4CA5_A51D_42F4FC617212_.wvu.FilterData" localSheetId="8" hidden="1">'Реконструкция 2014'!$D$7:$L$470</definedName>
    <definedName name="Z_5FA9D4BB_A939_4CA5_A51D_42F4FC617212_.wvu.PrintTitles" localSheetId="5" hidden="1">'2016 год'!$4:$6</definedName>
    <definedName name="Z_5FA9D4BB_A939_4CA5_A51D_42F4FC617212_.wvu.PrintTitles" localSheetId="1" hidden="1">нетариф!$6:$9</definedName>
    <definedName name="Z_5FA9D4BB_A939_4CA5_A51D_42F4FC617212_.wvu.PrintTitles" localSheetId="0" hidden="1">'осн. ИПР тариф'!$6:$9</definedName>
    <definedName name="Z_5FA9D4BB_A939_4CA5_A51D_42F4FC617212_.wvu.PrintTitles" localSheetId="6" hidden="1">'Реконструкция 2013 '!$5:$7</definedName>
    <definedName name="Z_5FA9D4BB_A939_4CA5_A51D_42F4FC617212_.wvu.PrintTitles" localSheetId="8" hidden="1">'Реконструкция 2014'!$5:$7</definedName>
    <definedName name="Z_5FA9D4BB_A939_4CA5_A51D_42F4FC617212_.wvu.Rows" localSheetId="5" hidden="1">'2016 год'!#REF!,'2016 год'!#REF!,'2016 год'!#REF!,'2016 год'!#REF!,'2016 год'!#REF!,'2016 год'!#REF!,'2016 год'!#REF!,'2016 год'!#REF!,'2016 год'!#REF!,'2016 год'!#REF!</definedName>
    <definedName name="Z_5FA9D4BB_A939_4CA5_A51D_42F4FC617212_.wvu.Rows" localSheetId="1" hidden="1">нетариф!#REF!,нетариф!#REF!,нетариф!#REF!,нетариф!#REF!,нетариф!#REF!,нетариф!#REF!,нетариф!#REF!,нетариф!#REF!,нетариф!#REF!,нетариф!#REF!</definedName>
    <definedName name="Z_5FA9D4BB_A939_4CA5_A51D_42F4FC617212_.wvu.Rows" localSheetId="0" hidden="1">'осн. ИПР тариф'!$23:$24,'осн. ИПР тариф'!$27:$27,'осн. ИПР тариф'!$49:$49,'осн. ИПР тариф'!#REF!,'осн. ИПР тариф'!$54:$59,'осн. ИПР тариф'!$62:$64,'осн. ИПР тариф'!#REF!,'осн. ИПР тариф'!#REF!,'осн. ИПР тариф'!#REF!,'осн. ИПР тариф'!$73:$74</definedName>
    <definedName name="Z_5FA9D4BB_A939_4CA5_A51D_42F4FC617212_.wvu.Rows" localSheetId="6" hidden="1">'Реконструкция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definedName>
    <definedName name="Z_5FA9D4BB_A939_4CA5_A51D_42F4FC617212_.wvu.Rows" localSheetId="8" hidden="1">'Реконструкция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definedName>
    <definedName name="Z_69F3D048_2481_40DD_8E0A_7E7DEA8F651A_.wvu.FilterData" localSheetId="5" hidden="1">'2016 год'!$D$6:$G$6</definedName>
    <definedName name="Z_69F3D048_2481_40DD_8E0A_7E7DEA8F651A_.wvu.FilterData" localSheetId="1" hidden="1">нетариф!$B$9:$R$75</definedName>
    <definedName name="Z_69F3D048_2481_40DD_8E0A_7E7DEA8F651A_.wvu.FilterData" localSheetId="0" hidden="1">'осн. ИПР тариф'!$B$9:$R$145</definedName>
    <definedName name="Z_69F3D048_2481_40DD_8E0A_7E7DEA8F651A_.wvu.FilterData" localSheetId="6" hidden="1">'Реконструкция 2013 '!$B$7:$L$168</definedName>
    <definedName name="Z_69F3D048_2481_40DD_8E0A_7E7DEA8F651A_.wvu.FilterData" localSheetId="8" hidden="1">'Реконструкция 2014'!$D$7:$L$470</definedName>
    <definedName name="Z_69F3D048_2481_40DD_8E0A_7E7DEA8F651A_.wvu.PrintTitles" localSheetId="5" hidden="1">'2016 год'!$4:$6</definedName>
    <definedName name="Z_69F3D048_2481_40DD_8E0A_7E7DEA8F651A_.wvu.PrintTitles" localSheetId="1" hidden="1">нетариф!$6:$9</definedName>
    <definedName name="Z_69F3D048_2481_40DD_8E0A_7E7DEA8F651A_.wvu.PrintTitles" localSheetId="0" hidden="1">'осн. ИПР тариф'!$6:$9</definedName>
    <definedName name="Z_69F3D048_2481_40DD_8E0A_7E7DEA8F651A_.wvu.PrintTitles" localSheetId="6" hidden="1">'Реконструкция 2013 '!$5:$7</definedName>
    <definedName name="Z_69F3D048_2481_40DD_8E0A_7E7DEA8F651A_.wvu.PrintTitles" localSheetId="8" hidden="1">'Реконструкция 2014'!$5:$7</definedName>
    <definedName name="Z_78328C43_6D1D_43B7_B762_3D4E64DA3215_.wvu.FilterData" localSheetId="5" hidden="1">'2016 год'!$D$6:$G$6</definedName>
    <definedName name="Z_78328C43_6D1D_43B7_B762_3D4E64DA3215_.wvu.FilterData" localSheetId="1" hidden="1">нетариф!$B$9:$R$75</definedName>
    <definedName name="Z_78328C43_6D1D_43B7_B762_3D4E64DA3215_.wvu.FilterData" localSheetId="0" hidden="1">'осн. ИПР тариф'!$B$9:$R$145</definedName>
    <definedName name="Z_78328C43_6D1D_43B7_B762_3D4E64DA3215_.wvu.FilterData" localSheetId="6" hidden="1">'Реконструкция 2013 '!$B$7:$L$168</definedName>
    <definedName name="Z_78328C43_6D1D_43B7_B762_3D4E64DA3215_.wvu.FilterData" localSheetId="8" hidden="1">'Реконструкция 2014'!$D$7:$L$470</definedName>
    <definedName name="Z_87EC2DFA_722A_4084_9E36_81076BF3D2BA_.wvu.FilterData" localSheetId="8" hidden="1">'Реконструкция 2014'!$C$7:$O$1096</definedName>
    <definedName name="Z_8A5A73FE_82D8_492C_A015_C50011E2EE8C_.wvu.Cols" localSheetId="8" hidden="1">'Реконструкция 2014'!#REF!,'Реконструкция 2014'!#REF!,'Реконструкция 2014'!#REF!,'Реконструкция 2014'!#REF!</definedName>
    <definedName name="Z_8A5A73FE_82D8_492C_A015_C50011E2EE8C_.wvu.FilterData" localSheetId="8" hidden="1">'Реконструкция 2014'!$C$7:$L$1096</definedName>
    <definedName name="Z_8D73EC56_0B4E_404C_864E_30E6E1D071F3_.wvu.Cols" localSheetId="8" hidden="1">'Реконструкция 2014'!#REF!,'Реконструкция 2014'!$J:$L,'Реконструкция 2014'!#REF!,'Реконструкция 2014'!#REF!,'Реконструкция 2014'!#REF!</definedName>
    <definedName name="Z_8D73EC56_0B4E_404C_864E_30E6E1D071F3_.wvu.FilterData" localSheetId="8" hidden="1">'Реконструкция 2014'!$C$7:$O$1096</definedName>
    <definedName name="Z_9A40AACE_1A90_4E01_9A67_81C6224AE841_.wvu.FilterData" localSheetId="5" hidden="1">'2016 год'!$D$6:$G$6</definedName>
    <definedName name="Z_9A40AACE_1A90_4E01_9A67_81C6224AE841_.wvu.FilterData" localSheetId="1" hidden="1">нетариф!$B$9:$R$75</definedName>
    <definedName name="Z_9A40AACE_1A90_4E01_9A67_81C6224AE841_.wvu.FilterData" localSheetId="0" hidden="1">'осн. ИПР тариф'!$B$9:$R$145</definedName>
    <definedName name="Z_9A40AACE_1A90_4E01_9A67_81C6224AE841_.wvu.FilterData" localSheetId="6" hidden="1">'Реконструкция 2013 '!$B$7:$L$168</definedName>
    <definedName name="Z_9A40AACE_1A90_4E01_9A67_81C6224AE841_.wvu.FilterData" localSheetId="8" hidden="1">'Реконструкция 2014'!$D$7:$L$470</definedName>
    <definedName name="Z_A19D74E1_3959_4FC4_B24F_7017B69B901C_.wvu.FilterData" localSheetId="5" hidden="1">'2016 год'!$A$6:$K$6</definedName>
    <definedName name="Z_A211E8FE_0EB8_4B84_973D_E1AEAFDEA977_.wvu.FilterData" localSheetId="13" hidden="1">'2013 год'!$A$6:$N$137</definedName>
    <definedName name="Z_A211E8FE_0EB8_4B84_973D_E1AEAFDEA977_.wvu.FilterData" localSheetId="12" hidden="1">'2014 год'!$A$6:$N$164</definedName>
    <definedName name="Z_A211E8FE_0EB8_4B84_973D_E1AEAFDEA977_.wvu.FilterData" localSheetId="11" hidden="1">'2015 год'!$A$6:$N$269</definedName>
    <definedName name="Z_A211E8FE_0EB8_4B84_973D_E1AEAFDEA977_.wvu.FilterData" localSheetId="5" hidden="1">'2016 год'!$A$6:$N$250</definedName>
    <definedName name="Z_A211E8FE_0EB8_4B84_973D_E1AEAFDEA977_.wvu.FilterData" localSheetId="7" hidden="1">'Материалы 2013'!$A$6:$G$66</definedName>
    <definedName name="Z_A211E8FE_0EB8_4B84_973D_E1AEAFDEA977_.wvu.FilterData" localSheetId="9" hidden="1">'Материалы 2014'!$A$6:$G$95</definedName>
    <definedName name="Z_A211E8FE_0EB8_4B84_973D_E1AEAFDEA977_.wvu.FilterData" localSheetId="1" hidden="1">нетариф!$B$9:$R$75</definedName>
    <definedName name="Z_A211E8FE_0EB8_4B84_973D_E1AEAFDEA977_.wvu.FilterData" localSheetId="0" hidden="1">'осн. ИПР тариф'!$B$9:$R$145</definedName>
    <definedName name="Z_A211E8FE_0EB8_4B84_973D_E1AEAFDEA977_.wvu.FilterData" localSheetId="6" hidden="1">'Реконструкция 2013 '!$A$7:$L$429</definedName>
    <definedName name="Z_A211E8FE_0EB8_4B84_973D_E1AEAFDEA977_.wvu.FilterData" localSheetId="8" hidden="1">'Реконструкция 2014'!$C$7:$L$1096</definedName>
    <definedName name="Z_A211E8FE_0EB8_4B84_973D_E1AEAFDEA977_.wvu.PrintArea" localSheetId="7" hidden="1">'Материалы 2013'!$A$1:$G$68</definedName>
    <definedName name="Z_A211E8FE_0EB8_4B84_973D_E1AEAFDEA977_.wvu.PrintArea" localSheetId="9" hidden="1">'Материалы 2014'!$A$1:$G$96</definedName>
    <definedName name="Z_A211E8FE_0EB8_4B84_973D_E1AEAFDEA977_.wvu.PrintArea" localSheetId="6" hidden="1">'Реконструкция 2013 '!$A$1:$N$429</definedName>
    <definedName name="Z_A211E8FE_0EB8_4B84_973D_E1AEAFDEA977_.wvu.PrintArea" localSheetId="8" hidden="1">'Реконструкция 2014'!$A$1:$N$1096</definedName>
    <definedName name="Z_A211E8FE_0EB8_4B84_973D_E1AEAFDEA977_.wvu.PrintTitles" localSheetId="5" hidden="1">'2016 год'!$4:$6</definedName>
    <definedName name="Z_A211E8FE_0EB8_4B84_973D_E1AEAFDEA977_.wvu.PrintTitles" localSheetId="6" hidden="1">'Реконструкция 2013 '!$5:$7</definedName>
    <definedName name="Z_A211E8FE_0EB8_4B84_973D_E1AEAFDEA977_.wvu.Rows" localSheetId="0" hidden="1">'осн. ИПР тариф'!$16:$16,'осн. ИПР тариф'!$23:$24,'осн. ИПР тариф'!$27:$27,'осн. ИПР тариф'!$54:$59,'осн. ИПР тариф'!$62:$64,'осн. ИПР тариф'!$70:$70</definedName>
    <definedName name="Z_A3009274_1EE3_45EB_89FF_5A4637232F3C_.wvu.FilterData" localSheetId="5" hidden="1">'2016 год'!$A$6:$K$6</definedName>
    <definedName name="Z_A3E84C53_08CF_4FFE_9AD0_6E558073C0FE_.wvu.FilterData" localSheetId="5" hidden="1">'2016 год'!$A$6:$K$6</definedName>
    <definedName name="Z_AB4B389F_941B_482B_A953_048A21521BDA_.wvu.FilterData" localSheetId="8" hidden="1">'Реконструкция 2014'!$C$7:$O$1096</definedName>
    <definedName name="Z_ABED00C5_4827_4339_987A_C86E040B4009_.wvu.FilterData" localSheetId="8" hidden="1">'Реконструкция 2014'!$C$7:$O$1096</definedName>
    <definedName name="Z_AD7E442E_DD5C_42DD_BCA2_ACC5576F7C88_.wvu.FilterData" localSheetId="5" hidden="1">'2016 год'!$A$6:$K$6</definedName>
    <definedName name="Z_AD7E442E_DD5C_42DD_BCA2_ACC5576F7C88_.wvu.FilterData" localSheetId="7" hidden="1">'Материалы 2013'!$A$6:$G$66</definedName>
    <definedName name="Z_AD7E442E_DD5C_42DD_BCA2_ACC5576F7C88_.wvu.FilterData" localSheetId="9" hidden="1">'Материалы 2014'!$A$6:$G$95</definedName>
    <definedName name="Z_AD7E442E_DD5C_42DD_BCA2_ACC5576F7C88_.wvu.FilterData" localSheetId="1" hidden="1">нетариф!$B$9:$R$75</definedName>
    <definedName name="Z_AD7E442E_DD5C_42DD_BCA2_ACC5576F7C88_.wvu.FilterData" localSheetId="0" hidden="1">'осн. ИПР тариф'!$B$9:$R$145</definedName>
    <definedName name="Z_AD7E442E_DD5C_42DD_BCA2_ACC5576F7C88_.wvu.FilterData" localSheetId="6" hidden="1">'Реконструкция 2013 '!$A$7:$L$429</definedName>
    <definedName name="Z_AD7E442E_DD5C_42DD_BCA2_ACC5576F7C88_.wvu.FilterData" localSheetId="8" hidden="1">'Реконструкция 2014'!$C$7:$L$1096</definedName>
    <definedName name="Z_AD7E442E_DD5C_42DD_BCA2_ACC5576F7C88_.wvu.PrintArea" localSheetId="5" hidden="1">'2016 год'!$A$1:$K$6</definedName>
    <definedName name="Z_AD7E442E_DD5C_42DD_BCA2_ACC5576F7C88_.wvu.PrintArea" localSheetId="7" hidden="1">'Материалы 2013'!$A$1:$G$68</definedName>
    <definedName name="Z_AD7E442E_DD5C_42DD_BCA2_ACC5576F7C88_.wvu.PrintArea" localSheetId="9" hidden="1">'Материалы 2014'!$A$1:$G$96</definedName>
    <definedName name="Z_AD7E442E_DD5C_42DD_BCA2_ACC5576F7C88_.wvu.PrintArea" localSheetId="6" hidden="1">'Реконструкция 2013 '!$A$1:$N$429</definedName>
    <definedName name="Z_AD7E442E_DD5C_42DD_BCA2_ACC5576F7C88_.wvu.PrintArea" localSheetId="8" hidden="1">'Реконструкция 2014'!$A$1:$N$1096</definedName>
    <definedName name="Z_AD7E442E_DD5C_42DD_BCA2_ACC5576F7C88_.wvu.PrintTitles" localSheetId="5" hidden="1">'2016 год'!$4:$6</definedName>
    <definedName name="Z_AD7E442E_DD5C_42DD_BCA2_ACC5576F7C88_.wvu.PrintTitles" localSheetId="6" hidden="1">'Реконструкция 2013 '!$5:$7</definedName>
    <definedName name="Z_AD7E442E_DD5C_42DD_BCA2_ACC5576F7C88_.wvu.Rows" localSheetId="0" hidden="1">'осн. ИПР тариф'!$16:$16,'осн. ИПР тариф'!$23:$24,'осн. ИПР тариф'!$27:$27,'осн. ИПР тариф'!$54:$59,'осн. ИПР тариф'!$62:$64,'осн. ИПР тариф'!$70:$70</definedName>
    <definedName name="Z_B900A494_03CA_44F5_B2C6_C362A42E6E23_.wvu.FilterData" localSheetId="5" hidden="1">'2016 год'!$A$6:$K$6</definedName>
    <definedName name="Z_B9025ADB_F195_400A_9039_3FBBDF36513B_.wvu.Cols" localSheetId="8" hidden="1">'Реконструкция 2014'!#REF!,'Реконструкция 2014'!$J:$L,'Реконструкция 2014'!#REF!,'Реконструкция 2014'!#REF!,'Реконструкция 2014'!#REF!</definedName>
    <definedName name="Z_B9025ADB_F195_400A_9039_3FBBDF36513B_.wvu.FilterData" localSheetId="8" hidden="1">'Реконструкция 2014'!$C$7:$O$1096</definedName>
    <definedName name="Z_BA37FB3E_577B_4E25_A1EF_D150CE219183_.wvu.FilterData" localSheetId="5" hidden="1">'2016 год'!$D$6:$G$6</definedName>
    <definedName name="Z_BA37FB3E_577B_4E25_A1EF_D150CE219183_.wvu.FilterData" localSheetId="1" hidden="1">нетариф!$B$9:$R$75</definedName>
    <definedName name="Z_BA37FB3E_577B_4E25_A1EF_D150CE219183_.wvu.FilterData" localSheetId="0" hidden="1">'осн. ИПР тариф'!$B$9:$R$145</definedName>
    <definedName name="Z_BA37FB3E_577B_4E25_A1EF_D150CE219183_.wvu.FilterData" localSheetId="6" hidden="1">'Реконструкция 2013 '!$B$7:$L$168</definedName>
    <definedName name="Z_BA37FB3E_577B_4E25_A1EF_D150CE219183_.wvu.FilterData" localSheetId="8" hidden="1">'Реконструкция 2014'!$D$7:$L$470</definedName>
    <definedName name="Z_BBDF15F6_155F_46AD_921C_3DE51BD50772_.wvu.FilterData" localSheetId="8" hidden="1">'Реконструкция 2014'!$C$7:$O$1096</definedName>
    <definedName name="Z_BC3FCAD8_776B_41F5_9A50_92282C3921A2_.wvu.Cols" localSheetId="8" hidden="1">'Реконструкция 2014'!#REF!,'Реконструкция 2014'!$J:$L,'Реконструкция 2014'!#REF!,'Реконструкция 2014'!#REF!,'Реконструкция 2014'!#REF!</definedName>
    <definedName name="Z_BC3FCAD8_776B_41F5_9A50_92282C3921A2_.wvu.FilterData" localSheetId="8" hidden="1">'Реконструкция 2014'!$C$7:$O$1096</definedName>
    <definedName name="Z_C6A3FA7E_2F3F_491C_ADF6_C996BF072F24_.wvu.FilterData" localSheetId="5" hidden="1">'2016 год'!$D$6:$G$6</definedName>
    <definedName name="Z_C6A3FA7E_2F3F_491C_ADF6_C996BF072F24_.wvu.FilterData" localSheetId="1" hidden="1">нетариф!$B$9:$R$75</definedName>
    <definedName name="Z_C6A3FA7E_2F3F_491C_ADF6_C996BF072F24_.wvu.FilterData" localSheetId="0" hidden="1">'осн. ИПР тариф'!$B$9:$R$145</definedName>
    <definedName name="Z_C6A3FA7E_2F3F_491C_ADF6_C996BF072F24_.wvu.FilterData" localSheetId="6" hidden="1">'Реконструкция 2013 '!$B$7:$L$168</definedName>
    <definedName name="Z_C6A3FA7E_2F3F_491C_ADF6_C996BF072F24_.wvu.FilterData" localSheetId="8" hidden="1">'Реконструкция 2014'!$D$7:$L$470</definedName>
    <definedName name="Z_CF4828A3_F977_4F7C_B0A4_4474E42C09C2_.wvu.FilterData" localSheetId="5" hidden="1">'2016 год'!$A$6:$K$6</definedName>
    <definedName name="Z_D73D444A_341A_41AE_BDE1_790D83BB8965_.wvu.FilterData" localSheetId="5" hidden="1">'2016 год'!$A$6:$K$6</definedName>
    <definedName name="Z_DA9AD136_0819_4AD4_9B53_9A7FEA3BBEBC_.wvu.FilterData" localSheetId="6" hidden="1">'Реконструкция 2013 '!$A$7:$L$429</definedName>
    <definedName name="Z_DA9AD136_0819_4AD4_9B53_9A7FEA3BBEBC_.wvu.FilterData" localSheetId="8" hidden="1">'Реконструкция 2014'!$C$7:$L$1096</definedName>
    <definedName name="Z_E07F9B56_99E1_4D60_AFAA_543C148A1676_.wvu.FilterData" localSheetId="5" hidden="1">'2016 год'!$D$6:$G$6</definedName>
    <definedName name="Z_E07F9B56_99E1_4D60_AFAA_543C148A1676_.wvu.FilterData" localSheetId="1" hidden="1">нетариф!$B$9:$R$75</definedName>
    <definedName name="Z_E07F9B56_99E1_4D60_AFAA_543C148A1676_.wvu.FilterData" localSheetId="0" hidden="1">'осн. ИПР тариф'!$B$9:$R$145</definedName>
    <definedName name="Z_E07F9B56_99E1_4D60_AFAA_543C148A1676_.wvu.FilterData" localSheetId="6" hidden="1">'Реконструкция 2013 '!$B$7:$L$168</definedName>
    <definedName name="Z_E07F9B56_99E1_4D60_AFAA_543C148A1676_.wvu.FilterData" localSheetId="8" hidden="1">'Реконструкция 2014'!$D$7:$L$470</definedName>
    <definedName name="Z_E1C57F47_FBAC_4D73_989D_68AB1CA0D3D2_.wvu.FilterData" localSheetId="5" hidden="1">'2016 год'!$A$6:$K$6</definedName>
    <definedName name="Z_E1C57F47_FBAC_4D73_989D_68AB1CA0D3D2_.wvu.FilterData" localSheetId="6" hidden="1">'Реконструкция 2013 '!$A$7:$L$429</definedName>
    <definedName name="Z_E1C57F47_FBAC_4D73_989D_68AB1CA0D3D2_.wvu.FilterData" localSheetId="8" hidden="1">'Реконструкция 2014'!$C$7:$O$1096</definedName>
    <definedName name="Z_E279C946_9E3F_4CDF_8CCF_BA37FE4247E7_.wvu.FilterData" localSheetId="8" hidden="1">'Реконструкция 2014'!$C$7:$O$1096</definedName>
    <definedName name="Z_E662C2DC_C809_4D95_96F2_C73AA9ED8366_.wvu.FilterData" localSheetId="5" hidden="1">'2016 год'!$D$6:$G$6</definedName>
    <definedName name="Z_E662C2DC_C809_4D95_96F2_C73AA9ED8366_.wvu.FilterData" localSheetId="1" hidden="1">нетариф!$B$9:$R$75</definedName>
    <definedName name="Z_E662C2DC_C809_4D95_96F2_C73AA9ED8366_.wvu.FilterData" localSheetId="0" hidden="1">'осн. ИПР тариф'!$B$9:$R$145</definedName>
    <definedName name="Z_E662C2DC_C809_4D95_96F2_C73AA9ED8366_.wvu.FilterData" localSheetId="6" hidden="1">'Реконструкция 2013 '!$B$7:$L$168</definedName>
    <definedName name="Z_E662C2DC_C809_4D95_96F2_C73AA9ED8366_.wvu.FilterData" localSheetId="8" hidden="1">'Реконструкция 2014'!$D$7:$L$470</definedName>
    <definedName name="Z_F800C128_30C7_474C_B4E5_AF807F143C9B_.wvu.FilterData" localSheetId="5" hidden="1">'2016 год'!$A$6:$K$6</definedName>
    <definedName name="вуув" localSheetId="5" hidden="1">{#N/A,#N/A,TRUE,"Лист1";#N/A,#N/A,TRUE,"Лист2";#N/A,#N/A,TRUE,"Лист3"}</definedName>
    <definedName name="вуув" localSheetId="7" hidden="1">{#N/A,#N/A,TRUE,"Лист1";#N/A,#N/A,TRUE,"Лист2";#N/A,#N/A,TRUE,"Лист3"}</definedName>
    <definedName name="вуув" localSheetId="9" hidden="1">{#N/A,#N/A,TRUE,"Лист1";#N/A,#N/A,TRUE,"Лист2";#N/A,#N/A,TRUE,"Лист3"}</definedName>
    <definedName name="вуув" localSheetId="6" hidden="1">{#N/A,#N/A,TRUE,"Лист1";#N/A,#N/A,TRUE,"Лист2";#N/A,#N/A,TRUE,"Лист3"}</definedName>
    <definedName name="вуув" localSheetId="8" hidden="1">{#N/A,#N/A,TRUE,"Лист1";#N/A,#N/A,TRUE,"Лист2";#N/A,#N/A,TRUE,"Лист3"}</definedName>
    <definedName name="вуув" hidden="1">{#N/A,#N/A,TRUE,"Лист1";#N/A,#N/A,TRUE,"Лист2";#N/A,#N/A,TRUE,"Лист3"}</definedName>
    <definedName name="грприрцфв00ав98" localSheetId="5" hidden="1">{#N/A,#N/A,TRUE,"Лист1";#N/A,#N/A,TRUE,"Лист2";#N/A,#N/A,TRUE,"Лист3"}</definedName>
    <definedName name="грприрцфв00ав98" localSheetId="7" hidden="1">{#N/A,#N/A,TRUE,"Лист1";#N/A,#N/A,TRUE,"Лист2";#N/A,#N/A,TRUE,"Лист3"}</definedName>
    <definedName name="грприрцфв00ав98" localSheetId="9" hidden="1">{#N/A,#N/A,TRUE,"Лист1";#N/A,#N/A,TRUE,"Лист2";#N/A,#N/A,TRUE,"Лист3"}</definedName>
    <definedName name="грприрцфв00ав98" localSheetId="6" hidden="1">{#N/A,#N/A,TRUE,"Лист1";#N/A,#N/A,TRUE,"Лист2";#N/A,#N/A,TRUE,"Лист3"}</definedName>
    <definedName name="грприрцфв00ав98" localSheetId="8" hidden="1">{#N/A,#N/A,TRUE,"Лист1";#N/A,#N/A,TRUE,"Лист2";#N/A,#N/A,TRUE,"Лист3"}</definedName>
    <definedName name="грприрцфв00ав98" hidden="1">{#N/A,#N/A,TRUE,"Лист1";#N/A,#N/A,TRUE,"Лист2";#N/A,#N/A,TRUE,"Лист3"}</definedName>
    <definedName name="грфинцкавг98Х" localSheetId="5" hidden="1">{#N/A,#N/A,TRUE,"Лист1";#N/A,#N/A,TRUE,"Лист2";#N/A,#N/A,TRUE,"Лист3"}</definedName>
    <definedName name="грфинцкавг98Х" localSheetId="7" hidden="1">{#N/A,#N/A,TRUE,"Лист1";#N/A,#N/A,TRUE,"Лист2";#N/A,#N/A,TRUE,"Лист3"}</definedName>
    <definedName name="грфинцкавг98Х" localSheetId="9" hidden="1">{#N/A,#N/A,TRUE,"Лист1";#N/A,#N/A,TRUE,"Лист2";#N/A,#N/A,TRUE,"Лист3"}</definedName>
    <definedName name="грфинцкавг98Х" localSheetId="6" hidden="1">{#N/A,#N/A,TRUE,"Лист1";#N/A,#N/A,TRUE,"Лист2";#N/A,#N/A,TRUE,"Лист3"}</definedName>
    <definedName name="грфинцкавг98Х" localSheetId="8" hidden="1">{#N/A,#N/A,TRUE,"Лист1";#N/A,#N/A,TRUE,"Лист2";#N/A,#N/A,TRUE,"Лист3"}</definedName>
    <definedName name="грфинцкавг98Х" hidden="1">{#N/A,#N/A,TRUE,"Лист1";#N/A,#N/A,TRUE,"Лист2";#N/A,#N/A,TRUE,"Лист3"}</definedName>
    <definedName name="_xlnm.Print_Titles" localSheetId="5">'2016 год'!$4:$6</definedName>
    <definedName name="_xlnm.Print_Titles" localSheetId="6">'Реконструкция 2013 '!$5:$7</definedName>
    <definedName name="индцкавг98" localSheetId="5" hidden="1">{#N/A,#N/A,TRUE,"Лист1";#N/A,#N/A,TRUE,"Лист2";#N/A,#N/A,TRUE,"Лист3"}</definedName>
    <definedName name="индцкавг98" localSheetId="7" hidden="1">{#N/A,#N/A,TRUE,"Лист1";#N/A,#N/A,TRUE,"Лист2";#N/A,#N/A,TRUE,"Лист3"}</definedName>
    <definedName name="индцкавг98" localSheetId="9" hidden="1">{#N/A,#N/A,TRUE,"Лист1";#N/A,#N/A,TRUE,"Лист2";#N/A,#N/A,TRUE,"Лист3"}</definedName>
    <definedName name="индцкавг98" localSheetId="6" hidden="1">{#N/A,#N/A,TRUE,"Лист1";#N/A,#N/A,TRUE,"Лист2";#N/A,#N/A,TRUE,"Лист3"}</definedName>
    <definedName name="индцкавг98" localSheetId="8" hidden="1">{#N/A,#N/A,TRUE,"Лист1";#N/A,#N/A,TRUE,"Лист2";#N/A,#N/A,TRUE,"Лист3"}</definedName>
    <definedName name="индцкавг98" hidden="1">{#N/A,#N/A,TRUE,"Лист1";#N/A,#N/A,TRUE,"Лист2";#N/A,#N/A,TRUE,"Лист3"}</definedName>
    <definedName name="кеппппппппппп" localSheetId="5" hidden="1">{#N/A,#N/A,TRUE,"Лист1";#N/A,#N/A,TRUE,"Лист2";#N/A,#N/A,TRUE,"Лист3"}</definedName>
    <definedName name="кеппппппппппп" localSheetId="7" hidden="1">{#N/A,#N/A,TRUE,"Лист1";#N/A,#N/A,TRUE,"Лист2";#N/A,#N/A,TRUE,"Лист3"}</definedName>
    <definedName name="кеппппппппппп" localSheetId="9" hidden="1">{#N/A,#N/A,TRUE,"Лист1";#N/A,#N/A,TRUE,"Лист2";#N/A,#N/A,TRUE,"Лист3"}</definedName>
    <definedName name="кеппппппппппп" localSheetId="6" hidden="1">{#N/A,#N/A,TRUE,"Лист1";#N/A,#N/A,TRUE,"Лист2";#N/A,#N/A,TRUE,"Лист3"}</definedName>
    <definedName name="кеппппппппппп" localSheetId="8" hidden="1">{#N/A,#N/A,TRUE,"Лист1";#N/A,#N/A,TRUE,"Лист2";#N/A,#N/A,TRUE,"Лист3"}</definedName>
    <definedName name="кеппппппппппп" hidden="1">{#N/A,#N/A,TRUE,"Лист1";#N/A,#N/A,TRUE,"Лист2";#N/A,#N/A,TRUE,"Лист3"}</definedName>
    <definedName name="_xlnm.Print_Area" localSheetId="7">'Материалы 2013'!$A$1:$G$68</definedName>
    <definedName name="_xlnm.Print_Area" localSheetId="9">'Материалы 2014'!$A$1:$G$96</definedName>
    <definedName name="_xlnm.Print_Area" localSheetId="6">'Реконструкция 2013 '!$A$1:$N$429</definedName>
    <definedName name="_xlnm.Print_Area" localSheetId="8">'Реконструкция 2014'!$A$1:$N$1096</definedName>
    <definedName name="прибыль3" localSheetId="5" hidden="1">{#N/A,#N/A,TRUE,"Лист1";#N/A,#N/A,TRUE,"Лист2";#N/A,#N/A,TRUE,"Лист3"}</definedName>
    <definedName name="прибыль3" localSheetId="7" hidden="1">{#N/A,#N/A,TRUE,"Лист1";#N/A,#N/A,TRUE,"Лист2";#N/A,#N/A,TRUE,"Лист3"}</definedName>
    <definedName name="прибыль3" localSheetId="9" hidden="1">{#N/A,#N/A,TRUE,"Лист1";#N/A,#N/A,TRUE,"Лист2";#N/A,#N/A,TRUE,"Лист3"}</definedName>
    <definedName name="прибыль3" localSheetId="6" hidden="1">{#N/A,#N/A,TRUE,"Лист1";#N/A,#N/A,TRUE,"Лист2";#N/A,#N/A,TRUE,"Лист3"}</definedName>
    <definedName name="прибыль3" localSheetId="8" hidden="1">{#N/A,#N/A,TRUE,"Лист1";#N/A,#N/A,TRUE,"Лист2";#N/A,#N/A,TRUE,"Лист3"}</definedName>
    <definedName name="прибыль3" hidden="1">{#N/A,#N/A,TRUE,"Лист1";#N/A,#N/A,TRUE,"Лист2";#N/A,#N/A,TRUE,"Лист3"}</definedName>
    <definedName name="рис1" localSheetId="5" hidden="1">{#N/A,#N/A,TRUE,"Лист1";#N/A,#N/A,TRUE,"Лист2";#N/A,#N/A,TRUE,"Лист3"}</definedName>
    <definedName name="рис1" localSheetId="7" hidden="1">{#N/A,#N/A,TRUE,"Лист1";#N/A,#N/A,TRUE,"Лист2";#N/A,#N/A,TRUE,"Лист3"}</definedName>
    <definedName name="рис1" localSheetId="9" hidden="1">{#N/A,#N/A,TRUE,"Лист1";#N/A,#N/A,TRUE,"Лист2";#N/A,#N/A,TRUE,"Лист3"}</definedName>
    <definedName name="рис1" localSheetId="6" hidden="1">{#N/A,#N/A,TRUE,"Лист1";#N/A,#N/A,TRUE,"Лист2";#N/A,#N/A,TRUE,"Лист3"}</definedName>
    <definedName name="рис1" localSheetId="8" hidden="1">{#N/A,#N/A,TRUE,"Лист1";#N/A,#N/A,TRUE,"Лист2";#N/A,#N/A,TRUE,"Лист3"}</definedName>
    <definedName name="рис1" hidden="1">{#N/A,#N/A,TRUE,"Лист1";#N/A,#N/A,TRUE,"Лист2";#N/A,#N/A,TRUE,"Лист3"}</definedName>
    <definedName name="тп" localSheetId="5" hidden="1">{#N/A,#N/A,TRUE,"Лист1";#N/A,#N/A,TRUE,"Лист2";#N/A,#N/A,TRUE,"Лист3"}</definedName>
    <definedName name="тп" localSheetId="7" hidden="1">{#N/A,#N/A,TRUE,"Лист1";#N/A,#N/A,TRUE,"Лист2";#N/A,#N/A,TRUE,"Лист3"}</definedName>
    <definedName name="тп" localSheetId="9" hidden="1">{#N/A,#N/A,TRUE,"Лист1";#N/A,#N/A,TRUE,"Лист2";#N/A,#N/A,TRUE,"Лист3"}</definedName>
    <definedName name="тп" localSheetId="6" hidden="1">{#N/A,#N/A,TRUE,"Лист1";#N/A,#N/A,TRUE,"Лист2";#N/A,#N/A,TRUE,"Лист3"}</definedName>
    <definedName name="тп" localSheetId="8" hidden="1">{#N/A,#N/A,TRUE,"Лист1";#N/A,#N/A,TRUE,"Лист2";#N/A,#N/A,TRUE,"Лист3"}</definedName>
    <definedName name="тп" hidden="1">{#N/A,#N/A,TRUE,"Лист1";#N/A,#N/A,TRUE,"Лист2";#N/A,#N/A,TRUE,"Лист3"}</definedName>
    <definedName name="укеееукеееееееееееееее" localSheetId="5" hidden="1">{#N/A,#N/A,TRUE,"Лист1";#N/A,#N/A,TRUE,"Лист2";#N/A,#N/A,TRUE,"Лист3"}</definedName>
    <definedName name="укеееукеееееееееееееее" localSheetId="7" hidden="1">{#N/A,#N/A,TRUE,"Лист1";#N/A,#N/A,TRUE,"Лист2";#N/A,#N/A,TRUE,"Лист3"}</definedName>
    <definedName name="укеееукеееееееееееееее" localSheetId="9" hidden="1">{#N/A,#N/A,TRUE,"Лист1";#N/A,#N/A,TRUE,"Лист2";#N/A,#N/A,TRUE,"Лист3"}</definedName>
    <definedName name="укеееукеееееееееееееее" localSheetId="6" hidden="1">{#N/A,#N/A,TRUE,"Лист1";#N/A,#N/A,TRUE,"Лист2";#N/A,#N/A,TRUE,"Лист3"}</definedName>
    <definedName name="укеееукеееееееееееееее" localSheetId="8" hidden="1">{#N/A,#N/A,TRUE,"Лист1";#N/A,#N/A,TRUE,"Лист2";#N/A,#N/A,TRUE,"Лист3"}</definedName>
    <definedName name="укеееукеееееееееееееее" hidden="1">{#N/A,#N/A,TRUE,"Лист1";#N/A,#N/A,TRUE,"Лист2";#N/A,#N/A,TRUE,"Лист3"}</definedName>
    <definedName name="укеукеуеуе" localSheetId="5" hidden="1">{#N/A,#N/A,TRUE,"Лист1";#N/A,#N/A,TRUE,"Лист2";#N/A,#N/A,TRUE,"Лист3"}</definedName>
    <definedName name="укеукеуеуе" localSheetId="7" hidden="1">{#N/A,#N/A,TRUE,"Лист1";#N/A,#N/A,TRUE,"Лист2";#N/A,#N/A,TRUE,"Лист3"}</definedName>
    <definedName name="укеукеуеуе" localSheetId="9" hidden="1">{#N/A,#N/A,TRUE,"Лист1";#N/A,#N/A,TRUE,"Лист2";#N/A,#N/A,TRUE,"Лист3"}</definedName>
    <definedName name="укеукеуеуе" localSheetId="6" hidden="1">{#N/A,#N/A,TRUE,"Лист1";#N/A,#N/A,TRUE,"Лист2";#N/A,#N/A,TRUE,"Лист3"}</definedName>
    <definedName name="укеукеуеуе" localSheetId="8" hidden="1">{#N/A,#N/A,TRUE,"Лист1";#N/A,#N/A,TRUE,"Лист2";#N/A,#N/A,TRUE,"Лист3"}</definedName>
    <definedName name="укеукеуеуе" hidden="1">{#N/A,#N/A,TRUE,"Лист1";#N/A,#N/A,TRUE,"Лист2";#N/A,#N/A,TRUE,"Лист3"}</definedName>
    <definedName name="ыуаы" localSheetId="5" hidden="1">{#N/A,#N/A,TRUE,"Лист1";#N/A,#N/A,TRUE,"Лист2";#N/A,#N/A,TRUE,"Лист3"}</definedName>
    <definedName name="ыуаы" localSheetId="7" hidden="1">{#N/A,#N/A,TRUE,"Лист1";#N/A,#N/A,TRUE,"Лист2";#N/A,#N/A,TRUE,"Лист3"}</definedName>
    <definedName name="ыуаы" localSheetId="9" hidden="1">{#N/A,#N/A,TRUE,"Лист1";#N/A,#N/A,TRUE,"Лист2";#N/A,#N/A,TRUE,"Лист3"}</definedName>
    <definedName name="ыуаы" localSheetId="6" hidden="1">{#N/A,#N/A,TRUE,"Лист1";#N/A,#N/A,TRUE,"Лист2";#N/A,#N/A,TRUE,"Лист3"}</definedName>
    <definedName name="ыуаы" localSheetId="8" hidden="1">{#N/A,#N/A,TRUE,"Лист1";#N/A,#N/A,TRUE,"Лист2";#N/A,#N/A,TRUE,"Лист3"}</definedName>
    <definedName name="ыуаы" hidden="1">{#N/A,#N/A,TRUE,"Лист1";#N/A,#N/A,TRUE,"Лист2";#N/A,#N/A,TRUE,"Лист3"}</definedName>
  </definedNames>
  <calcPr calcId="145621"/>
  <customWorkbookViews>
    <customWorkbookView name="Гаврилов Евгений Михайлович - Личное представление" guid="{AD7E442E-DD5C-42DD-BCA2-ACC5576F7C88}" mergeInterval="0" personalView="1" xWindow="7" yWindow="27" windowWidth="1878" windowHeight="906" activeSheetId="3"/>
    <customWorkbookView name="Чепурнова Наталья Николаевна - Личное представление" guid="{A211E8FE-0EB8-4B84-973D-E1AEAFDEA977}" mergeInterval="0" personalView="1" xWindow="17" yWindow="38" windowWidth="2894" windowHeight="733" activeSheetId="3"/>
  </customWorkbookViews>
</workbook>
</file>

<file path=xl/calcChain.xml><?xml version="1.0" encoding="utf-8"?>
<calcChain xmlns="http://schemas.openxmlformats.org/spreadsheetml/2006/main">
  <c r="D96" i="7" l="1"/>
  <c r="E1016" i="6" l="1"/>
  <c r="E899" i="6"/>
  <c r="E898" i="6" s="1"/>
  <c r="E779" i="6"/>
  <c r="E501" i="6"/>
  <c r="E500" i="6" s="1"/>
  <c r="E395" i="6"/>
  <c r="E336" i="6"/>
  <c r="E240" i="6"/>
  <c r="E190" i="6"/>
  <c r="E19" i="6"/>
  <c r="E9" i="6" s="1"/>
  <c r="E10" i="6"/>
  <c r="E335" i="6" l="1"/>
  <c r="E189" i="6"/>
  <c r="D68" i="5"/>
  <c r="E8" i="6" l="1"/>
  <c r="E396" i="4"/>
  <c r="E347" i="4"/>
  <c r="E346" i="4" s="1"/>
  <c r="E309" i="4"/>
  <c r="E176" i="4"/>
  <c r="E170" i="4" s="1"/>
  <c r="E169" i="4" s="1"/>
  <c r="E132" i="4"/>
  <c r="E88" i="4"/>
  <c r="E87" i="4" s="1"/>
  <c r="E46" i="4"/>
  <c r="E29" i="4"/>
  <c r="E17" i="4"/>
  <c r="E10" i="4"/>
  <c r="E28" i="4" l="1"/>
  <c r="E9" i="4"/>
  <c r="E8" i="4" s="1"/>
  <c r="C34" i="8" l="1"/>
  <c r="P46" i="2" l="1"/>
  <c r="N46" i="2"/>
  <c r="M46" i="2"/>
  <c r="E46" i="2" s="1"/>
  <c r="D46" i="2"/>
  <c r="P45" i="2"/>
  <c r="N45" i="2"/>
  <c r="M45" i="2"/>
  <c r="E45" i="2" s="1"/>
  <c r="D45" i="2"/>
  <c r="G44" i="2"/>
  <c r="E44" i="2" s="1"/>
  <c r="D44" i="2"/>
  <c r="P43" i="2"/>
  <c r="E43" i="2"/>
  <c r="D43" i="2"/>
  <c r="O42" i="2"/>
  <c r="N42" i="2"/>
  <c r="M42" i="2"/>
  <c r="E42" i="2" s="1"/>
  <c r="N41" i="2"/>
  <c r="M41" i="2"/>
  <c r="K41" i="2"/>
  <c r="D41" i="2"/>
  <c r="K40" i="2"/>
  <c r="E40" i="2" s="1"/>
  <c r="D40" i="2"/>
  <c r="E39" i="2"/>
  <c r="D39" i="2"/>
  <c r="Q38" i="2"/>
  <c r="P38" i="2" s="1"/>
  <c r="I38" i="2"/>
  <c r="E38" i="2" s="1"/>
  <c r="H38" i="2"/>
  <c r="D38" i="2" s="1"/>
  <c r="P37" i="2"/>
  <c r="I37" i="2"/>
  <c r="E37" i="2" s="1"/>
  <c r="D37" i="2"/>
  <c r="Q36" i="2"/>
  <c r="P36" i="2"/>
  <c r="N36" i="2"/>
  <c r="I36" i="2"/>
  <c r="E36" i="2" s="1"/>
  <c r="D36" i="2"/>
  <c r="Q35" i="2"/>
  <c r="P35" i="2" s="1"/>
  <c r="O35" i="2"/>
  <c r="N35" i="2"/>
  <c r="M35" i="2"/>
  <c r="K35" i="2"/>
  <c r="I35" i="2"/>
  <c r="H35" i="2"/>
  <c r="G35" i="2"/>
  <c r="D35" i="2"/>
  <c r="P34" i="2"/>
  <c r="D34" i="2"/>
  <c r="L33" i="2"/>
  <c r="K33" i="2"/>
  <c r="I33" i="2"/>
  <c r="D33" i="2"/>
  <c r="I32" i="2"/>
  <c r="E32" i="2" s="1"/>
  <c r="H32" i="2"/>
  <c r="D32" i="2" s="1"/>
  <c r="Q31" i="2"/>
  <c r="P31" i="2" s="1"/>
  <c r="O31" i="2"/>
  <c r="N31" i="2"/>
  <c r="M31" i="2"/>
  <c r="E31" i="2" s="1"/>
  <c r="N30" i="2"/>
  <c r="Q29" i="2"/>
  <c r="P29" i="2" s="1"/>
  <c r="M29" i="2"/>
  <c r="E29" i="2" s="1"/>
  <c r="O28" i="2"/>
  <c r="N28" i="2"/>
  <c r="M28" i="2"/>
  <c r="E28" i="2" s="1"/>
  <c r="P27" i="2"/>
  <c r="E27" i="2"/>
  <c r="D27" i="2"/>
  <c r="Q26" i="2"/>
  <c r="P26" i="2" s="1"/>
  <c r="N26" i="2"/>
  <c r="K26" i="2"/>
  <c r="E26" i="2" s="1"/>
  <c r="D26" i="2"/>
  <c r="Q25" i="2"/>
  <c r="P25" i="2" s="1"/>
  <c r="O25" i="2"/>
  <c r="N25" i="2"/>
  <c r="M25" i="2"/>
  <c r="K25" i="2"/>
  <c r="E25" i="2" s="1"/>
  <c r="D25" i="2"/>
  <c r="K24" i="2"/>
  <c r="E24" i="2" s="1"/>
  <c r="D24" i="2"/>
  <c r="M23" i="2"/>
  <c r="K23" i="2"/>
  <c r="D23" i="2"/>
  <c r="Q22" i="2"/>
  <c r="P22" i="2" s="1"/>
  <c r="N22" i="2"/>
  <c r="I22" i="2"/>
  <c r="E22" i="2" s="1"/>
  <c r="P21" i="2"/>
  <c r="N21" i="2"/>
  <c r="I21" i="2"/>
  <c r="E21" i="2" s="1"/>
  <c r="D21" i="2"/>
  <c r="P20" i="2"/>
  <c r="N20" i="2"/>
  <c r="L20" i="2"/>
  <c r="D20" i="2" s="1"/>
  <c r="I20" i="2"/>
  <c r="E20" i="2" s="1"/>
  <c r="Q19" i="2"/>
  <c r="P19" i="2" s="1"/>
  <c r="N19" i="2"/>
  <c r="M19" i="2"/>
  <c r="L19" i="2"/>
  <c r="K19" i="2"/>
  <c r="J19" i="2"/>
  <c r="H19" i="2"/>
  <c r="D19" i="2" s="1"/>
  <c r="G19" i="2"/>
  <c r="P18" i="2"/>
  <c r="E18" i="2"/>
  <c r="D18" i="2"/>
  <c r="Q17" i="2"/>
  <c r="P17" i="2" s="1"/>
  <c r="O17" i="2"/>
  <c r="N17" i="2"/>
  <c r="M17" i="2"/>
  <c r="E17" i="2" s="1"/>
  <c r="D17" i="2"/>
  <c r="Q16" i="2"/>
  <c r="P16" i="2" s="1"/>
  <c r="O16" i="2"/>
  <c r="N16" i="2"/>
  <c r="M16" i="2"/>
  <c r="K16" i="2"/>
  <c r="D16" i="2"/>
  <c r="P15" i="2"/>
  <c r="G15" i="2"/>
  <c r="E15" i="2" s="1"/>
  <c r="D15" i="2"/>
  <c r="K14" i="2"/>
  <c r="E14" i="2" s="1"/>
  <c r="D14" i="2"/>
  <c r="O13" i="2"/>
  <c r="N13" i="2"/>
  <c r="M13" i="2"/>
  <c r="K13" i="2"/>
  <c r="I13" i="2"/>
  <c r="D13" i="2"/>
  <c r="Q12" i="2"/>
  <c r="P12" i="2" s="1"/>
  <c r="O12" i="2"/>
  <c r="N12" i="2"/>
  <c r="M12" i="2"/>
  <c r="L12" i="2"/>
  <c r="K12" i="2"/>
  <c r="J12" i="2"/>
  <c r="J10" i="2" s="1"/>
  <c r="I12" i="2"/>
  <c r="G12" i="2"/>
  <c r="Q11" i="2"/>
  <c r="O11" i="2"/>
  <c r="N11" i="2"/>
  <c r="M11" i="2"/>
  <c r="K11" i="2"/>
  <c r="G11" i="2"/>
  <c r="D11" i="2"/>
  <c r="F10" i="2"/>
  <c r="F67" i="1"/>
  <c r="H67" i="1"/>
  <c r="J67" i="1"/>
  <c r="L67" i="1"/>
  <c r="D51" i="1"/>
  <c r="E51" i="1"/>
  <c r="F51" i="1"/>
  <c r="G51" i="1"/>
  <c r="H51" i="1"/>
  <c r="I51" i="1"/>
  <c r="J51" i="1"/>
  <c r="K51" i="1"/>
  <c r="L51" i="1"/>
  <c r="M51" i="1"/>
  <c r="N51" i="1"/>
  <c r="O51" i="1"/>
  <c r="P51" i="1"/>
  <c r="Q51" i="1"/>
  <c r="F48" i="1"/>
  <c r="G48" i="1"/>
  <c r="H48" i="1"/>
  <c r="L48" i="1"/>
  <c r="N48" i="1"/>
  <c r="R116" i="1"/>
  <c r="P116" i="1"/>
  <c r="N116" i="1"/>
  <c r="M116" i="1"/>
  <c r="E116" i="1" s="1"/>
  <c r="D116" i="1"/>
  <c r="P115" i="1"/>
  <c r="N115" i="1"/>
  <c r="M115" i="1"/>
  <c r="E115" i="1" s="1"/>
  <c r="D115" i="1"/>
  <c r="R114" i="1"/>
  <c r="G114" i="1"/>
  <c r="E114" i="1" s="1"/>
  <c r="D114" i="1"/>
  <c r="R113" i="1"/>
  <c r="P113" i="1"/>
  <c r="E113" i="1"/>
  <c r="D113" i="1"/>
  <c r="R112" i="1"/>
  <c r="O112" i="1"/>
  <c r="N112" i="1"/>
  <c r="M112" i="1"/>
  <c r="E112" i="1" s="1"/>
  <c r="R111" i="1"/>
  <c r="N111" i="1"/>
  <c r="M111" i="1"/>
  <c r="K111" i="1"/>
  <c r="D111" i="1"/>
  <c r="R110" i="1"/>
  <c r="K110" i="1"/>
  <c r="E110" i="1" s="1"/>
  <c r="D110" i="1"/>
  <c r="R109" i="1"/>
  <c r="E109" i="1"/>
  <c r="D109" i="1"/>
  <c r="R108" i="1"/>
  <c r="Q108" i="1"/>
  <c r="P108" i="1" s="1"/>
  <c r="I108" i="1"/>
  <c r="E108" i="1" s="1"/>
  <c r="H108" i="1"/>
  <c r="D108" i="1" s="1"/>
  <c r="R107" i="1"/>
  <c r="P107" i="1"/>
  <c r="I107" i="1"/>
  <c r="E107" i="1" s="1"/>
  <c r="D107" i="1"/>
  <c r="R106" i="1"/>
  <c r="Q106" i="1"/>
  <c r="P106" i="1" s="1"/>
  <c r="N106" i="1"/>
  <c r="I106" i="1"/>
  <c r="E106" i="1" s="1"/>
  <c r="D106" i="1"/>
  <c r="R105" i="1"/>
  <c r="Q105" i="1"/>
  <c r="P105" i="1" s="1"/>
  <c r="O105" i="1"/>
  <c r="N105" i="1"/>
  <c r="M105" i="1"/>
  <c r="K105" i="1"/>
  <c r="I105" i="1"/>
  <c r="H105" i="1"/>
  <c r="D105" i="1" s="1"/>
  <c r="G105" i="1"/>
  <c r="R104" i="1"/>
  <c r="P104" i="1"/>
  <c r="D104" i="1"/>
  <c r="R103" i="1"/>
  <c r="L103" i="1"/>
  <c r="D103" i="1" s="1"/>
  <c r="K103" i="1"/>
  <c r="I103" i="1"/>
  <c r="R102" i="1"/>
  <c r="I102" i="1"/>
  <c r="E102" i="1" s="1"/>
  <c r="H102" i="1"/>
  <c r="D102" i="1" s="1"/>
  <c r="Q101" i="1"/>
  <c r="P101" i="1" s="1"/>
  <c r="O101" i="1"/>
  <c r="N101" i="1"/>
  <c r="M101" i="1"/>
  <c r="E101" i="1" s="1"/>
  <c r="N100" i="1"/>
  <c r="Q99" i="1"/>
  <c r="P99" i="1" s="1"/>
  <c r="M99" i="1"/>
  <c r="E99" i="1" s="1"/>
  <c r="O98" i="1"/>
  <c r="N98" i="1"/>
  <c r="M98" i="1"/>
  <c r="E98" i="1" s="1"/>
  <c r="R97" i="1"/>
  <c r="P97" i="1"/>
  <c r="E97" i="1"/>
  <c r="D97" i="1"/>
  <c r="R96" i="1"/>
  <c r="Q96" i="1"/>
  <c r="P96" i="1" s="1"/>
  <c r="N96" i="1"/>
  <c r="K96" i="1"/>
  <c r="E96" i="1" s="1"/>
  <c r="D96" i="1"/>
  <c r="R95" i="1"/>
  <c r="Q95" i="1"/>
  <c r="P95" i="1" s="1"/>
  <c r="O95" i="1"/>
  <c r="N95" i="1"/>
  <c r="M95" i="1"/>
  <c r="K95" i="1"/>
  <c r="D95" i="1"/>
  <c r="R94" i="1"/>
  <c r="K94" i="1"/>
  <c r="E94" i="1" s="1"/>
  <c r="D94" i="1"/>
  <c r="R93" i="1"/>
  <c r="M93" i="1"/>
  <c r="K93" i="1"/>
  <c r="D93" i="1"/>
  <c r="R92" i="1"/>
  <c r="Q92" i="1"/>
  <c r="P92" i="1" s="1"/>
  <c r="N92" i="1"/>
  <c r="I92" i="1"/>
  <c r="E92" i="1" s="1"/>
  <c r="R91" i="1"/>
  <c r="P91" i="1"/>
  <c r="N91" i="1"/>
  <c r="I91" i="1"/>
  <c r="E91" i="1" s="1"/>
  <c r="D91" i="1"/>
  <c r="R90" i="1"/>
  <c r="P90" i="1"/>
  <c r="N90" i="1"/>
  <c r="L90" i="1"/>
  <c r="D90" i="1" s="1"/>
  <c r="I90" i="1"/>
  <c r="E90" i="1" s="1"/>
  <c r="R89" i="1"/>
  <c r="Q89" i="1"/>
  <c r="P89" i="1" s="1"/>
  <c r="N89" i="1"/>
  <c r="M89" i="1"/>
  <c r="L89" i="1"/>
  <c r="K89" i="1"/>
  <c r="J89" i="1"/>
  <c r="H89" i="1"/>
  <c r="G89" i="1"/>
  <c r="R88" i="1"/>
  <c r="P88" i="1"/>
  <c r="E88" i="1"/>
  <c r="D88" i="1"/>
  <c r="Q87" i="1"/>
  <c r="P87" i="1" s="1"/>
  <c r="O87" i="1"/>
  <c r="N87" i="1"/>
  <c r="M87" i="1"/>
  <c r="E87" i="1" s="1"/>
  <c r="D87" i="1"/>
  <c r="R86" i="1"/>
  <c r="Q86" i="1"/>
  <c r="P86" i="1" s="1"/>
  <c r="O86" i="1"/>
  <c r="N86" i="1"/>
  <c r="M86" i="1"/>
  <c r="K86" i="1"/>
  <c r="D86" i="1"/>
  <c r="R85" i="1"/>
  <c r="P85" i="1"/>
  <c r="G85" i="1"/>
  <c r="E85" i="1" s="1"/>
  <c r="D85" i="1"/>
  <c r="R84" i="1"/>
  <c r="K84" i="1"/>
  <c r="E84" i="1" s="1"/>
  <c r="D84" i="1"/>
  <c r="R83" i="1"/>
  <c r="O83" i="1"/>
  <c r="N83" i="1"/>
  <c r="M83" i="1"/>
  <c r="K83" i="1"/>
  <c r="I83" i="1"/>
  <c r="D83" i="1"/>
  <c r="R82" i="1"/>
  <c r="Q82" i="1"/>
  <c r="P82" i="1" s="1"/>
  <c r="O82" i="1"/>
  <c r="N82" i="1"/>
  <c r="M82" i="1"/>
  <c r="L82" i="1"/>
  <c r="K82" i="1"/>
  <c r="J82" i="1"/>
  <c r="D82" i="1" s="1"/>
  <c r="I82" i="1"/>
  <c r="G82" i="1"/>
  <c r="R81" i="1"/>
  <c r="Q81" i="1"/>
  <c r="O81" i="1"/>
  <c r="N81" i="1"/>
  <c r="M81" i="1"/>
  <c r="K81" i="1"/>
  <c r="G81" i="1"/>
  <c r="D81" i="1"/>
  <c r="R80" i="1"/>
  <c r="F80" i="1"/>
  <c r="Q72" i="1"/>
  <c r="P72" i="1" s="1"/>
  <c r="P67" i="1" s="1"/>
  <c r="O72" i="1"/>
  <c r="N72" i="1"/>
  <c r="K72" i="1"/>
  <c r="G72" i="1"/>
  <c r="D72" i="1"/>
  <c r="O71" i="1"/>
  <c r="N71" i="1"/>
  <c r="M71" i="1"/>
  <c r="K71" i="1"/>
  <c r="G71" i="1"/>
  <c r="D71" i="1"/>
  <c r="N69" i="1"/>
  <c r="I69" i="1"/>
  <c r="G69" i="1"/>
  <c r="D69" i="1"/>
  <c r="O68" i="1"/>
  <c r="N68" i="1"/>
  <c r="M68" i="1"/>
  <c r="K68" i="1"/>
  <c r="K67" i="1" s="1"/>
  <c r="I68" i="1"/>
  <c r="G68" i="1"/>
  <c r="D68" i="1"/>
  <c r="P66" i="1"/>
  <c r="P65" i="1" s="1"/>
  <c r="N66" i="1"/>
  <c r="N65" i="1" s="1"/>
  <c r="E66" i="1"/>
  <c r="E65" i="1" s="1"/>
  <c r="D66" i="1"/>
  <c r="D65" i="1" s="1"/>
  <c r="Q65" i="1"/>
  <c r="O65" i="1"/>
  <c r="M65" i="1"/>
  <c r="L65" i="1"/>
  <c r="K65" i="1"/>
  <c r="J65" i="1"/>
  <c r="I65" i="1"/>
  <c r="H65" i="1"/>
  <c r="G65" i="1"/>
  <c r="F65" i="1"/>
  <c r="P61" i="1"/>
  <c r="P60" i="1" s="1"/>
  <c r="O61" i="1"/>
  <c r="O60" i="1" s="1"/>
  <c r="N61" i="1"/>
  <c r="N60" i="1" s="1"/>
  <c r="M61" i="1"/>
  <c r="M60" i="1" s="1"/>
  <c r="K61" i="1"/>
  <c r="K60" i="1" s="1"/>
  <c r="I61" i="1"/>
  <c r="I60" i="1" s="1"/>
  <c r="G61" i="1"/>
  <c r="D61" i="1"/>
  <c r="D60" i="1" s="1"/>
  <c r="Q60" i="1"/>
  <c r="L60" i="1"/>
  <c r="J60" i="1"/>
  <c r="H60" i="1"/>
  <c r="F60" i="1"/>
  <c r="Q50" i="1"/>
  <c r="Q48" i="1" s="1"/>
  <c r="P50" i="1"/>
  <c r="P48" i="1" s="1"/>
  <c r="O50" i="1"/>
  <c r="O48" i="1" s="1"/>
  <c r="M50" i="1"/>
  <c r="M48" i="1" s="1"/>
  <c r="K50" i="1"/>
  <c r="K48" i="1" s="1"/>
  <c r="J50" i="1"/>
  <c r="J48" i="1" s="1"/>
  <c r="I50" i="1"/>
  <c r="I48" i="1" s="1"/>
  <c r="P46" i="1"/>
  <c r="N46" i="1"/>
  <c r="K46" i="1"/>
  <c r="I46" i="1"/>
  <c r="I38" i="1" s="1"/>
  <c r="D46" i="1"/>
  <c r="P45" i="1"/>
  <c r="G45" i="1"/>
  <c r="E45" i="1" s="1"/>
  <c r="D45" i="1"/>
  <c r="P44" i="1"/>
  <c r="N44" i="1"/>
  <c r="M44" i="1"/>
  <c r="E44" i="1" s="1"/>
  <c r="D44" i="1"/>
  <c r="P43" i="1"/>
  <c r="N43" i="1"/>
  <c r="M43" i="1"/>
  <c r="E43" i="1" s="1"/>
  <c r="D43" i="1"/>
  <c r="E42" i="1"/>
  <c r="D42" i="1"/>
  <c r="P41" i="1"/>
  <c r="N41" i="1"/>
  <c r="M41" i="1"/>
  <c r="K41" i="1"/>
  <c r="D41" i="1"/>
  <c r="E40" i="1"/>
  <c r="D40" i="1"/>
  <c r="E39" i="1"/>
  <c r="D39" i="1"/>
  <c r="Q38" i="1"/>
  <c r="O38" i="1"/>
  <c r="L38" i="1"/>
  <c r="J38" i="1"/>
  <c r="H38" i="1"/>
  <c r="F38" i="1"/>
  <c r="Q36" i="1"/>
  <c r="P36" i="1"/>
  <c r="O36" i="1"/>
  <c r="N36" i="1"/>
  <c r="M36" i="1"/>
  <c r="L36" i="1"/>
  <c r="K36" i="1"/>
  <c r="J36" i="1"/>
  <c r="I36" i="1"/>
  <c r="H36" i="1"/>
  <c r="H28" i="1" s="1"/>
  <c r="G36" i="1"/>
  <c r="F36" i="1"/>
  <c r="F28" i="1" s="1"/>
  <c r="E36" i="1"/>
  <c r="D36" i="1"/>
  <c r="E35" i="1"/>
  <c r="D35" i="1"/>
  <c r="L34" i="1"/>
  <c r="D34" i="1" s="1"/>
  <c r="E34" i="1"/>
  <c r="E32" i="1"/>
  <c r="D32" i="1"/>
  <c r="E31" i="1"/>
  <c r="D31" i="1"/>
  <c r="Q30" i="1"/>
  <c r="P30" i="1" s="1"/>
  <c r="O30" i="1"/>
  <c r="N30" i="1"/>
  <c r="M30" i="1"/>
  <c r="L30" i="1"/>
  <c r="K30" i="1"/>
  <c r="J30" i="1"/>
  <c r="I30" i="1"/>
  <c r="G30" i="1"/>
  <c r="G28" i="1" s="1"/>
  <c r="Q29" i="1"/>
  <c r="P29" i="1" s="1"/>
  <c r="O29" i="1"/>
  <c r="N29" i="1"/>
  <c r="M29" i="1"/>
  <c r="I29" i="1"/>
  <c r="D29" i="1"/>
  <c r="Q25" i="1"/>
  <c r="Q22" i="1" s="1"/>
  <c r="P25" i="1"/>
  <c r="P22" i="1" s="1"/>
  <c r="O25" i="1"/>
  <c r="O22" i="1" s="1"/>
  <c r="N25" i="1"/>
  <c r="N22" i="1" s="1"/>
  <c r="M25" i="1"/>
  <c r="M22" i="1" s="1"/>
  <c r="L25" i="1"/>
  <c r="L22" i="1" s="1"/>
  <c r="K25" i="1"/>
  <c r="K22" i="1" s="1"/>
  <c r="J25" i="1"/>
  <c r="J22" i="1" s="1"/>
  <c r="I25" i="1"/>
  <c r="I22" i="1" s="1"/>
  <c r="H25" i="1"/>
  <c r="H22" i="1" s="1"/>
  <c r="G25" i="1"/>
  <c r="G22" i="1" s="1"/>
  <c r="F25" i="1"/>
  <c r="F22" i="1" s="1"/>
  <c r="E25" i="1"/>
  <c r="E22" i="1" s="1"/>
  <c r="D25" i="1"/>
  <c r="D22" i="1" s="1"/>
  <c r="Q19" i="1"/>
  <c r="P19" i="1"/>
  <c r="O19" i="1"/>
  <c r="N19" i="1"/>
  <c r="M19" i="1"/>
  <c r="L19" i="1"/>
  <c r="K19" i="1"/>
  <c r="J19" i="1"/>
  <c r="I19" i="1"/>
  <c r="H19" i="1"/>
  <c r="G19" i="1"/>
  <c r="F19" i="1"/>
  <c r="E19" i="1"/>
  <c r="D19" i="1"/>
  <c r="Q17" i="1"/>
  <c r="P17" i="1"/>
  <c r="O17" i="1"/>
  <c r="N17" i="1"/>
  <c r="M17" i="1"/>
  <c r="L17" i="1"/>
  <c r="K17" i="1"/>
  <c r="J17" i="1"/>
  <c r="I17" i="1"/>
  <c r="H17" i="1"/>
  <c r="G17" i="1"/>
  <c r="F17" i="1"/>
  <c r="E17" i="1"/>
  <c r="D17" i="1"/>
  <c r="Q15" i="1"/>
  <c r="P15" i="1" s="1"/>
  <c r="N15" i="1"/>
  <c r="M15" i="1"/>
  <c r="G15" i="1"/>
  <c r="D15" i="1"/>
  <c r="N14" i="1"/>
  <c r="M14" i="1"/>
  <c r="E14" i="1" s="1"/>
  <c r="D14" i="1"/>
  <c r="E13" i="1"/>
  <c r="D13" i="1"/>
  <c r="E12" i="1"/>
  <c r="D12" i="1"/>
  <c r="Q11" i="1"/>
  <c r="O11" i="1"/>
  <c r="N11" i="1"/>
  <c r="M11" i="1"/>
  <c r="K11" i="1"/>
  <c r="I11" i="1"/>
  <c r="G11" i="1"/>
  <c r="D11" i="1"/>
  <c r="Q10" i="2" l="1"/>
  <c r="E16" i="2"/>
  <c r="O28" i="1"/>
  <c r="M67" i="1"/>
  <c r="K10" i="2"/>
  <c r="M28" i="1"/>
  <c r="G38" i="1"/>
  <c r="G10" i="2"/>
  <c r="I80" i="1"/>
  <c r="N10" i="2"/>
  <c r="O10" i="2"/>
  <c r="D12" i="2"/>
  <c r="D10" i="2" s="1"/>
  <c r="E12" i="2"/>
  <c r="M10" i="2"/>
  <c r="E23" i="2"/>
  <c r="E19" i="2"/>
  <c r="I28" i="1"/>
  <c r="I10" i="1" s="1"/>
  <c r="K28" i="1"/>
  <c r="I67" i="1"/>
  <c r="O67" i="1"/>
  <c r="N80" i="1"/>
  <c r="E82" i="1"/>
  <c r="L80" i="1"/>
  <c r="E11" i="2"/>
  <c r="E33" i="2"/>
  <c r="K80" i="1"/>
  <c r="Q80" i="1"/>
  <c r="H10" i="2"/>
  <c r="L10" i="2"/>
  <c r="E13" i="2"/>
  <c r="E35" i="2"/>
  <c r="E41" i="2"/>
  <c r="D30" i="1"/>
  <c r="D28" i="1" s="1"/>
  <c r="D50" i="1"/>
  <c r="D48" i="1" s="1"/>
  <c r="I10" i="2"/>
  <c r="O10" i="1"/>
  <c r="F10" i="1"/>
  <c r="H10" i="1"/>
  <c r="N28" i="1"/>
  <c r="P28" i="1"/>
  <c r="D67" i="1"/>
  <c r="P10" i="2"/>
  <c r="E68" i="1"/>
  <c r="N67" i="1"/>
  <c r="Q67" i="1"/>
  <c r="G67" i="1"/>
  <c r="L28" i="1"/>
  <c r="L10" i="1" s="1"/>
  <c r="E103" i="1"/>
  <c r="E41" i="1"/>
  <c r="Q28" i="1"/>
  <c r="J28" i="1"/>
  <c r="J10" i="1" s="1"/>
  <c r="H80" i="1"/>
  <c r="D38" i="1"/>
  <c r="E89" i="1"/>
  <c r="E93" i="1"/>
  <c r="E11" i="1"/>
  <c r="E15" i="1"/>
  <c r="E29" i="1"/>
  <c r="K38" i="1"/>
  <c r="M38" i="1"/>
  <c r="M10" i="1" s="1"/>
  <c r="P38" i="1"/>
  <c r="E71" i="1"/>
  <c r="E72" i="1"/>
  <c r="J80" i="1"/>
  <c r="E81" i="1"/>
  <c r="M80" i="1"/>
  <c r="O80" i="1"/>
  <c r="E86" i="1"/>
  <c r="E111" i="1"/>
  <c r="E95" i="1"/>
  <c r="N38" i="1"/>
  <c r="E46" i="1"/>
  <c r="E69" i="1"/>
  <c r="E61" i="1"/>
  <c r="E60" i="1" s="1"/>
  <c r="E50" i="1"/>
  <c r="E48" i="1" s="1"/>
  <c r="G60" i="1"/>
  <c r="G80" i="1"/>
  <c r="E83" i="1"/>
  <c r="D89" i="1"/>
  <c r="D80" i="1" s="1"/>
  <c r="P80" i="1"/>
  <c r="E30" i="1"/>
  <c r="E105" i="1"/>
  <c r="E10" i="2" l="1"/>
  <c r="E80" i="1"/>
  <c r="D10" i="1"/>
  <c r="G10" i="1"/>
  <c r="K10" i="1"/>
  <c r="P10" i="1"/>
  <c r="E38" i="1"/>
  <c r="N10" i="1"/>
  <c r="Q10" i="1"/>
  <c r="E67" i="1"/>
  <c r="E28" i="1"/>
  <c r="E10" i="1" l="1"/>
</calcChain>
</file>

<file path=xl/sharedStrings.xml><?xml version="1.0" encoding="utf-8"?>
<sst xmlns="http://schemas.openxmlformats.org/spreadsheetml/2006/main" count="21743" uniqueCount="9338">
  <si>
    <t>Отчет об исполнении инвестиционной программы  филиала ОАО "МРСК Урала" -"Челябэнерго" за 12 месяцев 2014 года</t>
  </si>
  <si>
    <t>№№</t>
  </si>
  <si>
    <t>****Наименование объекта</t>
  </si>
  <si>
    <t>Объем финансирования
 млн.руб. с НДС</t>
  </si>
  <si>
    <t>Освоено 
(закрыто актами 
выполненных работ)
млн.рублей без НДС)</t>
  </si>
  <si>
    <t>Введено оформлено актами ввода в эксплуатацию)
млн.рублей без НДС</t>
  </si>
  <si>
    <t>всего</t>
  </si>
  <si>
    <t>1 кв</t>
  </si>
  <si>
    <t>2 кв</t>
  </si>
  <si>
    <t>3 кв</t>
  </si>
  <si>
    <t>4 кв</t>
  </si>
  <si>
    <t>план**</t>
  </si>
  <si>
    <t>факт***</t>
  </si>
  <si>
    <t>план</t>
  </si>
  <si>
    <t>факт</t>
  </si>
  <si>
    <t xml:space="preserve">всего </t>
  </si>
  <si>
    <t>за 4 квартал</t>
  </si>
  <si>
    <t>Итого, по всему филиалу ОАО "МРСК Урала"-"Челябэнерго""</t>
  </si>
  <si>
    <t xml:space="preserve">   ВЛ-110 кВ"Шагол-Сосновская-Исаково (1, 2 ц.)" (4,5 этапы)</t>
  </si>
  <si>
    <t xml:space="preserve"> ВЛ 110 кВ Златоуст-Таганай (замена сечения провода, опор)</t>
  </si>
  <si>
    <t xml:space="preserve">  ВЛ 110 кВ Еманжелинка-Коркино 1,2 ц.  (замена сечения провода, опор)</t>
  </si>
  <si>
    <t>ВЛ 110 кВ на ПС Есаулка</t>
  </si>
  <si>
    <t>ВЛ 110-35 кВ расширение трасс</t>
  </si>
  <si>
    <t xml:space="preserve">            ВЛЭП 35 кВ (СН1)</t>
  </si>
  <si>
    <t xml:space="preserve">            ВЛЭП 1-20 кВ (СН2)</t>
  </si>
  <si>
    <t xml:space="preserve"> Реконструкция воздушных ЛЭП 6-10 кВ филиала Челябэнерго (1)</t>
  </si>
  <si>
    <t xml:space="preserve">            ВЛЭП 0,4 кВ (НН)</t>
  </si>
  <si>
    <t xml:space="preserve"> Реконструкция воздушных ЛЭП 0,4 кВ филиала Челябэнерго</t>
  </si>
  <si>
    <t xml:space="preserve"> Реконструкция воздушных ЛЭП 0,4 кВ филиала Челябэнерго (1)</t>
  </si>
  <si>
    <t xml:space="preserve">        кабельные линии, в т.ч.</t>
  </si>
  <si>
    <t xml:space="preserve">            КЛЭП 110 кВ (ВН)</t>
  </si>
  <si>
    <t xml:space="preserve">            КЛЭП 20-35 кВ (СН1)</t>
  </si>
  <si>
    <t xml:space="preserve">            КЛЭП 3-10 кВ (СН2)</t>
  </si>
  <si>
    <t xml:space="preserve"> Реконструкция кабельных ЛЭП 6-10 кВ филиала Челябэнерго</t>
  </si>
  <si>
    <t xml:space="preserve">            КЛЭП до 1 кВ (НН)</t>
  </si>
  <si>
    <t>1.1.1.2</t>
  </si>
  <si>
    <t xml:space="preserve">      Подстанции, в т. ч.</t>
  </si>
  <si>
    <t>ПС 110/10кВ Миасская (комплексная реконструкция)</t>
  </si>
  <si>
    <t>ПС 110/6кВ Первомайская (комплексная реконструкция)</t>
  </si>
  <si>
    <t>ПС 110кВ Таганай, ПС Тургояк (замена ошиновки яч. ВЛ Горная)</t>
  </si>
  <si>
    <t>ПС Еманжелинка (замена ошиновки яч. ВЛ Красногорка)</t>
  </si>
  <si>
    <t xml:space="preserve"> Замена аккумуляторных батарей филиала Челябэнерго.</t>
  </si>
  <si>
    <t>Реконструкция ПС филиала для прохождения ОЗП</t>
  </si>
  <si>
    <t>ПС 35/6кВ АМЗ (перевод на 110кВ)</t>
  </si>
  <si>
    <t xml:space="preserve">            Уровень входящего напряжения СН2</t>
  </si>
  <si>
    <t xml:space="preserve"> Реконструкция ТП (РП) 6-10/0,4 кВ филиала Челябэнерго</t>
  </si>
  <si>
    <t>1.1.1.3</t>
  </si>
  <si>
    <t xml:space="preserve">      Прочие электросетевые объекты (автоматизация, связь), в т.ч.</t>
  </si>
  <si>
    <t>Модернизация ССПИ филиала Челябэнерго</t>
  </si>
  <si>
    <t xml:space="preserve"> Развитие ИТ-инфраструктуры, автоматизация бизнес-процессов и финансово-хозяйственной деятельности филиала Челябэнерго</t>
  </si>
  <si>
    <t>Установка охранно-пожарной сигнализации на энергообъектах филиала Челябэнерго</t>
  </si>
  <si>
    <t>Ограждения по периметру объекта</t>
  </si>
  <si>
    <t>Средства охранной сигнализации по периметру объекта</t>
  </si>
  <si>
    <t>Система видеонаблюдения</t>
  </si>
  <si>
    <t>Реконструкция системы противоаварийной автоматики Челябинской энергосистемы (Сосновский узел)</t>
  </si>
  <si>
    <t>ПС 110, 35кВ установка комплектов АЧР  и АСН (150 шт.)</t>
  </si>
  <si>
    <t>Реконструкция устройств  РЗА на ПС 110 кВ</t>
  </si>
  <si>
    <t>1.1.2</t>
  </si>
  <si>
    <t xml:space="preserve">   Средства учета и контроля э/э, в т. ч.</t>
  </si>
  <si>
    <t>Автоматизация учета на ПС филиала "Челябэнерго"</t>
  </si>
  <si>
    <t>Модернизация систем учета на объектах филиала "Челябэнерго"</t>
  </si>
  <si>
    <t>1.1.4</t>
  </si>
  <si>
    <t xml:space="preserve">   Прочие производственные и хозяйственные объекты</t>
  </si>
  <si>
    <t xml:space="preserve"> Реконструкция производственных зданий и сооружений филиала Челябэнерго</t>
  </si>
  <si>
    <t xml:space="preserve"> Реконструкция производственных зданий и сооружений филиала Челябэнерго (1)</t>
  </si>
  <si>
    <t xml:space="preserve">      Сооружения (кроме электрических линий)</t>
  </si>
  <si>
    <t xml:space="preserve">      Земельные участки</t>
  </si>
  <si>
    <t xml:space="preserve">      Машины и оборудование (кроме подстанций)</t>
  </si>
  <si>
    <t xml:space="preserve">      Транспортные средства</t>
  </si>
  <si>
    <t xml:space="preserve">      Инвентарь</t>
  </si>
  <si>
    <t xml:space="preserve">      Прочие основные средства</t>
  </si>
  <si>
    <t>1.1.5</t>
  </si>
  <si>
    <t xml:space="preserve">   Оборудование, не входящее в сметы строек, в.т.ч.:</t>
  </si>
  <si>
    <t>Оборудование не требующее монтажа филиала Челябэнерго</t>
  </si>
  <si>
    <t>1.1.6</t>
  </si>
  <si>
    <t xml:space="preserve">   Объекты непроизводственной сферы, в т.ч.</t>
  </si>
  <si>
    <t>1.2</t>
  </si>
  <si>
    <t>Капитальные вложения в нематериальные активы, в т.ч.</t>
  </si>
  <si>
    <t>1.3</t>
  </si>
  <si>
    <t>Долгосрочные вложения</t>
  </si>
  <si>
    <t>Прочие мероприятия</t>
  </si>
  <si>
    <t>31</t>
  </si>
  <si>
    <t>Схема развития</t>
  </si>
  <si>
    <t>Новое строительство и расширение, в.т.ч.:</t>
  </si>
  <si>
    <t>КЛ 110 кВ ЧГРЭС - Массивная</t>
  </si>
  <si>
    <t>Строительство распредсети 10 кВ мкрн. "Тополиная аллея"  г.Челябинск</t>
  </si>
  <si>
    <t>Строительство ПС Архиповская 110/35/10 кВ 2х16 МВА со строительством ВЛ 110 кВ Кулуево-Архиповская со строительством двух ячеек 110 кВ на ПС Кулуево и ВЛ-110 кВ Архиповская-Пирит со строительством ячейки 110 кВ на ПС Пирит</t>
  </si>
  <si>
    <t xml:space="preserve"> Строительство ПС 110 кВ Новая им. Хамадуллина (Казачья)с выполнением работ на смежных ПС</t>
  </si>
  <si>
    <t>Деятельность по технологическому присоединению</t>
  </si>
  <si>
    <t xml:space="preserve">Справочно* </t>
  </si>
  <si>
    <t>за 3 квартал</t>
  </si>
  <si>
    <t xml:space="preserve"> Итого по  филиалу ОАО "МРСК Урала"-"Челябэнерго""( внетарифные источники финансирования)</t>
  </si>
  <si>
    <t xml:space="preserve">ПС 220кВ Новометаллургическая (Новометаллургическая – Промплощадка (1,2),  Новометаллургическая – Прогресс 2 (1,2),  Новометаллургическая – ТЭЦ 3, Новометаллургическая – Плавильная,  Новометаллургическая – ЧГРЭС (1,2)) </t>
  </si>
  <si>
    <t>ВЛ 110кВ отпайка на ПС АМЗ от ВЛ Исаково-Сосновская (вынос сетей)</t>
  </si>
  <si>
    <t xml:space="preserve"> Реконструкция ВЛ 110кВ Чебаркуль-Луговая, ВЛ 10кВ ф. Пустозёрово, ВЛ 10кВ ф. Травники (вынос сетей)</t>
  </si>
  <si>
    <t>Реконструкция ПС Южная (страховой случай).
АВР по замене токоограничивающих реакторов и восстановлению ячеек</t>
  </si>
  <si>
    <t>ПС Красная Горка 110/35/6/10 кВ (демонтажные, монтажные и пуско-наладочные работы по замене выключателя 35 кВ на ОРУ 110/35/6/10 кВ  (Инв. № 61688) . Страховой случай.</t>
  </si>
  <si>
    <t>Реконструкция ПС Ленинская (замена аккумуляторной батареи, установка КРУН)   договор компенсации</t>
  </si>
  <si>
    <t>Комплекс мероприятий по реконструкции сетей ОАО «МРСК Урала» – филиала «Челябэнерго» для присоединения энергоблоков №1 и №2 Южноуральской ГРЭС–2  (этапы 1, 2 Мероприятия по реконструкции ПС) договор компенсации</t>
  </si>
  <si>
    <t>Реконструкция ТП- 7151 с заменой оборудования с. Бородиновка ВРЭС (вынос сетей)</t>
  </si>
  <si>
    <t>Реконструкция ВЛ 10кВ № 24 ПС Заварухино (вынос сетей)</t>
  </si>
  <si>
    <t>Реконструкция ВЛ-10 кВ ТП-2441-РП-84  с реконструкцией ТП 2441 ул. Труда мкр. Западный Луч (вынос сетей)</t>
  </si>
  <si>
    <t>Реконструкция ВЛ 10кВ ф. Краснокаменка, ВЛ 10кВ ф. Увелка  (вынос сети)</t>
  </si>
  <si>
    <t>Реконструкция ВЛ 6 кВ от ТП-5198 до опоры № 28 ЧЭК,  г. Челябинск, ул. Магнитогорская (вынос) ЧГЭС</t>
  </si>
  <si>
    <t xml:space="preserve"> Реконструкция ВЛ-6кВ ТП-4212 - ТП-4126 (инв. №55933) с отпайкой на ТП-4077, ТП-4076 от опоры №14 до опоры №19, г. Челябинск, от ТП-4077 по ул. Первомайский до ТП-4076 по ул. Матросова (вынос сетей)</t>
  </si>
  <si>
    <t>Реконструкция ВЛ-6 от РП-15 до РП-19 (инв № 53592) пересечение ул. Марченко-Салютная (вынос сетей)</t>
  </si>
  <si>
    <t>Реконструкция ВЛ 10кВ от ПС Увельская (вынос сетей)</t>
  </si>
  <si>
    <t>Реконструкция ВЛ-10 кВ №4,13 от ПС «Миасская» (вынос из зоны строительства)</t>
  </si>
  <si>
    <t>Реконструкция ВЛ 10кВ с заменой двух опор с. Кайгородово (вынос сетей)</t>
  </si>
  <si>
    <t>Реконструкция  ВЛ-10 кВ №11 от ПС Лазурная (инв. № 66663) (вынос сетей)</t>
  </si>
  <si>
    <t>Строительство ВЛ 6кВ "Рыбхоз-2 от ПС Строительная (вынос сетей)</t>
  </si>
  <si>
    <t>Реконструкция ВЛ 10кВ № 2  от ПС Баландино ( вынос сетей )</t>
  </si>
  <si>
    <t>Реконструкция ВЛ 10кВ № 6 от ПС Смолино-Тяга, с реконструкцией ВЛ 0,4кВ и ТП 1450 п. Саргазы ЦЭС ( вынос сетей)</t>
  </si>
  <si>
    <t>Реконструкция ВЛ-0,4 кВ,  г.Челябинск, ул. Работниц (вынос сетей)</t>
  </si>
  <si>
    <t>Реконструкция ВЛ-0,4 кВ, ТП-5602  ул.Гюго, г.Челябинск (вынос сетей)</t>
  </si>
  <si>
    <t>Реконструкция ВЛ-0,4кВ от ТП2607 п.ЯсныеПоляны (вынос сетей)</t>
  </si>
  <si>
    <t xml:space="preserve">Реконструкция КЛ 10кВ от ПС Шершнёвская до ПС Паклинская, от РП-88 до ПС Шершнёвская, от РП-85 до РП-88 г.Челябинск (вынос сетей) </t>
  </si>
  <si>
    <t>Реконструкция КЛ 10кВ  ТП4721-РП125 К1,К2 для объекта г. Челябинск 53 мкр., ж/д №16/1, вынос сетей</t>
  </si>
  <si>
    <t>Реконструкция КЛ 6 кВ ТП 5689-ТП5694 для объекта по ул. Дзержинского 102 и Гагарина 30, вынос сетей</t>
  </si>
  <si>
    <t>Реконструкция КЛ 10кВ от ТП 2571 до ТП 2623 с реконструкцией КЛ 0,4кВ( инв №т 50992) ул. Молодогвардейцев г.Челябинск (вынос сетей)</t>
  </si>
  <si>
    <t>Реконструкция КЛ 6кВ от ТП 1409-ТП 1411 по ул. Курчатова г.Челябинск (вынос сетей)</t>
  </si>
  <si>
    <t xml:space="preserve">
Реконструкция КЛ 10 кВ ТП-5624-ТП-5730 (инв. № 54538, реконструкция КЛ 10 кВ ТП 5730-ТП 5662 (инв. № 54239, реконструкция КЛ 10 кВ РП 58-ТЭЦ 1 ф. 18 К1 (инв. № 54180, реконструкция КЛ 10 кВ РП 58-ТЭЦ 1 ф. 18 К2 (инв. № 54180.</t>
  </si>
  <si>
    <t>Переустройство КЛ-10 кВ ТП-4620 -РП 122 К1 (инв.№ 55807) из зоны строительства торгово-общественного комплекса, автостоянки расположенных по адресу г.Челябинск, пересечение ул.Бейвеля, Чичерина, С.Юлаева, 40 лет Победы (вынос сетей)</t>
  </si>
  <si>
    <t>Реконструкция КЛ-10 от РП м/з "Победа" - ТП 4087 (инв. № 163628), г. Челябинск (вынос)</t>
  </si>
  <si>
    <t>Строительство  объектов технологического присоединения</t>
  </si>
  <si>
    <t xml:space="preserve">Приобретение ЭСК филиала Челябэнерго </t>
  </si>
  <si>
    <t>* - в ценах отчетного года</t>
  </si>
  <si>
    <t>** - план, согласно утвержденной инвестиционной программе</t>
  </si>
  <si>
    <t>*** - накопленным итогом за год</t>
  </si>
  <si>
    <t>**** - перечень объектов заполняется согласно утв.ИПР</t>
  </si>
  <si>
    <t>МЭС</t>
  </si>
  <si>
    <t>ЧГЭС</t>
  </si>
  <si>
    <t>ЦЭС</t>
  </si>
  <si>
    <t>ТЭС</t>
  </si>
  <si>
    <t>ЗЭС</t>
  </si>
  <si>
    <t>дата договора</t>
  </si>
  <si>
    <t>№ договора ТП</t>
  </si>
  <si>
    <t>№ договора</t>
  </si>
  <si>
    <t>сумма по договору тыс.руб., с НДС</t>
  </si>
  <si>
    <t>Финансирование, тыс.руб, с НДС</t>
  </si>
  <si>
    <t>09.08.2013</t>
  </si>
  <si>
    <t>21.12.2012</t>
  </si>
  <si>
    <t>19.04.2013</t>
  </si>
  <si>
    <t>20.04.2012
26.04.2012</t>
  </si>
  <si>
    <t>20.11.2012</t>
  </si>
  <si>
    <t>01.11.2012</t>
  </si>
  <si>
    <t>30.11.2012</t>
  </si>
  <si>
    <t>06.12.2012</t>
  </si>
  <si>
    <t>18.07.2012</t>
  </si>
  <si>
    <t>21.01.2013</t>
  </si>
  <si>
    <t>29.12.2012</t>
  </si>
  <si>
    <t>30.01.2013</t>
  </si>
  <si>
    <t>18.02.2013</t>
  </si>
  <si>
    <t>29.01.2013</t>
  </si>
  <si>
    <t>29.04.2013</t>
  </si>
  <si>
    <t>25.12.2012</t>
  </si>
  <si>
    <t>13.02.2013</t>
  </si>
  <si>
    <t>27.12.2012</t>
  </si>
  <si>
    <t>12.12.2012</t>
  </si>
  <si>
    <t>26.12.2012</t>
  </si>
  <si>
    <t>05.12.2012</t>
  </si>
  <si>
    <t>27.11.2012</t>
  </si>
  <si>
    <t xml:space="preserve"> 27.12.2011</t>
  </si>
  <si>
    <t>23.04.2013</t>
  </si>
  <si>
    <t>16.04.2013</t>
  </si>
  <si>
    <t>06.08.2013</t>
  </si>
  <si>
    <t>09.04.2013</t>
  </si>
  <si>
    <t>28.06.2013</t>
  </si>
  <si>
    <t>25.07.2013</t>
  </si>
  <si>
    <t>22.01.2013</t>
  </si>
  <si>
    <t>6100015360</t>
  </si>
  <si>
    <t>15.03.2013</t>
  </si>
  <si>
    <t>05.08.2013</t>
  </si>
  <si>
    <t>12.03.2013</t>
  </si>
  <si>
    <t>04.04.2013</t>
  </si>
  <si>
    <t>23.05.2013</t>
  </si>
  <si>
    <t>06.05.2013</t>
  </si>
  <si>
    <t>01.03.2013</t>
  </si>
  <si>
    <t>26.04.2013</t>
  </si>
  <si>
    <t>29.05.2013</t>
  </si>
  <si>
    <t>20.05.2013</t>
  </si>
  <si>
    <t>13.05.2013</t>
  </si>
  <si>
    <t>10.06.2013</t>
  </si>
  <si>
    <t>28.02.2013</t>
  </si>
  <si>
    <t>Орган местного самоуправления "Комитет по управлению имуществом Златоустовского городского округа"</t>
  </si>
  <si>
    <t>Ульянов А.Н.</t>
  </si>
  <si>
    <t>Зюзина Е.А.</t>
  </si>
  <si>
    <t>ООО "УралПромМашАтом"</t>
  </si>
  <si>
    <t xml:space="preserve">ОАО "Ростелеком" </t>
  </si>
  <si>
    <t xml:space="preserve">ФГУП РТРС </t>
  </si>
  <si>
    <t>3059</t>
  </si>
  <si>
    <t>ОАО "МТС"</t>
  </si>
  <si>
    <t>2712</t>
  </si>
  <si>
    <t>ОАО "ВымпелКоммуникации"</t>
  </si>
  <si>
    <t>Администрация Нагайбакского сельского поселения</t>
  </si>
  <si>
    <t>0135</t>
  </si>
  <si>
    <t>2606
2625</t>
  </si>
  <si>
    <t>0357</t>
  </si>
  <si>
    <t>0485</t>
  </si>
  <si>
    <t>Продулов В.В.</t>
  </si>
  <si>
    <t>0449</t>
  </si>
  <si>
    <t>0448</t>
  </si>
  <si>
    <t>Воронов Д.В.</t>
  </si>
  <si>
    <t>0393</t>
  </si>
  <si>
    <t>0337</t>
  </si>
  <si>
    <t>ОАО "Ростелеком"</t>
  </si>
  <si>
    <t>6100010324
6100010361</t>
  </si>
  <si>
    <t>Герцог Г.А.
Порошина Л.Ю.</t>
  </si>
  <si>
    <t>Чернышков А.А.</t>
  </si>
  <si>
    <t>6100008419</t>
  </si>
  <si>
    <t>Кильдогулова Р.Р.</t>
  </si>
  <si>
    <t>6100012912</t>
  </si>
  <si>
    <t>Хамидуллина З.А.</t>
  </si>
  <si>
    <t>6100013021</t>
  </si>
  <si>
    <t>Комленков Н.В.</t>
  </si>
  <si>
    <t>6100012657</t>
  </si>
  <si>
    <t>Семенякин В.В.</t>
  </si>
  <si>
    <t>6100012766
6100012765</t>
  </si>
  <si>
    <t>Бердников К.М.
Давыдова Е.А.</t>
  </si>
  <si>
    <t>6100012758</t>
  </si>
  <si>
    <t>Кузнецов С.А.</t>
  </si>
  <si>
    <t>6100013004</t>
  </si>
  <si>
    <t>Магасумов З.Н.</t>
  </si>
  <si>
    <t>6100012768</t>
  </si>
  <si>
    <t>Колупаева В.В.</t>
  </si>
  <si>
    <t>6100012743</t>
  </si>
  <si>
    <t>Лукманов Т.Ш.</t>
  </si>
  <si>
    <t>6100012942</t>
  </si>
  <si>
    <t>Вершина Н.А.</t>
  </si>
  <si>
    <t>6100012904</t>
  </si>
  <si>
    <t>Салимгареева Л.А.</t>
  </si>
  <si>
    <t>6100013214</t>
  </si>
  <si>
    <t>Ерилов В.Г.</t>
  </si>
  <si>
    <t>Макаров Д.А.</t>
  </si>
  <si>
    <t>6100010431</t>
  </si>
  <si>
    <t>Беспалов В.Н.</t>
  </si>
  <si>
    <t>6100010579</t>
  </si>
  <si>
    <t>Зубков А.В.</t>
  </si>
  <si>
    <t>6100013705</t>
  </si>
  <si>
    <t>Пермяков Н.П.</t>
  </si>
  <si>
    <t>6100010959
6100011160</t>
  </si>
  <si>
    <t>Ковалева Т.В.
Касымова В.А.</t>
  </si>
  <si>
    <t>6100010982</t>
  </si>
  <si>
    <t>Малоземова К.А.</t>
  </si>
  <si>
    <t>6100011658</t>
  </si>
  <si>
    <t>Саблин А.Н.</t>
  </si>
  <si>
    <t>6100011871</t>
  </si>
  <si>
    <t>Шумаков А.И.</t>
  </si>
  <si>
    <t>6100010124</t>
  </si>
  <si>
    <t>Симонова Н.Ю.</t>
  </si>
  <si>
    <t>6100011889</t>
  </si>
  <si>
    <t>Воронов Е.И.</t>
  </si>
  <si>
    <t>6100011768</t>
  </si>
  <si>
    <t>Головко С.А.</t>
  </si>
  <si>
    <t>Уфимцев О.Л.
Аникина О.Б.</t>
  </si>
  <si>
    <t>Подкорытова Н.И.</t>
  </si>
  <si>
    <t>Баймухаметов Р.Р.</t>
  </si>
  <si>
    <t>Тихомиров А.В.</t>
  </si>
  <si>
    <t>Обабков А.Н.</t>
  </si>
  <si>
    <t>Черная Е.В.</t>
  </si>
  <si>
    <t>Забихуллина Р.Р.</t>
  </si>
  <si>
    <t>ИП Газибаева Т.О.</t>
  </si>
  <si>
    <t>Гурьев А.А.</t>
  </si>
  <si>
    <t>Тетюев Н.Ю.</t>
  </si>
  <si>
    <t>Хасанов А.Ж.</t>
  </si>
  <si>
    <t>Никонова Л.Г.</t>
  </si>
  <si>
    <t>ОАО "Мегафон"</t>
  </si>
  <si>
    <t>Пожарицкая И.В.</t>
  </si>
  <si>
    <t>6100011623
6100011636</t>
  </si>
  <si>
    <t>Халяпова А.Ф.</t>
  </si>
  <si>
    <t>6100012647
6100012648
6100012636
6100012635
6100012649
6100012651
6100012493
6100012494
6100012491
6100012609
6100012489
6100012490</t>
  </si>
  <si>
    <t>Александрова Н.Г.
Согрина О.П.
Шангин В.П.
Смолин А.А.
Петрова Л.И.
Мишнева О.И.
Макаренко В.И.
Куренкова В.И.
Костин В.К.
Колотушкин С.В.
Бухтояров И.Г.
Мандыч А.И.</t>
  </si>
  <si>
    <t>Ушакова Л.Н.</t>
  </si>
  <si>
    <t>Козлова Л.И.</t>
  </si>
  <si>
    <t>6100015445</t>
  </si>
  <si>
    <t>Шарипов В.Х.</t>
  </si>
  <si>
    <t>6100015793</t>
  </si>
  <si>
    <t>Хажеева Л.Р.</t>
  </si>
  <si>
    <t>Шаймарданов Р.Ж.</t>
  </si>
  <si>
    <t>Шарипова Р.Х.</t>
  </si>
  <si>
    <t>Сердечный А.В.</t>
  </si>
  <si>
    <t>Ремезова О.Н.</t>
  </si>
  <si>
    <t>ИП Богатова Л.Г.</t>
  </si>
  <si>
    <t>ОАО "Челябэнергосбыт"</t>
  </si>
  <si>
    <t>Дунаева И.Г.</t>
  </si>
  <si>
    <t>Берещинова Т.А.</t>
  </si>
  <si>
    <t>Цейзер Т.А.</t>
  </si>
  <si>
    <t>Желавский А.В.</t>
  </si>
  <si>
    <t>Белов Г.А.</t>
  </si>
  <si>
    <t>Томилов А.Г.</t>
  </si>
  <si>
    <t>Синявская Е.В.</t>
  </si>
  <si>
    <t>Рыхальский В.А.</t>
  </si>
  <si>
    <t>ОАО Ростелеком</t>
  </si>
  <si>
    <t>Сулейманова Г.А.</t>
  </si>
  <si>
    <t>Шиповалов А.В.</t>
  </si>
  <si>
    <t>Сафина Н.И.</t>
  </si>
  <si>
    <t>Шумков С.В.</t>
  </si>
  <si>
    <t>Артамонов В.А.</t>
  </si>
  <si>
    <t>Вороная О.В.</t>
  </si>
  <si>
    <t>Узунов А.Ю.</t>
  </si>
  <si>
    <t>ООО "ТЭСиС"</t>
  </si>
  <si>
    <t>Исламетдинова Т.М.</t>
  </si>
  <si>
    <t>Шабунина Е.М.</t>
  </si>
  <si>
    <t>Петров А.В.</t>
  </si>
  <si>
    <t>Горшкова Г.Н.</t>
  </si>
  <si>
    <t>филиал "РТРС" "Челябинский ОРТПЦ"</t>
  </si>
  <si>
    <t>Жернов Д.Е.</t>
  </si>
  <si>
    <t>Лыжин С.В.</t>
  </si>
  <si>
    <t>Коростелев В.В.</t>
  </si>
  <si>
    <t>Тимеркаева С.Х.</t>
  </si>
  <si>
    <t>ЗАО "Инсистрой"</t>
  </si>
  <si>
    <t>Юнышева Д.Р.</t>
  </si>
  <si>
    <t>Савиных Б.В.</t>
  </si>
  <si>
    <t>102</t>
  </si>
  <si>
    <t/>
  </si>
  <si>
    <t>109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</si>
  <si>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</si>
  <si>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</si>
  <si>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</si>
  <si>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</si>
  <si>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</si>
  <si>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</si>
  <si>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</si>
  <si>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</si>
  <si>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</si>
  <si>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</si>
  <si>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</si>
  <si>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</si>
  <si>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</si>
  <si>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</si>
  <si>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</si>
  <si>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</si>
  <si>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</si>
  <si>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</si>
  <si>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</si>
  <si>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</si>
  <si>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</si>
  <si>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</si>
  <si>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</si>
  <si>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</si>
  <si>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</si>
  <si>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</si>
  <si>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</si>
  <si>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</si>
  <si>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</si>
  <si>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</si>
  <si>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</si>
  <si>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</si>
  <si>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</si>
  <si>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</si>
  <si>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</si>
  <si>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</si>
  <si>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</si>
  <si>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</si>
  <si>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</si>
  <si>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</si>
  <si>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</si>
  <si>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</si>
  <si>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</si>
  <si>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</si>
  <si>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</si>
  <si>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</si>
  <si>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</si>
  <si>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</si>
  <si>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</si>
  <si>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</si>
  <si>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</si>
  <si>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</si>
  <si>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</si>
  <si>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</si>
  <si>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</si>
  <si>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</si>
  <si>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</si>
  <si>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</si>
  <si>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</si>
  <si>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</si>
  <si>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</si>
  <si>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</si>
  <si>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</si>
  <si>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</si>
  <si>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</si>
  <si>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</si>
  <si>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</si>
  <si>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</si>
  <si>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</si>
  <si>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</si>
  <si>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</si>
  <si>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</si>
  <si>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</si>
  <si>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</si>
  <si>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</si>
  <si>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</si>
  <si>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</si>
  <si>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</si>
  <si>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</si>
  <si>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</si>
  <si>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</si>
  <si>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</si>
  <si>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</si>
  <si>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</si>
  <si>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</si>
  <si>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</si>
  <si>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</si>
  <si>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</si>
  <si>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</si>
  <si>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</si>
  <si>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</si>
  <si>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</si>
  <si>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</si>
  <si>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</si>
  <si>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</si>
  <si>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</si>
  <si>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</si>
  <si>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</si>
  <si>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</si>
  <si>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</si>
  <si>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</si>
  <si>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103</t>
  </si>
  <si>
    <t>104</t>
  </si>
  <si>
    <t>105</t>
  </si>
  <si>
    <t>106</t>
  </si>
  <si>
    <t>107</t>
  </si>
  <si>
    <t>108</t>
  </si>
  <si>
    <t>110</t>
  </si>
  <si>
    <t>111</t>
  </si>
  <si>
    <t>112</t>
  </si>
  <si>
    <t>113</t>
  </si>
  <si>
    <t>114</t>
  </si>
  <si>
    <t>115</t>
  </si>
  <si>
    <t xml:space="preserve">ООО "ЭлектроСтрой"  </t>
  </si>
  <si>
    <t xml:space="preserve">ООО "Ростехэкспертиза"  </t>
  </si>
  <si>
    <t xml:space="preserve">6200005642  </t>
  </si>
  <si>
    <t xml:space="preserve">04.10.2013  </t>
  </si>
  <si>
    <t xml:space="preserve">852  </t>
  </si>
  <si>
    <t xml:space="preserve">6200005676  </t>
  </si>
  <si>
    <t xml:space="preserve">18.10.2013  </t>
  </si>
  <si>
    <t xml:space="preserve">720  </t>
  </si>
  <si>
    <t xml:space="preserve">ООО "СПС"  </t>
  </si>
  <si>
    <t xml:space="preserve">6200005690  </t>
  </si>
  <si>
    <t xml:space="preserve">17.10.2013  </t>
  </si>
  <si>
    <t xml:space="preserve">826  </t>
  </si>
  <si>
    <t xml:space="preserve">  </t>
  </si>
  <si>
    <t xml:space="preserve">11.03.2013  </t>
  </si>
  <si>
    <t xml:space="preserve">353  </t>
  </si>
  <si>
    <t xml:space="preserve">ООО "Зевс-М"  </t>
  </si>
  <si>
    <t xml:space="preserve">21.10.2013  </t>
  </si>
  <si>
    <t xml:space="preserve">ООО "МПСК"  </t>
  </si>
  <si>
    <t xml:space="preserve">6400004251  </t>
  </si>
  <si>
    <t xml:space="preserve">240  </t>
  </si>
  <si>
    <t xml:space="preserve">6400004328  </t>
  </si>
  <si>
    <t xml:space="preserve">11.11.2013  </t>
  </si>
  <si>
    <t xml:space="preserve">854  </t>
  </si>
  <si>
    <t xml:space="preserve">  ООО "Строй-М"</t>
  </si>
  <si>
    <t xml:space="preserve">  01.04.2013</t>
  </si>
  <si>
    <t xml:space="preserve">  6400003338</t>
  </si>
  <si>
    <t xml:space="preserve">  01.10.2012</t>
  </si>
  <si>
    <t xml:space="preserve">  ООО "ЭлектроСтрой"</t>
  </si>
  <si>
    <t xml:space="preserve">  18.10.2013</t>
  </si>
  <si>
    <t xml:space="preserve">  1389</t>
  </si>
  <si>
    <t xml:space="preserve">  01.10.2013</t>
  </si>
  <si>
    <t xml:space="preserve">  1111</t>
  </si>
  <si>
    <t xml:space="preserve">  ОАО "ИДЦ"</t>
  </si>
  <si>
    <t xml:space="preserve">  21.01.2013</t>
  </si>
  <si>
    <t xml:space="preserve">  873</t>
  </si>
  <si>
    <t xml:space="preserve">  17.10.2013</t>
  </si>
  <si>
    <t xml:space="preserve">  1398</t>
  </si>
  <si>
    <t>01.03.2013  05.09.2013</t>
  </si>
  <si>
    <t>ООО "ЭлектроСтрой"  ООО "Трансэнергосервис"</t>
  </si>
  <si>
    <t>17.04.2013  25.03.2013</t>
  </si>
  <si>
    <t>13.05.2013  10.04.2013</t>
  </si>
  <si>
    <t>6100016464  6100015451</t>
  </si>
  <si>
    <t>21.05.2013  01.02.2013</t>
  </si>
  <si>
    <t>ООО "ЭлектроСтрой"  ООО "ЭлектроСтрой"</t>
  </si>
  <si>
    <t xml:space="preserve">ООО "ЭлектроСтрой"  ООО "ЭлектроСтрой" </t>
  </si>
  <si>
    <t>20.02.2013  19.07.2013</t>
  </si>
  <si>
    <t xml:space="preserve">ООО "СпецПромСервис"  </t>
  </si>
  <si>
    <t xml:space="preserve">19.07.2013  </t>
  </si>
  <si>
    <t>ООО "ЭлектроСтрой"   ООО "ЭлектроСтрой"</t>
  </si>
  <si>
    <t xml:space="preserve">6613  </t>
  </si>
  <si>
    <t xml:space="preserve">20.06.2013  </t>
  </si>
  <si>
    <t xml:space="preserve">6100016958  </t>
  </si>
  <si>
    <t xml:space="preserve">21.06.2013  </t>
  </si>
  <si>
    <t xml:space="preserve">4709  </t>
  </si>
  <si>
    <t xml:space="preserve">ООО "ЭлектроСтрой"  ПТ "ЗАО ЧАПЭ и К"  </t>
  </si>
  <si>
    <t>31.07.2013  01.03.2013</t>
  </si>
  <si>
    <t>19.07.2013  20.02.2013</t>
  </si>
  <si>
    <t xml:space="preserve">ООО "ЭлектроСтрой"  ООО "СпецПромСервис" </t>
  </si>
  <si>
    <t>21.08.2013  20.05.2013</t>
  </si>
  <si>
    <t xml:space="preserve">5688  </t>
  </si>
  <si>
    <t xml:space="preserve">6100017946  </t>
  </si>
  <si>
    <t xml:space="preserve">21.08.2013  </t>
  </si>
  <si>
    <t xml:space="preserve">ООО СК "СтройСтандарт"  </t>
  </si>
  <si>
    <t>24.10.2013  29.12.2012</t>
  </si>
  <si>
    <t>24.10.2013  01.03.2013</t>
  </si>
  <si>
    <t>24.10.2013  05.03.2013</t>
  </si>
  <si>
    <t xml:space="preserve">5582  </t>
  </si>
  <si>
    <t xml:space="preserve">6100019459  </t>
  </si>
  <si>
    <t>21.10.2013  01.03.2013</t>
  </si>
  <si>
    <t>21.10.2013  29.12.2012</t>
  </si>
  <si>
    <t xml:space="preserve">ООО "ЭлектроСтрой"   ООО "ЭлектроСтрой" </t>
  </si>
  <si>
    <t xml:space="preserve">2569  </t>
  </si>
  <si>
    <t xml:space="preserve">6100020000  </t>
  </si>
  <si>
    <t xml:space="preserve">6100020026  </t>
  </si>
  <si>
    <t xml:space="preserve">918  </t>
  </si>
  <si>
    <t>6100020026  6100017239</t>
  </si>
  <si>
    <t>18.10.2013  01.07.2013</t>
  </si>
  <si>
    <t xml:space="preserve">6100020232  </t>
  </si>
  <si>
    <t xml:space="preserve">24.10.2013  </t>
  </si>
  <si>
    <t xml:space="preserve">1553  </t>
  </si>
  <si>
    <t xml:space="preserve">5009  </t>
  </si>
  <si>
    <t>24.10.2013  01.05.2013</t>
  </si>
  <si>
    <t xml:space="preserve">5250  </t>
  </si>
  <si>
    <t xml:space="preserve">6100020366  </t>
  </si>
  <si>
    <t>ООО "БазисЭнерго"  ООО "Инженерные сети-Проект"</t>
  </si>
  <si>
    <t>30.10.2013  05.02.2013</t>
  </si>
  <si>
    <t xml:space="preserve">6100020847  </t>
  </si>
  <si>
    <t xml:space="preserve">13.11.2013  </t>
  </si>
  <si>
    <t xml:space="preserve">2948  </t>
  </si>
  <si>
    <t xml:space="preserve">6100021031  </t>
  </si>
  <si>
    <t xml:space="preserve">20.11.2013  </t>
  </si>
  <si>
    <t xml:space="preserve">4712  </t>
  </si>
  <si>
    <t xml:space="preserve">ООО "СПС"  ООО "СпецПромСервис" </t>
  </si>
  <si>
    <t>18.11.2013  20.05.2013</t>
  </si>
  <si>
    <t xml:space="preserve">5227  </t>
  </si>
  <si>
    <t xml:space="preserve">ПТ "ЗАО ЧАПЭиК"  ПТ "ЗАО ЧАПЭ и К"  </t>
  </si>
  <si>
    <t>05.12.2013  01.03.2013</t>
  </si>
  <si>
    <t xml:space="preserve">3829  </t>
  </si>
  <si>
    <t>05.12.2013  29.12.2012</t>
  </si>
  <si>
    <t xml:space="preserve">5708  </t>
  </si>
  <si>
    <t xml:space="preserve">  ПТ "ЗАО ЧАПЭ и К"  </t>
  </si>
  <si>
    <t xml:space="preserve">  01.03.2013</t>
  </si>
  <si>
    <t xml:space="preserve">  470</t>
  </si>
  <si>
    <t xml:space="preserve">ЗАО "РОСИНВЕСТ-Проект"  </t>
  </si>
  <si>
    <t xml:space="preserve">ООО "Энергоучет-комплект"  </t>
  </si>
  <si>
    <t xml:space="preserve">22.08.2013  </t>
  </si>
  <si>
    <t xml:space="preserve">20.09.2013  </t>
  </si>
  <si>
    <t xml:space="preserve">  ЗАО "РОСИНВЕСТ-Проект"</t>
  </si>
  <si>
    <t xml:space="preserve">  6000008280</t>
  </si>
  <si>
    <t xml:space="preserve">  25.12.2013</t>
  </si>
  <si>
    <t xml:space="preserve">  2317</t>
  </si>
  <si>
    <t xml:space="preserve">6000008280  </t>
  </si>
  <si>
    <t xml:space="preserve">25.12.2013  </t>
  </si>
  <si>
    <t xml:space="preserve">2317  </t>
  </si>
  <si>
    <t xml:space="preserve">06.12.2013  </t>
  </si>
  <si>
    <t xml:space="preserve">  ООО "МПСК"</t>
  </si>
  <si>
    <t xml:space="preserve">  406</t>
  </si>
  <si>
    <t xml:space="preserve">  2013-4339</t>
  </si>
  <si>
    <t xml:space="preserve">  2013-4340</t>
  </si>
  <si>
    <t xml:space="preserve">  342</t>
  </si>
  <si>
    <t xml:space="preserve">  2013-4341</t>
  </si>
  <si>
    <t xml:space="preserve">  472</t>
  </si>
  <si>
    <t xml:space="preserve">455  </t>
  </si>
  <si>
    <t xml:space="preserve">05.11.2013  </t>
  </si>
  <si>
    <t xml:space="preserve">  20.02.2013</t>
  </si>
  <si>
    <t xml:space="preserve">5038  </t>
  </si>
  <si>
    <t xml:space="preserve">  30.04.2012</t>
  </si>
  <si>
    <t xml:space="preserve">  05.03.2013</t>
  </si>
  <si>
    <t xml:space="preserve">  ООО "СПС"</t>
  </si>
  <si>
    <t xml:space="preserve">20.01.2013  </t>
  </si>
  <si>
    <t xml:space="preserve">30.04.2012  </t>
  </si>
  <si>
    <t xml:space="preserve">13339  </t>
  </si>
  <si>
    <t xml:space="preserve">01.10.2012  </t>
  </si>
  <si>
    <t xml:space="preserve">15.05.2013  </t>
  </si>
  <si>
    <t xml:space="preserve">13642  </t>
  </si>
  <si>
    <t xml:space="preserve">10.01.2013  </t>
  </si>
  <si>
    <t xml:space="preserve">20.02.2013  </t>
  </si>
  <si>
    <t xml:space="preserve">05.03.2013  </t>
  </si>
  <si>
    <t xml:space="preserve">01.05.2013  </t>
  </si>
  <si>
    <t xml:space="preserve">05.03.2014  </t>
  </si>
  <si>
    <t>ООО "ЭлектроСтрой"   ООО "СпецПромСервис"</t>
  </si>
  <si>
    <t xml:space="preserve">  16375</t>
  </si>
  <si>
    <t xml:space="preserve">  496</t>
  </si>
  <si>
    <t xml:space="preserve">  173</t>
  </si>
  <si>
    <t xml:space="preserve">  351</t>
  </si>
  <si>
    <t xml:space="preserve">ООО ЭлектроСтрой  </t>
  </si>
  <si>
    <t xml:space="preserve">  246</t>
  </si>
  <si>
    <t xml:space="preserve">  241</t>
  </si>
  <si>
    <t xml:space="preserve">  ООО ЭлектроСтрой</t>
  </si>
  <si>
    <t>ООО ЭлектроСтрой  ООО ЭлектроСтрой</t>
  </si>
  <si>
    <t xml:space="preserve">13343  </t>
  </si>
  <si>
    <t xml:space="preserve">  331</t>
  </si>
  <si>
    <t xml:space="preserve">440  </t>
  </si>
  <si>
    <t xml:space="preserve">310  </t>
  </si>
  <si>
    <t xml:space="preserve">433  </t>
  </si>
  <si>
    <t xml:space="preserve">241  </t>
  </si>
  <si>
    <t xml:space="preserve">  388</t>
  </si>
  <si>
    <t>№ п/п</t>
  </si>
  <si>
    <t>№ тома</t>
  </si>
  <si>
    <t>Наименование объекта 
нового строительства</t>
  </si>
  <si>
    <t>наименование подрядной организации</t>
  </si>
  <si>
    <t xml:space="preserve">Реквизиты заключенного договора 
на технологическое присоединение </t>
  </si>
  <si>
    <t>потребитель</t>
  </si>
  <si>
    <t>Хранение материалов</t>
  </si>
  <si>
    <t>1.1</t>
  </si>
  <si>
    <t xml:space="preserve">Подряд ЗЭС </t>
  </si>
  <si>
    <t>1.1.1</t>
  </si>
  <si>
    <t>1.1.3</t>
  </si>
  <si>
    <t>1.1.7</t>
  </si>
  <si>
    <t>1.1.8</t>
  </si>
  <si>
    <t>Хозспособ ЗЭС</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</si>
  <si>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</si>
  <si>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</si>
  <si>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</si>
  <si>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</si>
  <si>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</si>
  <si>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</si>
  <si>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</si>
  <si>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</si>
  <si>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</si>
  <si>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</si>
  <si>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</si>
  <si>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</si>
  <si>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</si>
  <si>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</si>
  <si>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</si>
  <si>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</si>
  <si>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</si>
  <si>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</si>
  <si>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</si>
  <si>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</si>
  <si>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</si>
  <si>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</si>
  <si>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</si>
  <si>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</si>
  <si>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</si>
  <si>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</si>
  <si>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</si>
  <si>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</si>
  <si>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</si>
  <si>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</si>
  <si>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</si>
  <si>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</si>
  <si>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</si>
  <si>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</si>
  <si>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</si>
  <si>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</si>
  <si>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</si>
  <si>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</si>
  <si>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</si>
  <si>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</si>
  <si>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</si>
  <si>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</si>
  <si>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</si>
  <si>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</si>
  <si>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</si>
  <si>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</si>
  <si>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</si>
  <si>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</si>
  <si>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</si>
  <si>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</si>
  <si>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</si>
  <si>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</si>
  <si>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</si>
  <si>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</si>
  <si>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</si>
  <si>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</si>
  <si>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</si>
  <si>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</si>
  <si>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</si>
  <si>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</si>
  <si>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</si>
  <si>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</si>
  <si>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</si>
  <si>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</si>
  <si>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</si>
  <si>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</si>
  <si>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</si>
  <si>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</si>
  <si>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</si>
  <si>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</si>
  <si>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</si>
  <si>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2</t>
  </si>
  <si>
    <t>2.1</t>
  </si>
  <si>
    <t xml:space="preserve">Подряд МЭС </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</si>
  <si>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</si>
  <si>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</si>
  <si>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</si>
  <si>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</si>
  <si>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</si>
  <si>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</si>
  <si>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</si>
  <si>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</si>
  <si>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</si>
  <si>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</si>
  <si>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</si>
  <si>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</si>
  <si>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</si>
  <si>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</si>
  <si>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</si>
  <si>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</si>
  <si>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</si>
  <si>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</si>
  <si>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</si>
  <si>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</si>
  <si>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</si>
  <si>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</si>
  <si>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</si>
  <si>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</si>
  <si>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</si>
  <si>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</si>
  <si>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</si>
  <si>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</si>
  <si>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</si>
  <si>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</si>
  <si>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</si>
  <si>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</si>
  <si>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</si>
  <si>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</si>
  <si>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</si>
  <si>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</si>
  <si>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</si>
  <si>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</si>
  <si>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</si>
  <si>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</si>
  <si>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</si>
  <si>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Жумагулов К.Т.</t>
  </si>
  <si>
    <t>Юдин Е.В.</t>
  </si>
  <si>
    <t>Паников А.В.</t>
  </si>
  <si>
    <t>2.2</t>
  </si>
  <si>
    <t>Хозспособ МЭС</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</si>
  <si>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</si>
  <si>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</si>
  <si>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</si>
  <si>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</si>
  <si>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</si>
  <si>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</si>
  <si>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</si>
  <si>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</si>
  <si>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</si>
  <si>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</si>
  <si>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</si>
  <si>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</si>
  <si>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</si>
  <si>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</si>
  <si>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</si>
  <si>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</si>
  <si>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</si>
  <si>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</si>
  <si>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</si>
  <si>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</si>
  <si>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</si>
  <si>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</si>
  <si>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</si>
  <si>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</si>
  <si>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</si>
  <si>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</si>
  <si>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</si>
  <si>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</si>
  <si>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</si>
  <si>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</si>
  <si>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</si>
  <si>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</si>
  <si>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</si>
  <si>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</si>
  <si>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</si>
  <si>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</si>
  <si>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</si>
  <si>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</si>
  <si>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</si>
  <si>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</si>
  <si>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</si>
  <si>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</si>
  <si>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</si>
  <si>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</si>
  <si>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</si>
  <si>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</si>
  <si>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</si>
  <si>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</si>
  <si>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</si>
  <si>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</si>
  <si>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</si>
  <si>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</si>
  <si>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</si>
  <si>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</si>
  <si>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</si>
  <si>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</si>
  <si>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</si>
  <si>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</si>
  <si>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</si>
  <si>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</si>
  <si>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</si>
  <si>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</si>
  <si>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</si>
  <si>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</si>
  <si>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</si>
  <si>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</si>
  <si>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</si>
  <si>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</si>
  <si>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</si>
  <si>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</si>
  <si>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</si>
  <si>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</si>
  <si>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</si>
  <si>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</si>
  <si>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</si>
  <si>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Ержанов Н.И.</t>
  </si>
  <si>
    <t>Кударов С.М.</t>
  </si>
  <si>
    <t>Кулямин В.В.</t>
  </si>
  <si>
    <t>ИП Шагалиханов Д.Ф.</t>
  </si>
  <si>
    <t>Боборов Е.В.</t>
  </si>
  <si>
    <t>ИП Ковалец Д.В.</t>
  </si>
  <si>
    <t>Ахмегалеев Р.И.</t>
  </si>
  <si>
    <t>Муртазина З.М.</t>
  </si>
  <si>
    <t>Комников В.А.
Лучинин В.В.</t>
  </si>
  <si>
    <t>3</t>
  </si>
  <si>
    <t xml:space="preserve">Подряд ТЭС </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</si>
  <si>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</si>
  <si>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</si>
  <si>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</si>
  <si>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</si>
  <si>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</si>
  <si>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</si>
  <si>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</si>
  <si>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</si>
  <si>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</si>
  <si>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</si>
  <si>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</si>
  <si>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</si>
  <si>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</si>
  <si>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</si>
  <si>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</si>
  <si>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</si>
  <si>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</si>
  <si>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</si>
  <si>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</si>
  <si>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</si>
  <si>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</si>
  <si>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</si>
  <si>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</si>
  <si>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</si>
  <si>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</si>
  <si>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</si>
  <si>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</si>
  <si>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</si>
  <si>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</si>
  <si>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</si>
  <si>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</si>
  <si>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</si>
  <si>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</si>
  <si>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</si>
  <si>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</si>
  <si>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</si>
  <si>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</si>
  <si>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</si>
  <si>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</si>
  <si>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</si>
  <si>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</si>
  <si>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</si>
  <si>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</si>
  <si>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</si>
  <si>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</si>
  <si>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</si>
  <si>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</si>
  <si>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</si>
  <si>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</si>
  <si>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</si>
  <si>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</si>
  <si>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</si>
  <si>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Хозспособ ТЭС</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</si>
  <si>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</si>
  <si>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</si>
  <si>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</si>
  <si>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</si>
  <si>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</si>
  <si>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</si>
  <si>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</si>
  <si>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</si>
  <si>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</si>
  <si>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</si>
  <si>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</si>
  <si>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</si>
  <si>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</si>
  <si>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</si>
  <si>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</si>
  <si>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</si>
  <si>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</si>
  <si>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</si>
  <si>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</si>
  <si>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</si>
  <si>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</si>
  <si>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</si>
  <si>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</si>
  <si>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</si>
  <si>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</si>
  <si>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</si>
  <si>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</si>
  <si>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</si>
  <si>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</si>
  <si>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</si>
  <si>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</si>
  <si>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</si>
  <si>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</si>
  <si>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</si>
  <si>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</si>
  <si>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</si>
  <si>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</si>
  <si>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</si>
  <si>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</si>
  <si>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</si>
  <si>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</si>
  <si>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</si>
  <si>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</si>
  <si>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</si>
  <si>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</si>
  <si>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</si>
  <si>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4</t>
  </si>
  <si>
    <t>4.1</t>
  </si>
  <si>
    <t xml:space="preserve">Подряд ЦЭС </t>
  </si>
  <si>
    <t>4.2</t>
  </si>
  <si>
    <t>Хозспособ ЦЭС</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</si>
  <si>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</si>
  <si>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</si>
  <si>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</si>
  <si>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</si>
  <si>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</si>
  <si>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</si>
  <si>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</si>
  <si>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</si>
  <si>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</si>
  <si>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</si>
  <si>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</si>
  <si>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</si>
  <si>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</si>
  <si>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</si>
  <si>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</si>
  <si>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</si>
  <si>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</si>
  <si>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</si>
  <si>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</si>
  <si>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</si>
  <si>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</si>
  <si>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</si>
  <si>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</si>
  <si>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</si>
  <si>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</si>
  <si>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</si>
  <si>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</si>
  <si>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</si>
  <si>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</si>
  <si>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</si>
  <si>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</si>
  <si>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</si>
  <si>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</si>
  <si>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</si>
  <si>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</si>
  <si>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</si>
  <si>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</si>
  <si>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</si>
  <si>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</si>
  <si>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</si>
  <si>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</si>
  <si>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</si>
  <si>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</si>
  <si>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</si>
  <si>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</si>
  <si>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</si>
  <si>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</si>
  <si>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</si>
  <si>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</si>
  <si>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</si>
  <si>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</si>
  <si>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</si>
  <si>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</si>
  <si>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</si>
  <si>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</si>
  <si>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</si>
  <si>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</si>
  <si>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</si>
  <si>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</si>
  <si>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</si>
  <si>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</si>
  <si>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</si>
  <si>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</si>
  <si>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</si>
  <si>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</si>
  <si>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</si>
  <si>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</si>
  <si>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</si>
  <si>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</si>
  <si>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</si>
  <si>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</si>
  <si>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</si>
  <si>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</si>
  <si>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</si>
  <si>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</si>
  <si>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</si>
  <si>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</si>
  <si>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</si>
  <si>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</si>
  <si>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</si>
  <si>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</si>
  <si>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</si>
  <si>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</si>
  <si>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</si>
  <si>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</si>
  <si>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</si>
  <si>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</si>
  <si>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</si>
  <si>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</si>
  <si>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</si>
  <si>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</si>
  <si>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</si>
  <si>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</si>
  <si>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</si>
  <si>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</si>
  <si>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</si>
  <si>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</si>
  <si>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</si>
  <si>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</si>
  <si>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4.1.100</t>
  </si>
  <si>
    <t>4.1.101</t>
  </si>
  <si>
    <t>4.1.102</t>
  </si>
  <si>
    <t>4.1.103</t>
  </si>
  <si>
    <t>4.1.104</t>
  </si>
  <si>
    <t>4.1.105</t>
  </si>
  <si>
    <t>4.1.106</t>
  </si>
  <si>
    <t>4.1.107</t>
  </si>
  <si>
    <t>4.1.108</t>
  </si>
  <si>
    <t>4.1.109</t>
  </si>
  <si>
    <t>4.1.110</t>
  </si>
  <si>
    <t>4.1.111</t>
  </si>
  <si>
    <t>4.1.112</t>
  </si>
  <si>
    <t>4.1.113</t>
  </si>
  <si>
    <t>4.1.114</t>
  </si>
  <si>
    <t>4.1.115</t>
  </si>
  <si>
    <t>4.1.116</t>
  </si>
  <si>
    <t>4.1.117</t>
  </si>
  <si>
    <t>4.1.118</t>
  </si>
  <si>
    <t>4.1.119</t>
  </si>
  <si>
    <t>4.1.120</t>
  </si>
  <si>
    <t>4.1.121</t>
  </si>
  <si>
    <t>4.1.122</t>
  </si>
  <si>
    <t>4.1.123</t>
  </si>
  <si>
    <t>4.1.124</t>
  </si>
  <si>
    <t>4.1.125</t>
  </si>
  <si>
    <t>4.1.126</t>
  </si>
  <si>
    <t>4.1.127</t>
  </si>
  <si>
    <t>4.1.128</t>
  </si>
  <si>
    <t>4.1.129</t>
  </si>
  <si>
    <t>4.1.130</t>
  </si>
  <si>
    <t>4.1.131</t>
  </si>
  <si>
    <t>4.1.132</t>
  </si>
  <si>
    <t>4.1.133</t>
  </si>
  <si>
    <t>4.1.134</t>
  </si>
  <si>
    <t>4.1.135</t>
  </si>
  <si>
    <t>4.1.136</t>
  </si>
  <si>
    <t>4.1.137</t>
  </si>
  <si>
    <t>4.1.138</t>
  </si>
  <si>
    <t>4.1.139</t>
  </si>
  <si>
    <t>4.1.140</t>
  </si>
  <si>
    <t>4.1.141</t>
  </si>
  <si>
    <t>4.1.142</t>
  </si>
  <si>
    <t>4.1.143</t>
  </si>
  <si>
    <t>4.1.144</t>
  </si>
  <si>
    <t>4.1.145</t>
  </si>
  <si>
    <t>4.1.146</t>
  </si>
  <si>
    <t>4.1.147</t>
  </si>
  <si>
    <t>4.1.148</t>
  </si>
  <si>
    <t>4.1.149</t>
  </si>
  <si>
    <t>4.1.150</t>
  </si>
  <si>
    <t>4.1.151</t>
  </si>
  <si>
    <t>4.1.152</t>
  </si>
  <si>
    <t>4.1.153</t>
  </si>
  <si>
    <t>4.1.154</t>
  </si>
  <si>
    <t>4.1.155</t>
  </si>
  <si>
    <t>4.1.156</t>
  </si>
  <si>
    <t>4.1.157</t>
  </si>
  <si>
    <t>4.1.158</t>
  </si>
  <si>
    <t>4.1.159</t>
  </si>
  <si>
    <t>4.1.160</t>
  </si>
  <si>
    <t>4.1.161</t>
  </si>
  <si>
    <t>4.1.162</t>
  </si>
  <si>
    <t>4.1.163</t>
  </si>
  <si>
    <t>4.1.164</t>
  </si>
  <si>
    <t>4.1.165</t>
  </si>
  <si>
    <t>4.1.166</t>
  </si>
  <si>
    <t>4.1.167</t>
  </si>
  <si>
    <t>4.1.168</t>
  </si>
  <si>
    <t>4.1.169</t>
  </si>
  <si>
    <t>4.1.170</t>
  </si>
  <si>
    <t>4.1.171</t>
  </si>
  <si>
    <t>4.1.172</t>
  </si>
  <si>
    <t>4.1.173</t>
  </si>
  <si>
    <t>4.1.174</t>
  </si>
  <si>
    <t>4.1.175</t>
  </si>
  <si>
    <t>4.1.176</t>
  </si>
  <si>
    <t>4.1.177</t>
  </si>
  <si>
    <t>4.1.178</t>
  </si>
  <si>
    <t>4.1.179</t>
  </si>
  <si>
    <t>4.1.180</t>
  </si>
  <si>
    <t>4.1.181</t>
  </si>
  <si>
    <t>4.1.182</t>
  </si>
  <si>
    <t>4.1.183</t>
  </si>
  <si>
    <t>4.1.184</t>
  </si>
  <si>
    <t>4.1.185</t>
  </si>
  <si>
    <t>4.1.186</t>
  </si>
  <si>
    <t>4.1.187</t>
  </si>
  <si>
    <t>4.1.188</t>
  </si>
  <si>
    <t>4.1.189</t>
  </si>
  <si>
    <t>4.1.190</t>
  </si>
  <si>
    <t>4.1.191</t>
  </si>
  <si>
    <t>4.1.192</t>
  </si>
  <si>
    <t>4.1.193</t>
  </si>
  <si>
    <t>4.1.194</t>
  </si>
  <si>
    <t>4.1.195</t>
  </si>
  <si>
    <t>4.1.196</t>
  </si>
  <si>
    <t>4.1.197</t>
  </si>
  <si>
    <t>4.1.198</t>
  </si>
  <si>
    <t>4.1.199</t>
  </si>
  <si>
    <t>4.1.200</t>
  </si>
  <si>
    <t>4.1.201</t>
  </si>
  <si>
    <t>4.1.202</t>
  </si>
  <si>
    <t>4.1.203</t>
  </si>
  <si>
    <t>4.1.204</t>
  </si>
  <si>
    <t>4.1.205</t>
  </si>
  <si>
    <t>4.1.206</t>
  </si>
  <si>
    <t>4.1.207</t>
  </si>
  <si>
    <t>4.1.208</t>
  </si>
  <si>
    <t>4.1.209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</si>
  <si>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</si>
  <si>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</si>
  <si>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</si>
  <si>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</si>
  <si>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</si>
  <si>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</si>
  <si>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</si>
  <si>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</si>
  <si>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</si>
  <si>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</si>
  <si>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</si>
  <si>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</si>
  <si>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</si>
  <si>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</si>
  <si>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</si>
  <si>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</si>
  <si>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</si>
  <si>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</si>
  <si>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</si>
  <si>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</si>
  <si>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</si>
  <si>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</si>
  <si>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</si>
  <si>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t>4.1.233</t>
  </si>
  <si>
    <t>4.1.234</t>
  </si>
  <si>
    <t>4.1.235</t>
  </si>
  <si>
    <t>4.1.236</t>
  </si>
  <si>
    <t>4.1.237</t>
  </si>
  <si>
    <t>4.1.238</t>
  </si>
  <si>
    <t>4.1.239</t>
  </si>
  <si>
    <t>4.1.240</t>
  </si>
  <si>
    <t>4.1.241</t>
  </si>
  <si>
    <t>4.1.242</t>
  </si>
  <si>
    <t>4.1.243</t>
  </si>
  <si>
    <t>4.1.244</t>
  </si>
  <si>
    <t>4.1.245</t>
  </si>
  <si>
    <t>4.1.246</t>
  </si>
  <si>
    <t>4.1.247</t>
  </si>
  <si>
    <t>4.1.248</t>
  </si>
  <si>
    <t>4.1.249</t>
  </si>
  <si>
    <t>4.1.250</t>
  </si>
  <si>
    <t>4.1.251</t>
  </si>
  <si>
    <t>4.1.252</t>
  </si>
  <si>
    <t>4.1.253</t>
  </si>
  <si>
    <t>4.1.254</t>
  </si>
  <si>
    <t>4.1.255</t>
  </si>
  <si>
    <t>4.1.256</t>
  </si>
  <si>
    <t>4.1.257</t>
  </si>
  <si>
    <t>4.1.258</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</si>
  <si>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</si>
  <si>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</si>
  <si>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</si>
  <si>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</si>
  <si>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</si>
  <si>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</si>
  <si>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</si>
  <si>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</si>
  <si>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</si>
  <si>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</si>
  <si>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</si>
  <si>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</si>
  <si>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</si>
  <si>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</si>
  <si>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</si>
  <si>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</si>
  <si>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</si>
  <si>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</si>
  <si>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</si>
  <si>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</si>
  <si>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</si>
  <si>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</si>
  <si>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</si>
  <si>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</si>
  <si>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</si>
  <si>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</si>
  <si>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</si>
  <si>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</si>
  <si>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</si>
  <si>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</si>
  <si>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</si>
  <si>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</si>
  <si>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</si>
  <si>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</si>
  <si>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</si>
  <si>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</si>
  <si>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</si>
  <si>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</si>
  <si>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</si>
  <si>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</si>
  <si>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</si>
  <si>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</si>
  <si>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</si>
  <si>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</si>
  <si>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</si>
  <si>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</si>
  <si>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</si>
  <si>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</si>
  <si>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</si>
  <si>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</si>
  <si>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</si>
  <si>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</si>
  <si>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</si>
  <si>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</si>
  <si>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</si>
  <si>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</si>
  <si>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</si>
  <si>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</si>
  <si>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</si>
  <si>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</si>
  <si>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</si>
  <si>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</si>
  <si>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</si>
  <si>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</si>
  <si>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</si>
  <si>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</si>
  <si>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</si>
  <si>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</si>
  <si>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</si>
  <si>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</si>
  <si>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</si>
  <si>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</si>
  <si>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</si>
  <si>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</si>
  <si>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</si>
  <si>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</si>
  <si>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</si>
  <si>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</si>
  <si>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</si>
  <si>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</si>
  <si>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</si>
  <si>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</si>
  <si>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</si>
  <si>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</si>
  <si>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</si>
  <si>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</si>
  <si>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</si>
  <si>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</si>
  <si>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</si>
  <si>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</si>
  <si>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</si>
  <si>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</si>
  <si>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</si>
  <si>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</si>
  <si>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</si>
  <si>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</si>
  <si>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</si>
  <si>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</si>
  <si>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</si>
  <si>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4.2.100</t>
  </si>
  <si>
    <t>4.2.101</t>
  </si>
  <si>
    <t>4.2.102</t>
  </si>
  <si>
    <t>4.2.103</t>
  </si>
  <si>
    <t>4.2.104</t>
  </si>
  <si>
    <t>4.2.105</t>
  </si>
  <si>
    <t>4.2.106</t>
  </si>
  <si>
    <t>4.2.107</t>
  </si>
  <si>
    <t>4.2.108</t>
  </si>
  <si>
    <t>4.2.109</t>
  </si>
  <si>
    <t>4.2.110</t>
  </si>
  <si>
    <t>4.2.111</t>
  </si>
  <si>
    <t>4.2.112</t>
  </si>
  <si>
    <t>4.2.113</t>
  </si>
  <si>
    <t>4.2.114</t>
  </si>
  <si>
    <t>4.2.115</t>
  </si>
  <si>
    <t>4.2.116</t>
  </si>
  <si>
    <t>5</t>
  </si>
  <si>
    <t>5.1</t>
  </si>
  <si>
    <t xml:space="preserve">Подряд ЧГЭС </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</si>
  <si>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</si>
  <si>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</si>
  <si>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</si>
  <si>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</si>
  <si>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</si>
  <si>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</si>
  <si>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</si>
  <si>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</si>
  <si>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</si>
  <si>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</si>
  <si>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</si>
  <si>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</si>
  <si>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</si>
  <si>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</si>
  <si>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</si>
  <si>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</si>
  <si>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</si>
  <si>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</si>
  <si>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</si>
  <si>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</si>
  <si>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</si>
  <si>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</si>
  <si>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</si>
  <si>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</si>
  <si>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Хозспособ ЧГЭС</t>
  </si>
  <si>
    <t>5.2</t>
  </si>
  <si>
    <t>5.2.1</t>
  </si>
  <si>
    <t>5.2.2</t>
  </si>
  <si>
    <t>5.2.3</t>
  </si>
  <si>
    <t>5.2.4</t>
  </si>
  <si>
    <t>5.2.5</t>
  </si>
  <si>
    <t>ООО "ЧЭПК"</t>
  </si>
  <si>
    <t>ООО "Электрострой"</t>
  </si>
  <si>
    <t>3.2.46</t>
  </si>
  <si>
    <t>5.1.25</t>
  </si>
  <si>
    <t>5.1.26</t>
  </si>
  <si>
    <t>5.1.27</t>
  </si>
  <si>
    <t>5.1.28</t>
  </si>
  <si>
    <t>№ диска DVD-R</t>
  </si>
  <si>
    <t>Производственное отделение</t>
  </si>
  <si>
    <t>Реестр объектов реконструкции технологического присоединения, в т.ч. льготной категории заявителей ИПР 2013г. филиала ОАО «МРСК Урала» – «Челябэнерго»,
 выполненных за счёт источника, включённого в тариф на оказание услуг по передаче электрической энергии</t>
  </si>
  <si>
    <t>Наименование объекта реконструкции</t>
  </si>
  <si>
    <t>Реквизиты договора подряда</t>
  </si>
  <si>
    <t xml:space="preserve">Реквизиты договора 
на технологическое присоединение </t>
  </si>
  <si>
    <t>Путь к материалам на диске</t>
  </si>
  <si>
    <t>Реконструкция "Трансформаторной подстанции КТП- 217, с.Речное" (инв. №76699). Челяб.обл., Уйский р-он, п.Речное</t>
  </si>
  <si>
    <t xml:space="preserve">ООО "Златкомэнерго"  </t>
  </si>
  <si>
    <t xml:space="preserve">6200004476  </t>
  </si>
  <si>
    <t xml:space="preserve">28.01.2013  </t>
  </si>
  <si>
    <t xml:space="preserve">286  </t>
  </si>
  <si>
    <t>ООО "Квадроинвест" управляющей компанией ООО "Уйские пески"</t>
  </si>
  <si>
    <t>Обосновывающие материалы по ТП_2013/ЗЭС/Реконструкция/Подряд/Подряд_001</t>
  </si>
  <si>
    <t xml:space="preserve">Реконструкция "Комплектной трансформаторной подстанции" (инв. №79481): Челябинская обл., г.Златоуст, п/о Куваши, пос.Южный </t>
  </si>
  <si>
    <t>0094</t>
  </si>
  <si>
    <t>Обосновывающие материалы по ТП_2013/ЗЭС/Реконструкция/Подряд/Подряд_002</t>
  </si>
  <si>
    <t>Реконструкция "ЛЭП-0,4кВ пос.Березовый Мост" (инв. №75501) и "Трансформаторной подстанции МТП-88, с.Березовый мост" (инв. №75578): Челябинская обл., Саткинский р-он, п.Березовый Мост</t>
  </si>
  <si>
    <t>6200004052</t>
  </si>
  <si>
    <t>ООО "Дорожник"</t>
  </si>
  <si>
    <t>Обосновывающие материалы по ТП_2013/ЗЭС/Реконструкция/Подряд/Подряд_003</t>
  </si>
  <si>
    <t>Реконструкция "ВЛ-0,4кВ от ТП-1 до ул.Еловой, 4" (инв. №80074): Челябинская обл., г.Катав-Ивановск</t>
  </si>
  <si>
    <t>Щукина Е.Г.</t>
  </si>
  <si>
    <t>Обосновывающие материалы по ТП_2013/ЗЭС/Реконструкция/Подряд/Подряд_004</t>
  </si>
  <si>
    <t xml:space="preserve">Реконструкция ВЛ-0,4кВ от РУ-0,4кВ гр.№4 ТП №281: Челяб. обл., Чебаркульский р-он., с.Кундравы </t>
  </si>
  <si>
    <t>Прытков С.В.</t>
  </si>
  <si>
    <t>Обосновывающие материалы по ТП_2013/ЗЭС/Реконструкция/Подряд/Подряд_005</t>
  </si>
  <si>
    <t>Реконструкция отпайки 0,4кВ от опоры №26 ВЛ-0,4кВ №9 от ТП №19: Челяб.обл., г.Юрюзань</t>
  </si>
  <si>
    <t>Обосновывающие материалы по ТП_2013/ЗЭС/Реконструкция/Подряд/Подряд_006</t>
  </si>
  <si>
    <t>Реконструкция ВЛ-0,4кВ ул.Борьбы, ул.Парковая от ТП 6/0,4кВ, опора №6: Челяб.обл.,г.Куса</t>
  </si>
  <si>
    <t>Носков С.В.</t>
  </si>
  <si>
    <t>Обосновывающие материалы по ТП_2013/ЗЭС/Реконструкция/Хозспособ/ХС_001</t>
  </si>
  <si>
    <t>Реконструкция "ВЛ-0,4кВ от ул.Тропынина, 6 до ул.Сулимовых, 42; ул.Тропынина от д.27 до д.35" (инв. №80116): Челябинская обл., г.Катав-Ивановск</t>
  </si>
  <si>
    <t>Воробьева Г.А.</t>
  </si>
  <si>
    <t>Обосновывающие материалы по ТП_2013/ЗЭС/Реконструкция/Хозспособ/ХС_002</t>
  </si>
  <si>
    <t>Реконструкция "Воздушная линия -0,4кВ от МТПн №7 до ул.Чехова, Куйбышева, Фрунзе" (инв. №80798): Челябинская обл., Кусинский р-он., пгт.Магнитка</t>
  </si>
  <si>
    <t>Арестов Е.Д.</t>
  </si>
  <si>
    <t>Обосновывающие материалы по ТП_2013/ЗЭС/Реконструкция/Хозспособ/ХС_003</t>
  </si>
  <si>
    <t>Реконструкция ВЛ-0,4кВ №3 от ТП №422П, опора №2: Челяб.обл., Уйский р-он, с.Уйское</t>
  </si>
  <si>
    <t>Мамедов С.Н.</t>
  </si>
  <si>
    <t>Обосновывающие материалы по ТП_2013/ЗЭС/Реконструкция/Хозспособ/ХС_004</t>
  </si>
  <si>
    <t>Реконструкция "ЛЭП-0,4кВ с.Кидыш" (инв. №76521): Челяб.обл., Уйский р-он., с.Кидыш</t>
  </si>
  <si>
    <t>Николаева Л.А.</t>
  </si>
  <si>
    <t>Обосновывающие материалы по ТП_2013/ЗЭС/Реконструкция/Хозспособ/ХС_005</t>
  </si>
  <si>
    <t>Реконструкция "ВЛ-0,4кВ от ТП №39 до ул.Свердловской, 202; ул.Свердловская, 20 до ул.Пугачевской, 232; от ул.Свердловской 205; до ул.Красной 3; ул.Свердловская от д.207 до д.235; от ТП №39 до клуба; ул.Кошевого от д.31 до. д.2; от ул.Кошевого, 11 до ул.Есенина, 12" (инв. №80050): Челяб.обл., г.Катав-Ивановск</t>
  </si>
  <si>
    <t>Обосновывающие материалы по ТП_2013/ЗЭС/Реконструкция/Хозспособ/ХС_006</t>
  </si>
  <si>
    <t>Реконструкция "ЛЭП-0,4кВ, с.Кундравы" (инв. №77296): Челяб.обл., Чебаркульский р-он, с.Кундравы</t>
  </si>
  <si>
    <t>Прыткова Т.Г.</t>
  </si>
  <si>
    <t>Обосновывающие материалы по ТП_2013/ЗЭС/Реконструкция/Хозспособ/ХС_007</t>
  </si>
  <si>
    <t>Реконструкция "Оборудования КРУН-10 кВ" (инв. №77465) (ячейка ф. 10 кВ Кундравы).  Реконструкция "Трансформаторной подстанции КТП-37 с.Кундравы" (инв. №77568) (ТП № 37).  Челяб.обл.,Чебаркульский р-н, с.Кундравы</t>
  </si>
  <si>
    <t>0165</t>
  </si>
  <si>
    <t>ООО "Уралпром"</t>
  </si>
  <si>
    <t>Обосновывающие материалы по ТП_2013/ЗЭС/Реконструкция/Хозспособ/ХС_008</t>
  </si>
  <si>
    <t xml:space="preserve">Реконструкция "ТП №36 Овощехранилище ул.Пушкина, у д.№78" (инв. №79951): Челяб.обл., г.Юрюзань                                  </t>
  </si>
  <si>
    <t>Обосновывающие материалы по ТП_2013/ЗЭС/Реконструкция/Хозспособ/ХС_009</t>
  </si>
  <si>
    <t>Реконструкция "Трансформатор ТМ-630/6 №1</t>
  </si>
  <si>
    <t>ИП Алешин А.В.</t>
  </si>
  <si>
    <t>Обосновывающие материалы по ТП_2013/ЗЭС/Реконструкция/Хозспособ/ХС_010</t>
  </si>
  <si>
    <t>Реконструкция  ТП № 505,  г.Верхнеуральск</t>
  </si>
  <si>
    <t xml:space="preserve">ООО "Гиперпроектплюс"  </t>
  </si>
  <si>
    <t xml:space="preserve">6400002176  </t>
  </si>
  <si>
    <t xml:space="preserve">24.10.2011  </t>
  </si>
  <si>
    <t xml:space="preserve">572  </t>
  </si>
  <si>
    <t>1523</t>
  </si>
  <si>
    <t>ОВД по Верхнеуральскому муниципальному району</t>
  </si>
  <si>
    <t>Обосновывающие материалы по ТП_2013/МЭС/Реконструкция/Подряд/Подряд_001</t>
  </si>
  <si>
    <t>Реконструкция ТП №391, Верхнеуральский район, п.Новотоминский</t>
  </si>
  <si>
    <t xml:space="preserve">ООО "Строй-М"  </t>
  </si>
  <si>
    <t xml:space="preserve">6400003126  </t>
  </si>
  <si>
    <t xml:space="preserve">17.09.2012  </t>
  </si>
  <si>
    <t xml:space="preserve">441  </t>
  </si>
  <si>
    <t>1437</t>
  </si>
  <si>
    <t>Администрация Петропавловского сельского поселения</t>
  </si>
  <si>
    <t>Обосновывающие материалы по ТП_2013/МЭС/Реконструкция/Подряд/Подряд_002</t>
  </si>
  <si>
    <t>Реконструкция ВЛ-0,4 кВ ф.1, Кизильский район, п.Карабулак</t>
  </si>
  <si>
    <t xml:space="preserve">6400003392  </t>
  </si>
  <si>
    <t xml:space="preserve">17.12.2012  </t>
  </si>
  <si>
    <t xml:space="preserve">332  </t>
  </si>
  <si>
    <t>1860</t>
  </si>
  <si>
    <t>СПОССК "Клевер"</t>
  </si>
  <si>
    <t>Обосновывающие материалы по ТП_2013/МЭС/Реконструкция/Подряд/Подряд_003</t>
  </si>
  <si>
    <t>Реконструкция ВЛ-0,4 кВ ф.1 от ТП №103, Верхнеуральский район, п.Казанцевский</t>
  </si>
  <si>
    <t xml:space="preserve">ООО "Град"  </t>
  </si>
  <si>
    <t xml:space="preserve">6400003649  </t>
  </si>
  <si>
    <t xml:space="preserve">645  </t>
  </si>
  <si>
    <t>Обосновывающие материалы по ТП_2013/МЭС/Реконструкция/Подряд/Подряд_004</t>
  </si>
  <si>
    <t>Реконструкция ВЛ-10 кВ ф."ЖОС"; ВЛ 0,4кВ,  Агаповский район, п.Желтинский</t>
  </si>
  <si>
    <t xml:space="preserve">ООО "ГРАД"  </t>
  </si>
  <si>
    <t xml:space="preserve">6400003650  </t>
  </si>
  <si>
    <t xml:space="preserve">680  </t>
  </si>
  <si>
    <t>2984</t>
  </si>
  <si>
    <t>Бурмистрова О.Д.</t>
  </si>
  <si>
    <t>Обосновывающие материалы по ТП_2013/МЭС/Реконструкция/Подряд/Подряд_005</t>
  </si>
  <si>
    <t>Реконструкция ВЛ-0,4 кВ  ф.4 ТП №519, установить прибор учёта на ГБП (на опоре №6), Агаповский район, п.Желтинский</t>
  </si>
  <si>
    <t>Реконструкция ВЛ-0,4 кВ ф.2  от        ТП №156 до опоры №9  на           ВЛИ -0,4 кВ,  Нагайбакский район,   с. Фершампенуаз</t>
  </si>
  <si>
    <t xml:space="preserve">6400003658  </t>
  </si>
  <si>
    <t xml:space="preserve">01.04.2013  </t>
  </si>
  <si>
    <t>2742</t>
  </si>
  <si>
    <t>Гарибян Г.В.</t>
  </si>
  <si>
    <t>Обосновывающие материалы по ТП_2013/МЭС/Реконструкция/Подряд/Подряд_006</t>
  </si>
  <si>
    <t>Реконструкция ВЛ-0,4 кВ ф.2 от ТП №309  до опоры  №17, установить расчетный учет электроэнергии на опоре №17,  Нагайбакский район,  п.Кужебаевский</t>
  </si>
  <si>
    <t>2831</t>
  </si>
  <si>
    <t>Хадиева Х.Т.</t>
  </si>
  <si>
    <t>Реконструкция ТП №385, Нагайбакский район, с.Фершампенуаз</t>
  </si>
  <si>
    <t>Реконструкция Системы дистанционного сбора данных</t>
  </si>
  <si>
    <t>ООО "Зевс-М"  ООО "МПСК"</t>
  </si>
  <si>
    <t>6400004218  6400004328</t>
  </si>
  <si>
    <t>21.10.2013  11.11.2013</t>
  </si>
  <si>
    <t>605  854</t>
  </si>
  <si>
    <t>Обосновывающие материалы по ТП_2013/МЭС/Реконструкция/Подряд/Подряд_007</t>
  </si>
  <si>
    <t xml:space="preserve">6400004218  </t>
  </si>
  <si>
    <t xml:space="preserve">605  </t>
  </si>
  <si>
    <t>Жакаева С.М.</t>
  </si>
  <si>
    <t>Реконструкция ВЛ-10 кВ Шеметовский-к; ТП №45, Верхнеуральский район, п.Сурменевский</t>
  </si>
  <si>
    <t>Обосновывающие материалы по ТП_2013/МЭС/Реконструкция/Подряд/Подряд_008</t>
  </si>
  <si>
    <t>Реконструкция ВЛ-0,4 кВ ф.3 от ТП №348; ТП №348, Карталинский район, п.Варшавка</t>
  </si>
  <si>
    <t>Реконструкция ТП №259, Карталинский район, п.Южно-Степной</t>
  </si>
  <si>
    <t>Создание cистемы дистанционного сбора данных учета электрической энергии
(Агаповский РЭС)</t>
  </si>
  <si>
    <t>Дрогина Т.А.</t>
  </si>
  <si>
    <t>Обосновывающие материалы по ТП_2013/МЭС/Реконструкция/Подряд/Подряд_009</t>
  </si>
  <si>
    <t>Реконструкция cистемы дистанционного сбора данных</t>
  </si>
  <si>
    <t>Яковенцев К.М.</t>
  </si>
  <si>
    <t>Обосновывающие материалы по ТП_2013/МЭС/Реконструкция/Подряд/Подряд_010</t>
  </si>
  <si>
    <t>Реконструкция ВЛ-0,4 кВ ф.3 от опоры №11 до опоры №15, Верхнеуральский район, п.Новокопаловский</t>
  </si>
  <si>
    <t>Копытов С.А.</t>
  </si>
  <si>
    <t>Обосновывающие материалы по ТП_2013/МЭС/Реконструкция/Хозспособ/ХС_001</t>
  </si>
  <si>
    <t>Реконструкция ВЛ-0,4 кВ ф.1 от опоры №9 до опоры №13, Верхнеуральский район, п.Новокопаловский</t>
  </si>
  <si>
    <t>3563</t>
  </si>
  <si>
    <t>Калинин А.В.</t>
  </si>
  <si>
    <t>Реконструкция ТП №96; ВЛ-0,4 кВ ф.3 от ТП №96 до опоры №9, Нагайбакский район, с.Париж</t>
  </si>
  <si>
    <t>ООО "Зевс-М"  
ООО "МПСК"</t>
  </si>
  <si>
    <t>605  
854</t>
  </si>
  <si>
    <t>3695</t>
  </si>
  <si>
    <t>Вдовин П.Б.</t>
  </si>
  <si>
    <t>Реконструкция ВЛ-0,4 кВ ф.4 от ТП №519 до опоры №7/1, Агаповский район, п.Желтинский</t>
  </si>
  <si>
    <t>3724</t>
  </si>
  <si>
    <t>Реконструкция ТП №141; ВЛ-0,4 кВ ф.Жилойсектор от опоры №9 до опоры №4/2, Нагайбакский район, п.Придорожный</t>
  </si>
  <si>
    <t>Бажакова Б.К.</t>
  </si>
  <si>
    <t>Обосновывающие материалы по ТП_2013/МЭС/Реконструкция/Хозспособ/ХС_002</t>
  </si>
  <si>
    <t>Реконструкция ВЛ-0,4 кВ ф.1 от  ТП до оп, ТП №98; Верхнеуральский район</t>
  </si>
  <si>
    <t>3599</t>
  </si>
  <si>
    <t>Маркова Н.П.</t>
  </si>
  <si>
    <t>Реконструкция  ВЛ-0,4 кВ ф.2 от ТП, ТП №236;  Нагайбакский район</t>
  </si>
  <si>
    <t>3722</t>
  </si>
  <si>
    <t>Утямышева А.М.</t>
  </si>
  <si>
    <t>Реконструкция ВЛ-0,4 кВ от ТП №34 до опоры №28; реконструкция ТП №34, Верхнеуральский район, п.Карагайский</t>
  </si>
  <si>
    <t>Иванова Е.Ю.</t>
  </si>
  <si>
    <t>Реконструкция ВЛ-0,4 кВ ф.Поселок от ТП, ТП №104, Нагайбакский район</t>
  </si>
  <si>
    <t>3741</t>
  </si>
  <si>
    <t>Реконструкция ТП №117, Верхнеуральский район</t>
  </si>
  <si>
    <t>Реконструкция ВЛ-0,4 кВ ф.3, Верхнеуральский район, п.Петропавловский</t>
  </si>
  <si>
    <t>1721</t>
  </si>
  <si>
    <t>Власов А.К.</t>
  </si>
  <si>
    <t>Обосновывающие материалы по ТП_2013/МЭС/Реконструкция/Хозспособ/ХС_003</t>
  </si>
  <si>
    <t xml:space="preserve">Реконструкция ВЛ-0,4 кВ ф.4 от ТП №32 до опоры № 18, п. Гумбейский, Агаповский район </t>
  </si>
  <si>
    <t>Шигапов К.И.</t>
  </si>
  <si>
    <t>Обосновывающие материалы по ТП_2013/МЭС/Реконструкция/Хозспособ/ХС_004</t>
  </si>
  <si>
    <t>Реконструкция ВЛ-0,4 кВ ф.Скважина от ТП</t>
  </si>
  <si>
    <t>3653</t>
  </si>
  <si>
    <t>Обосновывающие материалы по ТП_2013/МЭС/Реконструкция/Хозспособ/ХС_005</t>
  </si>
  <si>
    <t>Реконструкция  ВЛ-0,4 кВ ф.1 от опоры №3</t>
  </si>
  <si>
    <t>Каламбаева Ш.Б.</t>
  </si>
  <si>
    <t>Обосновывающие материалы по ТП_2013/МЭС/Реконструкция/Хозспособ/ХС_006</t>
  </si>
  <si>
    <t>Реконструкция ВЛ-0,4 кВ от опоры №11 до опоры №11-1, Карталинский район, п.Новокаолиновый</t>
  </si>
  <si>
    <t>Ронжина О.М.</t>
  </si>
  <si>
    <t>Обосновывающие материалы по ТП_2013/МЭС/Реконструкция/Хозспособ/ХС_007</t>
  </si>
  <si>
    <t>Реконструкция ВЛ-0,4 кВ ф.2 ТП №143 от опоры №19 до опоры №23, г.Карталы</t>
  </si>
  <si>
    <t>Калугин С.А.</t>
  </si>
  <si>
    <t>Обосновывающие материалы по ТП_2013/МЭС/Реконструкция/Хозспособ/ХС_008</t>
  </si>
  <si>
    <t>Реконструкция ТП №21; ВЛ-0,4 кВ ф.1 от ТП №21 до опоры №20, Карталинский район, п.Ольховка</t>
  </si>
  <si>
    <t>Жапаспаев К.</t>
  </si>
  <si>
    <t>Обосновывающие материалы по ТП_2013/МЭС/Реконструкция/Хозспособ/ХС_009</t>
  </si>
  <si>
    <t>Реконструкция ВЛ-0,4 кВ ф.Ленина, инв. №59179 (от опоры №4 до опоры №11), г.Верхнеуральск</t>
  </si>
  <si>
    <t>Обосновывающие материалы по ТП_2013/МЭС/Реконструкция/Хозспособ/ХС_010</t>
  </si>
  <si>
    <t>Реконструкция ВЛ-0,4 кВ от опоры №7 до опоры №22, Верхнеуральский район, п.Волковский</t>
  </si>
  <si>
    <t>Шульго К.М.</t>
  </si>
  <si>
    <t>Обосновывающие материалы по ТП_2013/МЭС/Реконструкция/Хозспособ/ХС_011</t>
  </si>
  <si>
    <t xml:space="preserve">Реконструкция ВЛ-0,4 кВ ф.Быт ТП №59 от опоры №15 до опоры №19 (инв. №59182), Верхнеуральский район, с.Форштадт </t>
  </si>
  <si>
    <t>Гр.Курц Константин Васильевич</t>
  </si>
  <si>
    <t>Обосновывающие материалы по ТП_2013/МЭС/Реконструкция/Хозспособ/ХС_012</t>
  </si>
  <si>
    <t>Реконструкция  ВЛ-0,4 кВ ф.2  (инв. №62265), ТП №277 (инв.№62633) Брединский район, п.Андреевский</t>
  </si>
  <si>
    <t>Обосновывающие материалы по ТП_2013/МЭС/Реконструкция/Хозспособ/ХС_013</t>
  </si>
  <si>
    <t>Реконструкция ВЛ-0,4 кВ ф.1 (инв. №60858),  Агаповский район, п.Горный</t>
  </si>
  <si>
    <t>Обосновывающие материалы по ТП_2013/МЭС/Реконструкция/Хозспособ/ХС_014</t>
  </si>
  <si>
    <t>Реконструкция ВЛ-0,4 кВ ф.Столовая ТП №26 от ТП до опоры №3 (инв. №61564), Нагайбакский район, п.Нагайбакский</t>
  </si>
  <si>
    <t>Московкин Д.Ю.</t>
  </si>
  <si>
    <t>Обосновывающие материалы по ТП_2013/МЭС/Реконструкция/Хозспособ/ХС_015</t>
  </si>
  <si>
    <t>Реконструкция ВЛ-0,4 кВ ф.1 от опоры №15 до опоры №15/1, Агаповский район, с.Верхнекизильское</t>
  </si>
  <si>
    <t>3711</t>
  </si>
  <si>
    <t>Кривоногова Н.Г.</t>
  </si>
  <si>
    <t>Обосновывающие материалы по ТП_2013/МЭС/Реконструкция/Хозспособ/ХС_016</t>
  </si>
  <si>
    <t>Реконструкция ТП №156, Верхнеуральский район, п.Петропавловский</t>
  </si>
  <si>
    <t>Обосновывающие материалы по ТП_2013/МЭС/Реконструкция/Хозспособ/ХС_017</t>
  </si>
  <si>
    <t>Реконструкция ТП №98, г. Магнитогорск</t>
  </si>
  <si>
    <t>1010
1011
1036
1028</t>
  </si>
  <si>
    <t>25.10.2010
25.10.2010
26.08.2010
23.07.2010</t>
  </si>
  <si>
    <t>Воронина О.Ю.
Пристансков А.А.
Неретина Л.Г.
Степанова В.И.</t>
  </si>
  <si>
    <t>Обосновывающие материалы по ТП_2013/МЭС/Реконструкция/Хозспособ/ХС_018</t>
  </si>
  <si>
    <t>Реконструкция ТП №281, Верхнеуральский район, п.Смеловск</t>
  </si>
  <si>
    <t>1538</t>
  </si>
  <si>
    <t>Агеев С.А.</t>
  </si>
  <si>
    <t>Обосновывающие материалы по ТП_2013/МЭС/Реконструкция/Хозспособ/ХС_019</t>
  </si>
  <si>
    <t>Реконструкция ТП №404, г.Верхнеуральск</t>
  </si>
  <si>
    <t>1746</t>
  </si>
  <si>
    <t>Шведова О.Г.</t>
  </si>
  <si>
    <t>Обосновывающие материалы по ТП_2013/МЭС/Реконструкция/Хозспособ/ХС_020</t>
  </si>
  <si>
    <t>Реконструкция ТП №222, ВЛ-0,4 кВ г.Верхнеуральск, Верхнеуральский район</t>
  </si>
  <si>
    <t>1971</t>
  </si>
  <si>
    <t>Верета Е.Г.</t>
  </si>
  <si>
    <t>Обосновывающие материалы по ТП_2013/МЭС/Реконструкция/Хозспособ/ХС_021</t>
  </si>
  <si>
    <t>Реконструкция ТП № 341, п. Спасский, Верхнеуральский район</t>
  </si>
  <si>
    <t>1332</t>
  </si>
  <si>
    <t>Пожилов С.Н.</t>
  </si>
  <si>
    <t>Обосновывающие материалы по ТП_2013/МЭС/Реконструкция/Хозспособ/ХС_022</t>
  </si>
  <si>
    <t>Реконструкция ТП №35,   п.Карагайский, Верхнеуральский район</t>
  </si>
  <si>
    <t>Моисеев П.Н.</t>
  </si>
  <si>
    <t>Обосновывающие материалы по ТП_2013/МЭС/Реконструкция/Хозспособ/ХС_023</t>
  </si>
  <si>
    <t xml:space="preserve">Реконструкция ТП№87, Агаповский р-н, п. Первомайский </t>
  </si>
  <si>
    <t xml:space="preserve">Администрация Первомайского сельского поселения </t>
  </si>
  <si>
    <t>Обосновывающие материалы по ТП_2013/МЭС/Реконструкция/Хозспособ/ХС_024</t>
  </si>
  <si>
    <t xml:space="preserve">Реконструкция ТП № 122, Верхнеуральский </t>
  </si>
  <si>
    <t xml:space="preserve">  6400003661</t>
  </si>
  <si>
    <t>Хусаинов К.Г.</t>
  </si>
  <si>
    <t>Обосновывающие материалы по ТП_2013/МЭС/Реконструкция/Хозспособ/ХС_025</t>
  </si>
  <si>
    <t>Реконструкция ТП №5 (инв. №61765), Нагайбакский район, с.Фершампенуаз</t>
  </si>
  <si>
    <t>Обосновывающие материалы по ТП_2013/МЭС/Реконструкция/Хозспособ/ХС_026</t>
  </si>
  <si>
    <t>Реконструкция ТП №26 (инв.№179979), г.Верхнеуральск</t>
  </si>
  <si>
    <t>Артемьев А.А.</t>
  </si>
  <si>
    <t>Обосновывающие материалы по ТП_2013/МЭС/Реконструкция/Хозспособ/ХС_027</t>
  </si>
  <si>
    <t>Реконструкция ТП №461 ф.2, Кизильский район, п.Александровский</t>
  </si>
  <si>
    <t>Заплатин В.А.</t>
  </si>
  <si>
    <t>Обосновывающие материалы по ТП_2013/МЭС/Реконструкция/Хозспособ/ХС_028</t>
  </si>
  <si>
    <t>Реконструкция ТП№374, Нагайбакский район</t>
  </si>
  <si>
    <t>Администрация Фершампенуазского сельского поселения</t>
  </si>
  <si>
    <t>Обосновывающие материалы по ТП_2013/МЭС/Реконструкция/Хозспособ/ХС_029</t>
  </si>
  <si>
    <t>Реконструкция ВЛ-0,4 кВ от ТП №303 до опоры №4, г.Верхнеуральск</t>
  </si>
  <si>
    <t xml:space="preserve">  ООО "МагнитогорскСтройПроект"</t>
  </si>
  <si>
    <t>2487</t>
  </si>
  <si>
    <t>ИП Шинина Л.Н.</t>
  </si>
  <si>
    <t>Обосновывающие материалы по ТП_2013/МЭС/Реконструкция/Хозспособ/ХС_030</t>
  </si>
  <si>
    <t>Реконструкция ВЛ-0,4 кВ ф.1 ТП №294, Карталинский район, п.Мичуринский</t>
  </si>
  <si>
    <t>Обосновывающие материалы по ТП_2013/МЭС/Реконструкция/Хозспособ/ХС_031</t>
  </si>
  <si>
    <t>Реконструкция ВЛ-0,4 кВ ф.2 от ТП №90 до опоры № 5/7, установка прибора учёта на опоре №5/7, Нагайбакский район, п.Астафьевский</t>
  </si>
  <si>
    <t>2619</t>
  </si>
  <si>
    <t>Филимонова К.В.</t>
  </si>
  <si>
    <t>Обосновывающие материалы по ТП_2013/МЭС/Реконструкция/Хозспособ/ХС_032</t>
  </si>
  <si>
    <t>Реконструкция  ВЛ 0,4 кВ Фидер-4 инв.101260000830 с.Октябрь</t>
  </si>
  <si>
    <t>0104</t>
  </si>
  <si>
    <t>Кутепова У.И.</t>
  </si>
  <si>
    <t>Обосновывающие материалы по ТП_2013/ТЭС/Реконструкция/Подряд/Подряд_001</t>
  </si>
  <si>
    <t>Реконструкция ВЛ-0,4кВ «Фидер-2» (инв. №47930), в селе Октябрьское</t>
  </si>
  <si>
    <t xml:space="preserve">  6300004339</t>
  </si>
  <si>
    <t>0891</t>
  </si>
  <si>
    <t>Вольф Е.В.</t>
  </si>
  <si>
    <t>Обосновывающие материалы по ТП_2013/ТЭС/Реконструкция/Подряд/Подряд_002</t>
  </si>
  <si>
    <t>Реконструкция ВЛ-0,4кВ «Фидер №1» (инв.№900001000005) в городе Троицк</t>
  </si>
  <si>
    <t>0239
0546</t>
  </si>
  <si>
    <t>27.03.2012
26.07.2012</t>
  </si>
  <si>
    <t>Новиков В.П.
Попов Г.Н.</t>
  </si>
  <si>
    <t>Реконструкция ВЛ-0,4кВ «Село-1» (инв. №49264) в селе Лейпциг</t>
  </si>
  <si>
    <t>0048</t>
  </si>
  <si>
    <t>Матвеева Н.А.</t>
  </si>
  <si>
    <t>Обосновывающие материалы по ТП_2013/ТЭС/Реконструкция/Подряд/Подряд_003</t>
  </si>
  <si>
    <t>Реконструкция ВЛ-0,4кВ «Советская» (инв. №48913) в поселке Покровка</t>
  </si>
  <si>
    <t>0603</t>
  </si>
  <si>
    <t>Сушко В.М.</t>
  </si>
  <si>
    <t>Реконструкция ВЛ-0,4кВ «Базовка-1» (инв. №48722) в поселке Солнце</t>
  </si>
  <si>
    <t>0123</t>
  </si>
  <si>
    <t>Раджабов  Р.М.</t>
  </si>
  <si>
    <t>Реконструкция ВЛ-04 кВ №3 "Быт" инв. №46209, с. Клястицкое</t>
  </si>
  <si>
    <t xml:space="preserve">  6300004341</t>
  </si>
  <si>
    <t>0270</t>
  </si>
  <si>
    <t>Шуленин А.И.</t>
  </si>
  <si>
    <t>Обосновывающие материалы по ТП_2013/ТЭС/Реконструкция/Подряд/Подряд_004</t>
  </si>
  <si>
    <t>Реконструкция ВЛ-0,4кВ «Поселок» (инв. №101260000421) в поселке Летягино</t>
  </si>
  <si>
    <t>0658</t>
  </si>
  <si>
    <t>Мельников А.И.</t>
  </si>
  <si>
    <t>Обосновывающие материалы по ТП_2013/ТЭС/Реконструкция/Подряд/Подряд_005</t>
  </si>
  <si>
    <t>0726</t>
  </si>
  <si>
    <t>Брезгина С.В.</t>
  </si>
  <si>
    <t>Реконструкция ВЛ-0,4кВ «Быт» (инв. №46864) в поселке Березовка</t>
  </si>
  <si>
    <t>0612</t>
  </si>
  <si>
    <t>Комитет строительства и инфраструктуры</t>
  </si>
  <si>
    <t>Реконструкция ВЛ-0,4кВ «Поселок» (инв. №47173) в поселке Синий Бор</t>
  </si>
  <si>
    <t>0611</t>
  </si>
  <si>
    <t>Обосновывающие материалы по ТП_2013/ТЭС/Реконструкция/Подряд/Подряд_006</t>
  </si>
  <si>
    <t>Реконструкция ВЛ-0,4кВ «Зерноток» (инв. №46529) в селе Воронино</t>
  </si>
  <si>
    <t>0695</t>
  </si>
  <si>
    <t>Ировский В.Г.</t>
  </si>
  <si>
    <t>Обосновывающие материалы по ТП_2013/ТЭС/Реконструкция/Подряд/Подряд_007</t>
  </si>
  <si>
    <t>Реконструкция ВЛ-10кВ "МТМ" от ПС «Новотроицкая» Челябинская область, Троицкий район, п.Ясные Поляны</t>
  </si>
  <si>
    <t xml:space="preserve">  3704/2547</t>
  </si>
  <si>
    <t>Панова О.К.</t>
  </si>
  <si>
    <t>Тагинцев Г.И.</t>
  </si>
  <si>
    <t>Латыпова Ю.Н.</t>
  </si>
  <si>
    <t>Бернацкая В.О.</t>
  </si>
  <si>
    <t>Нещерет А.Н.</t>
  </si>
  <si>
    <t>Шумских А.В.</t>
  </si>
  <si>
    <t>Фадеев Е.В.</t>
  </si>
  <si>
    <t>Носырев А.А.</t>
  </si>
  <si>
    <t>Носыреа А.А.</t>
  </si>
  <si>
    <t>Капитонов Л.Л.</t>
  </si>
  <si>
    <t>Пещеров П.Д.</t>
  </si>
  <si>
    <t>Кашпур Д.С.</t>
  </si>
  <si>
    <t>Наухацкая Т.В.</t>
  </si>
  <si>
    <t>Алимкина Т.М.</t>
  </si>
  <si>
    <t>Кожиев М.В.</t>
  </si>
  <si>
    <t>Рыжова В.Г.</t>
  </si>
  <si>
    <t>Яцкевич Е.В.</t>
  </si>
  <si>
    <t>Ренева О.Ю.</t>
  </si>
  <si>
    <t>Богомолов В.В.</t>
  </si>
  <si>
    <t>Зверев В.А.</t>
  </si>
  <si>
    <t>Жукова А.В.</t>
  </si>
  <si>
    <t>Зверев А.А.</t>
  </si>
  <si>
    <t>Герман Н.В.</t>
  </si>
  <si>
    <t>Колосов Ю.А.</t>
  </si>
  <si>
    <t>Колосов Е.Ю.</t>
  </si>
  <si>
    <t>Васильженко Л.В.</t>
  </si>
  <si>
    <t>Бадретдинов Р.А.</t>
  </si>
  <si>
    <t>Ермолова Е.М.</t>
  </si>
  <si>
    <t>Матросова Ю.В.</t>
  </si>
  <si>
    <t>Давыдова Н.В.</t>
  </si>
  <si>
    <t>Реконструкция ВЛ 0,4 кВ "Фидер-2" инв. №47929 с.Октябрьское</t>
  </si>
  <si>
    <t>0112</t>
  </si>
  <si>
    <t>Сидоров Е.В.</t>
  </si>
  <si>
    <t>Обосновывающие материалы по ТП_2013/ТЭС/Реконструкция/Хозспособ/ХС_001</t>
  </si>
  <si>
    <t>Реконструкция ВЛ-04 кВ "Поселок" (инв. №45494) с. Дробышев</t>
  </si>
  <si>
    <t>0133</t>
  </si>
  <si>
    <t>Долматова Г.Т.</t>
  </si>
  <si>
    <t>Реконструкция ВЛ- 04 кВ "Поселок-1" инв. 45494, с. Дробышево</t>
  </si>
  <si>
    <t>0292</t>
  </si>
  <si>
    <t>Аксянов Г.Н.</t>
  </si>
  <si>
    <t>Реконструкция ТП-21119 инв. №182160, с. Бобровка</t>
  </si>
  <si>
    <t xml:space="preserve"> 18.07.2011</t>
  </si>
  <si>
    <t>Махнева О.Н.</t>
  </si>
  <si>
    <t>Реконструкция ТП-41122 инв. №48028, с. Октябрьское</t>
  </si>
  <si>
    <t>0521</t>
  </si>
  <si>
    <t>Скорина Н.А.</t>
  </si>
  <si>
    <t>Реконструкция ВЛ-0,4кВ, п.Баландино</t>
  </si>
  <si>
    <t xml:space="preserve">  6300004340</t>
  </si>
  <si>
    <t>0628</t>
  </si>
  <si>
    <t>Мозерова Н.Н.</t>
  </si>
  <si>
    <t>Обосновывающие материалы по ТП_2013/ТЭС/Реконструкция/Хозспособ/ХС_002</t>
  </si>
  <si>
    <t>Реконструкция ВЛ-0,4кВ "Жилые дома" инв.№48800 с.Варна</t>
  </si>
  <si>
    <t>0530</t>
  </si>
  <si>
    <t>Реброва Г.М.</t>
  </si>
  <si>
    <t>Реконструкция ТП-5110 инв.№48311, с. Чесма</t>
  </si>
  <si>
    <t>ИП Сорокина К.П.</t>
  </si>
  <si>
    <t>Реконструкция ТП-7516 (инв. №49292) п. Алексеевка</t>
  </si>
  <si>
    <t>0911</t>
  </si>
  <si>
    <t>Реконструкция ВЛ-0,4кВ п.Ясные Поляны</t>
  </si>
  <si>
    <t>0054</t>
  </si>
  <si>
    <t>ИП Сафарова Е.А.</t>
  </si>
  <si>
    <t>Обосновывающие материалы по ТП_2013/ТЭС/Реконструкция/Хозспособ/ХС_003</t>
  </si>
  <si>
    <t>Реконструкция ВЛ 0,4 кВ ф.№2 Быт" (инв.№46212) п. Ясные Поляны</t>
  </si>
  <si>
    <t>Пелепцов А.В</t>
  </si>
  <si>
    <t>Реконструкция ВЛ-0,22 кВ (инв№26212), ТП-2621 (инв№46235), п. Ляпино</t>
  </si>
  <si>
    <t>Омельченко С.Г.</t>
  </si>
  <si>
    <t>Реконструкция ТП-51131 инв.№48358 с.Чесма</t>
  </si>
  <si>
    <t>Серков А.В.</t>
  </si>
  <si>
    <t>Реконструкция ТП-2692, инв. №46209, с. Клястицкое</t>
  </si>
  <si>
    <t>Реконструкция ВЛ 0,4 кВ "Баня" ин.№101260000471 п.Каменски</t>
  </si>
  <si>
    <t>0912</t>
  </si>
  <si>
    <t>Цвирко С.К.</t>
  </si>
  <si>
    <t>Обосновывающие материалы по ТП_2013/ТЭС/Реконструкция/Хозспособ/ХС_004</t>
  </si>
  <si>
    <t>Реконструкция ВЛ 0,4 кВ "Чкалова" ин №47161" п. Увельский</t>
  </si>
  <si>
    <t>0245</t>
  </si>
  <si>
    <t>Гусев С.С.</t>
  </si>
  <si>
    <t>Реконструкция ВЛ-0,4 кВ "Набережная"(101260000481)</t>
  </si>
  <si>
    <t>0045</t>
  </si>
  <si>
    <t>Тюлебаев Е.С.</t>
  </si>
  <si>
    <t>Обосновывающие материалы по ТП_2013/ТЭС/Реконструкция/Хозспособ/ХС_005</t>
  </si>
  <si>
    <t>Реконструкция ВЛ-0,4 кВ "Поселок №2" (45512) п. Кам. речка</t>
  </si>
  <si>
    <t>0432</t>
  </si>
  <si>
    <t>Чудаева А.В.</t>
  </si>
  <si>
    <t>Обосновывающие материалы по ТП_2013/ТЭС/Реконструкция/Хозспособ/ХС_006</t>
  </si>
  <si>
    <t>Реконструкция ВЛ-0,4 кВ "Фидер 2" (инв. 10126000830) с. Октябрьское</t>
  </si>
  <si>
    <t>0438</t>
  </si>
  <si>
    <t>Гертус М.В.</t>
  </si>
  <si>
    <t>Обосновывающие материалы по ТП_2013/ТЭС/Реконструкция/Хозспособ/ХС_007</t>
  </si>
  <si>
    <t>Реконструкция ВЛ 0,4кВ "Фидер№2" (45657), с. Бобровка</t>
  </si>
  <si>
    <t>0531</t>
  </si>
  <si>
    <t>Игуменщев Е.Ф.</t>
  </si>
  <si>
    <t xml:space="preserve">Реконструкция ВЛ 0,4кВ от ТП51132 с.Чесма </t>
  </si>
  <si>
    <t>0682</t>
  </si>
  <si>
    <t>Безматерных С.Н.</t>
  </si>
  <si>
    <t>Обосновывающие материалы по ТП_2013/ТЭС/Реконструкция/Хозспособ/ХС_008</t>
  </si>
  <si>
    <t>Реконструкция ВЛ-0,4 кВ "Мельничная" (инв48226) с. Чесма</t>
  </si>
  <si>
    <t>0347</t>
  </si>
  <si>
    <t>Миркин М.И.</t>
  </si>
  <si>
    <t>Обосновывающие материалы по ТП_2013/ТЭС/Реконструкция/Хозспособ/ХС_009</t>
  </si>
  <si>
    <t>Реконструкция ВЛ- 0,4 кВ "ПропусПункт" (49264) с. Казановка</t>
  </si>
  <si>
    <t>0018</t>
  </si>
  <si>
    <t>УФСБ</t>
  </si>
  <si>
    <t>Обосновывающие материалы по ТП_2013/ТЭС/Реконструкция/Хозспособ/ХС_010</t>
  </si>
  <si>
    <t>Реконструкция ВЛ 0,4 кВ "Фидер-3" (10126000830) с.Октябрь</t>
  </si>
  <si>
    <t>0439</t>
  </si>
  <si>
    <t>Грибченко Е.С.</t>
  </si>
  <si>
    <t>Обосновывающие материалы по ТП_2013/ТЭС/Реконструкция/Хозспособ/ХС_011</t>
  </si>
  <si>
    <t>Реконструкция ВЛ 0,4кВ "Деревня",с. Кумляк</t>
  </si>
  <si>
    <t>Обосновывающие материалы по ТП_2013/ТЭС/Реконструкция/Хозспособ/ХС_012</t>
  </si>
  <si>
    <t>Реконструкция ВЛ-0,4 кВ "Заречная" (48221) с. Чесма</t>
  </si>
  <si>
    <t>0477</t>
  </si>
  <si>
    <t>ИП Мылкин Е.И.</t>
  </si>
  <si>
    <t>Обосновывающие материалы по ТП_2013/ТЭС/Реконструкция/Хозспособ/ХС_013</t>
  </si>
  <si>
    <t>Реконструкция ВЛ 0,4кВ "Поселок" (46310) п. Репино</t>
  </si>
  <si>
    <t xml:space="preserve">  ООО "Спец ПромСервис" изыскания</t>
  </si>
  <si>
    <t>0457</t>
  </si>
  <si>
    <t>Курмангалеев М.Н.</t>
  </si>
  <si>
    <t>Обосновывающие материалы по ТП_2013/ТЭС/Реконструкция/Хозспособ/ХС_014</t>
  </si>
  <si>
    <t>Реконструкция ВЛ 0,4кВ "Фидер-1" (45656), с. Бобровка</t>
  </si>
  <si>
    <t>0446</t>
  </si>
  <si>
    <t xml:space="preserve">Чайка А.Г. </t>
  </si>
  <si>
    <t>Обосновывающие материалы по ТП_2013/ТЭС/Реконструкция/Хозспособ/ХС_015</t>
  </si>
  <si>
    <t>Реконструкция ВЛ 0,4кВ "Октябрь-2" (47961), с Октябрьск</t>
  </si>
  <si>
    <t>4324</t>
  </si>
  <si>
    <t>Демидова А.В.</t>
  </si>
  <si>
    <t>Обосновывающие материалы по ТП_2013/ТЭС/Реконструкция/Хозспособ/ХС_016</t>
  </si>
  <si>
    <t>Реконструкция ВЛ 0,4кВ "Фидер-2" (1012600830) с. Октябрьское</t>
  </si>
  <si>
    <t>0282</t>
  </si>
  <si>
    <t>Саханская Н.Ф.</t>
  </si>
  <si>
    <t>Обосновывающие материалы по ТП_2013/ТЭС/Реконструкция/Хозспособ/ХС_017</t>
  </si>
  <si>
    <t>Реконструкция ВЛ 0,4кВ "Советская" (48919) с Катенино</t>
  </si>
  <si>
    <t>4451</t>
  </si>
  <si>
    <t>Окуловских В.А.</t>
  </si>
  <si>
    <t>Обосновывающие материалы по ТП_2013/ТЭС/Реконструкция/Хозспособ/ХС_018</t>
  </si>
  <si>
    <t>Реконструкция ВЛ 0,4кВ "Мира" (48918) с. Катенино</t>
  </si>
  <si>
    <t>4452</t>
  </si>
  <si>
    <t>Змиевская Н.Н.</t>
  </si>
  <si>
    <t>Обосновывающие материалы по ТП_2013/ТЭС/Реконструкция/Хозспособ/ХС_019</t>
  </si>
  <si>
    <t>Реконструкция ВЛ 0,4кВ "Фидер№2" (47553) п. Свободный</t>
  </si>
  <si>
    <t>4443</t>
  </si>
  <si>
    <t>Зайнагабдинова Л.Ю.</t>
  </si>
  <si>
    <t>Обосновывающие материалы по ТП_2013/ТЭС/Реконструкция/Хозспособ/ХС_020</t>
  </si>
  <si>
    <t>Реконструкция ТП-2664 с. Кадомцево</t>
  </si>
  <si>
    <t>0430</t>
  </si>
  <si>
    <t>МКОУ Кадомцевская основная общеобразовательная школа</t>
  </si>
  <si>
    <t>Обосновывающие материалы по ТП_2013/ТЭС/Реконструкция/Хозспособ/ХС_021</t>
  </si>
  <si>
    <t>Реконструкция ТП-2481 (45602), с. Дробышево</t>
  </si>
  <si>
    <t>0473</t>
  </si>
  <si>
    <t>Дергунов А.Ю.</t>
  </si>
  <si>
    <t>Обосновывающие материалы по ТП_2013/ТЭС/Реконструкция/Хозспособ/ХС_022</t>
  </si>
  <si>
    <t>Реконструкция ТП-2684 (46284) с. Клястицкое</t>
  </si>
  <si>
    <t>0506</t>
  </si>
  <si>
    <t>Джанджгава М.Г.</t>
  </si>
  <si>
    <t>Обосновывающие материалы по ТП_2013/ТЭС/Реконструкция/Хозспособ/ХС_023</t>
  </si>
  <si>
    <t>Реконструкция ПС Кирпичная 110/6кВ</t>
  </si>
  <si>
    <t>ООО "Энергоучет-комплект"  
ООО "Энергоучет"</t>
  </si>
  <si>
    <t>6100013644  6100013644</t>
  </si>
  <si>
    <t>01.11.2012  01.11.2012</t>
  </si>
  <si>
    <t>230  
230</t>
  </si>
  <si>
    <t>ООО "Верта"</t>
  </si>
  <si>
    <t>Обосновывающие материалы по ТП_2013/ЦЭС/Реконструкция/Подряд/Подряд_001</t>
  </si>
  <si>
    <t>Реконструкция ВЛ-0,4 кВ №3, Челябинская область, Аргаяшский район, д.Б.Усманова</t>
  </si>
  <si>
    <t>ПТ ЗАО "Челябинскагропромэнерго и компания"  
ООО "ЭлектроСтрой"</t>
  </si>
  <si>
    <t>6100014689  6100017184</t>
  </si>
  <si>
    <t>29.12.2012  31.07.2013</t>
  </si>
  <si>
    <t>336  
5438</t>
  </si>
  <si>
    <t>6100009540</t>
  </si>
  <si>
    <t>Ильмурзин А.А.</t>
  </si>
  <si>
    <t>Обосновывающие материалы по ТП_2013/ЦЭС/Реконструкция/Подряд/Подряд_002</t>
  </si>
  <si>
    <t>Реконструкция ВЛ-0,4 кВ №2, Челябинская область, Сосновский район, д.Султаева</t>
  </si>
  <si>
    <t xml:space="preserve">ООО "Кабель и арматура"  ООО "ЭлектроСтрой" </t>
  </si>
  <si>
    <t>6100015350  6100017946</t>
  </si>
  <si>
    <t>20.01.2013  21.08.2013</t>
  </si>
  <si>
    <t>472  
5688</t>
  </si>
  <si>
    <t>6100010604</t>
  </si>
  <si>
    <t>Ильина Я.Б.</t>
  </si>
  <si>
    <t>Обосновывающие материалы по ТП_2013/ЦЭС/Реконструкция/Подряд/Подряд_003</t>
  </si>
  <si>
    <t>Реконструкция ВЛ-0,4 кВ, Челябинская область, Сосновский район, с.Кременкуль</t>
  </si>
  <si>
    <t>ООО «Инженерные Сети - Проект»  
ООО СК СтройСтандарт</t>
  </si>
  <si>
    <t>6100015585  6100017212</t>
  </si>
  <si>
    <t>05.02.2013   12.07.2013</t>
  </si>
  <si>
    <t>396 
5250</t>
  </si>
  <si>
    <t>08.06.2012
18.06.2013</t>
  </si>
  <si>
    <t>Обосновывающие материалы по ТП_2013/ЦЭС/Реконструкция/Подряд/Подряд_004</t>
  </si>
  <si>
    <t>Реконструкция ВЛ-0,4 кВ №2, Челябинская область, Сосновский район, д.Новое Поле</t>
  </si>
  <si>
    <t>396  
1848</t>
  </si>
  <si>
    <t>6100011038
6100011040</t>
  </si>
  <si>
    <t>Смолина Т.В.
Керчина Ф.Г.</t>
  </si>
  <si>
    <t>Реконструкция кабельных выходов от ячеек №4 и №7 ПС "Губернская", ВЛ-10 кВ №7 ПС "Губернская", Челябинская бласть, Аргаяшский район</t>
  </si>
  <si>
    <t xml:space="preserve">6100015615  </t>
  </si>
  <si>
    <t xml:space="preserve">25.03.2013  </t>
  </si>
  <si>
    <t xml:space="preserve">2064  </t>
  </si>
  <si>
    <t>6100004087</t>
  </si>
  <si>
    <t>ЗАО "Наука, техника и маркетинг в строительстве"</t>
  </si>
  <si>
    <t>Обосновывающие материалы по ТП_2013/ЦЭС/Реконструкция/Подряд/Подряд_005</t>
  </si>
  <si>
    <t>Реконструкция ВЛ-0,4 кВ №3, Челябинская область, Аргаяшский район, д.Большая Усманова</t>
  </si>
  <si>
    <t xml:space="preserve">ПТ ЗАО "Челябинскагропромэнерго и компания"  
ООО "ЭлектроСтрой" </t>
  </si>
  <si>
    <t>6100015680  6100017185</t>
  </si>
  <si>
    <t>483  
5817</t>
  </si>
  <si>
    <t>Обосновывающие материалы по ТП_2013/ЦЭС/Реконструкция/Подряд/Подряд_006</t>
  </si>
  <si>
    <t>Реконструкция ВЛ-0,4 кВ №1, Челябинская область, Еткульский район, с.Еманжелинка</t>
  </si>
  <si>
    <t>6100015870  6100015808</t>
  </si>
  <si>
    <t>4134 
497</t>
  </si>
  <si>
    <t>6100011184</t>
  </si>
  <si>
    <t>Устьянцев Г.В.</t>
  </si>
  <si>
    <t>Обосновывающие материалы по ТП_2013/ЦЭС/Реконструкция/Подряд/Подряд_007</t>
  </si>
  <si>
    <t>Реконструкция ВЛ-0,4 кВ №1, Челябинская область, Еткульский район, с.Устьянцево</t>
  </si>
  <si>
    <t>4134  
497</t>
  </si>
  <si>
    <t>6100011947</t>
  </si>
  <si>
    <t>Шапкина Т.Э.</t>
  </si>
  <si>
    <t>Реконструкция ВЛ-0,4 кВ №1, Челябинская область, Сосновский район, д.Ужевка</t>
  </si>
  <si>
    <t>ООО СК "СтройСтандарт" 
ООО ЧелябЭнергоПроектКом</t>
  </si>
  <si>
    <t>6100016043  6100015909</t>
  </si>
  <si>
    <t>4206  
454</t>
  </si>
  <si>
    <t>6100009645</t>
  </si>
  <si>
    <t>Ладейщиков В.А.</t>
  </si>
  <si>
    <t>Обосновывающие материалы по ТП_2013/ЦЭС/Реконструкция/Подряд/Подряд_008</t>
  </si>
  <si>
    <t>Реконструкция ВЛ-0,4 кВ №4, Челябинская область, Сосновский район, п.Смолино</t>
  </si>
  <si>
    <t>6100016043  6100015908</t>
  </si>
  <si>
    <t>4206  
434</t>
  </si>
  <si>
    <t>6100009422</t>
  </si>
  <si>
    <t>Немухин Н.Н.</t>
  </si>
  <si>
    <t>Реконструкция ТП-1799, Челябинская область, Сосновский район, д.Малиновка</t>
  </si>
  <si>
    <t xml:space="preserve">ООО "Электрострой"  ООО "ЭлектроСтрой" </t>
  </si>
  <si>
    <t>5564  
445</t>
  </si>
  <si>
    <t>Бондарюк О.А.</t>
  </si>
  <si>
    <t>Обосновывающие материалы по ТП_2013/ЦЭС/Реконструкция/Подряд/Подряд_009</t>
  </si>
  <si>
    <t>Андреев А.А.</t>
  </si>
  <si>
    <t>Мишина О.Г.</t>
  </si>
  <si>
    <t>Мохова Л.И.</t>
  </si>
  <si>
    <t>Пономарева С.А.</t>
  </si>
  <si>
    <t>Сметанина И.А.</t>
  </si>
  <si>
    <t>Сагитов С.У.</t>
  </si>
  <si>
    <t>Семенова О.Е.</t>
  </si>
  <si>
    <t>Сторожева О.Н.</t>
  </si>
  <si>
    <t>Фахритдинова Ф.А.</t>
  </si>
  <si>
    <t>Хомутовская Е.Б.</t>
  </si>
  <si>
    <t>Пантелейчук Н.П.</t>
  </si>
  <si>
    <t>Реконструкция КЛ-10 кВ №34 и №102 от ПС "Полевая",   г.Челябинск</t>
  </si>
  <si>
    <t>6100016576  6100014702;  6100016579</t>
  </si>
  <si>
    <t>04.06.2013  25.12.2012;  04.06.2013</t>
  </si>
  <si>
    <t>6100010753</t>
  </si>
  <si>
    <t>ООО "Лигас"</t>
  </si>
  <si>
    <t>Обосновывающие материалы по ТП_2013/ЦЭС/Реконструкция/Подряд/Подряд_010</t>
  </si>
  <si>
    <t>Реконструкция ВЛ-0,4 кВ №1, Челябинская область, Сосновский район, п.Садовый</t>
  </si>
  <si>
    <t>6100016646  16800</t>
  </si>
  <si>
    <t xml:space="preserve">443  </t>
  </si>
  <si>
    <t>Обосновывающие материалы по ТП_2013/ЦЭС/Реконструкция/Подряд/Подряд_011</t>
  </si>
  <si>
    <t>Реконструкция ВЛ-0,4 кВ №1, Челябинская область, Сосновский район, п.Витаминный</t>
  </si>
  <si>
    <t xml:space="preserve">ООО "ЭлектроСтрой"  ООО "Зевс-М" </t>
  </si>
  <si>
    <t>6100016646  18318</t>
  </si>
  <si>
    <t>20.02.2013   22.08.2013</t>
  </si>
  <si>
    <t>6100013122</t>
  </si>
  <si>
    <t>Ткач.В.А.</t>
  </si>
  <si>
    <t>Реконструкция ВЛЗ-10 кВ №17, №21, Челябинская область, Сосновский район</t>
  </si>
  <si>
    <t xml:space="preserve">ООО "ЭлектроСтрой"  ОГАУ "УГЭПД ТП и ИЗ Челябинской облачти" </t>
  </si>
  <si>
    <t>6100016742  1391</t>
  </si>
  <si>
    <t>04.06.2013  26.06.2013</t>
  </si>
  <si>
    <t xml:space="preserve">9877  </t>
  </si>
  <si>
    <t>2971</t>
  </si>
  <si>
    <t>ООО СтройГрад +</t>
  </si>
  <si>
    <t>Обосновывающие материалы по ТП_2013/ЦЭС/Реконструкция/Подряд/Подряд_012</t>
  </si>
  <si>
    <t>Реконструкция ВЛ-0,4 кВ № 1, Челябинская область, Сосновский район, д.Мамаево</t>
  </si>
  <si>
    <t xml:space="preserve">ООО "СпецПромСервис"  ООО "Зевс-М" </t>
  </si>
  <si>
    <t>6100016793  18318</t>
  </si>
  <si>
    <t>20.05.2013   22.08.2013</t>
  </si>
  <si>
    <t xml:space="preserve">486  </t>
  </si>
  <si>
    <t>6100010000</t>
  </si>
  <si>
    <t>Хасанов Д.М.</t>
  </si>
  <si>
    <t>Обосновывающие материалы по ТП_2013/ЦЭС/Реконструкция/Подряд/Подряд_013</t>
  </si>
  <si>
    <t>Реконструкция ВЛ-0,4 кВ № 2, Челябинская область, Сосновский район, д.Урефты</t>
  </si>
  <si>
    <t xml:space="preserve">6100016796  </t>
  </si>
  <si>
    <t xml:space="preserve">20.05.2013  </t>
  </si>
  <si>
    <t xml:space="preserve">437  </t>
  </si>
  <si>
    <t>6100009926</t>
  </si>
  <si>
    <t>Городцовой Н.Н.</t>
  </si>
  <si>
    <t>Обосновывающие материалы по ТП_2013/ЦЭС/Реконструкция/Подряд/Подряд_014</t>
  </si>
  <si>
    <t>Реконструкция ТП-10/0,4 кВ (№1799), Челябинская область, Сосновский район, д.Малиновка</t>
  </si>
  <si>
    <t xml:space="preserve">6100016801  </t>
  </si>
  <si>
    <t xml:space="preserve">6258  </t>
  </si>
  <si>
    <t>Пихуля Д.Г.</t>
  </si>
  <si>
    <t>Обосновывающие материалы по ТП_2013/ЦЭС/Реконструкция/Подряд/Подряд_015</t>
  </si>
  <si>
    <t>Габдуллин Ш.Ш.</t>
  </si>
  <si>
    <t>Абдрахманов Н.С.</t>
  </si>
  <si>
    <t>Бурлев А.Г.</t>
  </si>
  <si>
    <t>Микляев Ю.В.</t>
  </si>
  <si>
    <t>Рязанов С.В.</t>
  </si>
  <si>
    <t>Сладовская Л.А.</t>
  </si>
  <si>
    <t>Шевлякова Т.С.</t>
  </si>
  <si>
    <t>Яблонских А.С.</t>
  </si>
  <si>
    <t>Большакова С.В.</t>
  </si>
  <si>
    <t>Шароглазова С.М.</t>
  </si>
  <si>
    <t>Шаркову В.Ф.</t>
  </si>
  <si>
    <t>Набиулин Д.В.</t>
  </si>
  <si>
    <t>Орешин Е.И.</t>
  </si>
  <si>
    <t>Орешина П.В.</t>
  </si>
  <si>
    <t>Реконструкция ВЛ-0,4 кВ №2, Челябинская область, Сосновский район, д.Ключевка</t>
  </si>
  <si>
    <t>6100016955  15509</t>
  </si>
  <si>
    <t>20.06.2013  01.02.2013</t>
  </si>
  <si>
    <t>Обосновывающие материалы по ТП_2013/ЦЭС/Реконструкция/Подряд/Подряд_016</t>
  </si>
  <si>
    <t>Реконструкция ВЛ-0,4 кВ №2, Челябинская область, Сосновский район, вблизи д.Ключевка</t>
  </si>
  <si>
    <t xml:space="preserve">ООО "Электрострой"  </t>
  </si>
  <si>
    <t xml:space="preserve">6100016955  </t>
  </si>
  <si>
    <t>Реконструкция ВЛ-0,4 кВ №4, Челябинская область, Сосновский район, п.Красное Поле</t>
  </si>
  <si>
    <t>ООО "Электрострой"   ООО "ЭлектроСтрой"</t>
  </si>
  <si>
    <t>20.06.2013   01.02.2013</t>
  </si>
  <si>
    <t>6100010126</t>
  </si>
  <si>
    <t>Рассохина Н.В.</t>
  </si>
  <si>
    <t>Реконструция ВЛ-0,4 кВ "Халтурина, Ключевская", Челябинская область, г.Верхний Уфалей</t>
  </si>
  <si>
    <t>6100011882</t>
  </si>
  <si>
    <t>Максимюк М.В.</t>
  </si>
  <si>
    <t>Обосновывающие материалы по ТП_2013/ЦЭС/Реконструкция/Подряд/Подряд_017</t>
  </si>
  <si>
    <t>Реконструкция ВЛ-0,4 кВ "Мичурина", Челябинская область, г.Верхний Уфалей</t>
  </si>
  <si>
    <t>6100006187</t>
  </si>
  <si>
    <t>Жерноклеев В.В.</t>
  </si>
  <si>
    <t>Реконструкция ВЛ-0,4 кВ "Ленина", Челябинская область, г.Верхний Уфалей</t>
  </si>
  <si>
    <t>6100011113</t>
  </si>
  <si>
    <t>Королев А.В.</t>
  </si>
  <si>
    <t>Реконструкция ВЛ-0,4 кВ "Бабикова-Ленина", Челябинская область, г.В.Уфалей</t>
  </si>
  <si>
    <t xml:space="preserve">ООО "Зевс-М"  ПТ "ЗАО ЧАПЭ и К"  </t>
  </si>
  <si>
    <t>6100016958  15528</t>
  </si>
  <si>
    <t>21.06.2013  20.02.2013</t>
  </si>
  <si>
    <t>6100009913</t>
  </si>
  <si>
    <t>Сельницыной В.Е.</t>
  </si>
  <si>
    <t>Реконструкция ВЛ-0,4 кВ "Кутузова, Уральская", Челябинская область, г.В.Уфалей</t>
  </si>
  <si>
    <t>6100007950
6100008749</t>
  </si>
  <si>
    <t>12.10.2011
20.12.2011</t>
  </si>
  <si>
    <t>Овечкина Е.П.
Галушко А.Н.</t>
  </si>
  <si>
    <t>Реконструкция ВЛ-0,4 кВ № "Бахтинова", Челябинская область, г.В.Уфалей</t>
  </si>
  <si>
    <t>Шушарина Т.П.</t>
  </si>
  <si>
    <t>Реконструкция ВЛ-0,4 кВ №2, Челябинская область, Аргаяшский район, с.Аргаяш</t>
  </si>
  <si>
    <t>6100017184  14692</t>
  </si>
  <si>
    <t>31.07.2013   29.12.2012</t>
  </si>
  <si>
    <t xml:space="preserve">5438  </t>
  </si>
  <si>
    <t>6100009471</t>
  </si>
  <si>
    <t>Гильмитдинова Л.А.</t>
  </si>
  <si>
    <t>Обосновывающие материалы по ТП_2013/ЦЭС/Реконструкция/Подряд/Подряд_018</t>
  </si>
  <si>
    <t>Реконструкция ВЛ-0,4 кВ №1, Челябинская область, Сосновский район, д.Медиак</t>
  </si>
  <si>
    <t>6100017184  16646</t>
  </si>
  <si>
    <t>31.07.2013   20.02.2013</t>
  </si>
  <si>
    <t>Реконструкция ВЛ-0,4 кВ №1, Челябинская область, Аргаяшский район, д.илимбетова</t>
  </si>
  <si>
    <t>6100017184  15677</t>
  </si>
  <si>
    <t>6100012598</t>
  </si>
  <si>
    <t xml:space="preserve">Гузаирова Г.Г., Гузаирова Э.Р., Гузаиров Р.Р. </t>
  </si>
  <si>
    <t>Рекоснтрукция ВЛ-0,4 кВ №2, Челябинская область, Аргаяшский район, с.Аргаяш</t>
  </si>
  <si>
    <t>6100012593</t>
  </si>
  <si>
    <t>Пыхтин Б.С.</t>
  </si>
  <si>
    <t>Реконструкция ВЛ-0,4 кВ №2, Челябинская область, Аргаяшский район, д.Суфино</t>
  </si>
  <si>
    <t>Реконструкция ВЛ-0,4 кВ №1, Челябинская область, Сосновский район, д.Осиновка</t>
  </si>
  <si>
    <t>Реконструкция ВЛ-0,4 кВ №1, Челябинская область, Сосновский район, п.Саргазы</t>
  </si>
  <si>
    <t>Реконструкция ВЛ-0,4 кВ №2, Челябинская область, Аргаяшский район, д.Байгазина</t>
  </si>
  <si>
    <t>Реконструкция ВЛ-0,4 кВ №1, Челябинская область, Еткульский район, д.Печенкино</t>
  </si>
  <si>
    <t>6100017586  15515</t>
  </si>
  <si>
    <t xml:space="preserve">5291  </t>
  </si>
  <si>
    <t>Обосновывающие материалы по ТП_2013/ЦЭС/Реконструкция/Подряд/Подряд_019</t>
  </si>
  <si>
    <t>Реконструкция ВЛ-0,4 кВ №2, Челябинская область, Еткульский район, с.Каратабан</t>
  </si>
  <si>
    <t xml:space="preserve">ООО "ЭлектроСтрой"  ООО "Трансэнергосервис" </t>
  </si>
  <si>
    <t>6100017586  15808</t>
  </si>
  <si>
    <t>19.07.2013   25.03.2013</t>
  </si>
  <si>
    <t>6100013124</t>
  </si>
  <si>
    <t>Плешко Д.П.</t>
  </si>
  <si>
    <t>6100010372</t>
  </si>
  <si>
    <t>Баратов З.Г.</t>
  </si>
  <si>
    <t>Реконструкция ВЛ-0,4 кВ №3, Челябинская область, Еткульский район, с.Шеломенцево</t>
  </si>
  <si>
    <t xml:space="preserve">6100017586  </t>
  </si>
  <si>
    <t>Реконструкция ВЛ-0,4 кВ № 2, Челябинская область, Сосновский район, п.Трубный</t>
  </si>
  <si>
    <t>6100017946  16796</t>
  </si>
  <si>
    <t>Гришко Л.Д.</t>
  </si>
  <si>
    <t>Обосновывающие материалы по ТП_2013/ЦЭС/Реконструкция/Подряд/Подряд_020</t>
  </si>
  <si>
    <t>Каманцев Ю.В.
Каманцева Я.Р.
Каманцев И.Р.</t>
  </si>
  <si>
    <t>Маркарян П.А.</t>
  </si>
  <si>
    <t>Кивалова Л.С.
Кивалова К.С.</t>
  </si>
  <si>
    <t>РыжковаВ.Л.</t>
  </si>
  <si>
    <t>Реконструкция ВЛ-0,4 кВ №2, Челябинская область, Сосновский район, жилая застройка "Вавиловец"</t>
  </si>
  <si>
    <t xml:space="preserve">ООО "ЭлектроСтрой"  ООО "Кабельная арматура" </t>
  </si>
  <si>
    <t>6100017946  15350</t>
  </si>
  <si>
    <t>21.08.2013  20.01.2013</t>
  </si>
  <si>
    <t>6100009402</t>
  </si>
  <si>
    <t>Вальт В.А.</t>
  </si>
  <si>
    <t>Реконструкция ВЛ-0,4 кВ №3, Челябинская область, Сосновский район, с.Кременкуль</t>
  </si>
  <si>
    <t>6100010590</t>
  </si>
  <si>
    <t>Еременко В.Я.</t>
  </si>
  <si>
    <t>Реконструкция ТП-10/0,4 кВ, Челябинская область, г.Челябинск, пос.Челябэнерго 37</t>
  </si>
  <si>
    <t xml:space="preserve">ООО "ЭлектроСтрой"  ООО "Легион-Проект" </t>
  </si>
  <si>
    <t>6100019089  14874</t>
  </si>
  <si>
    <t>01.10.2013  22.01.2013</t>
  </si>
  <si>
    <t xml:space="preserve">501  </t>
  </si>
  <si>
    <t>6100009873</t>
  </si>
  <si>
    <t>ЗАО "Строительная  компания- Легион"</t>
  </si>
  <si>
    <t>Обосновывающие материалы по ТП_2013/ЦЭС/Реконструкция/Подряд/Подряд_022</t>
  </si>
  <si>
    <t>Реконструкция ВЛ-0,4 кВ №1, Челябинская область, Аргаяшский район, д.Куянбаева</t>
  </si>
  <si>
    <t>6100019451  14693</t>
  </si>
  <si>
    <t xml:space="preserve">5389  </t>
  </si>
  <si>
    <t>6100009523</t>
  </si>
  <si>
    <t>Абдуллин А.А.</t>
  </si>
  <si>
    <t>Обосновывающие материалы по ТП_2013/ЦЭС/Реконструкция/Подряд/Подряд_023</t>
  </si>
  <si>
    <t>Реконструкция ВЛ-0,4 кВ №1 Челябинская область, Аргаяшский район, д.Яраткулова</t>
  </si>
  <si>
    <t>6100019451  15676</t>
  </si>
  <si>
    <t>6100012206
6100012199</t>
  </si>
  <si>
    <t>Сибагатуллина М.М.
Юнусова Ф.Ю.</t>
  </si>
  <si>
    <t>Реконструкция ВЛ-0,4 кВ №1, Челябинская область, Аргаяшский район, д.Яраткулова</t>
  </si>
  <si>
    <t>6100019451  15669</t>
  </si>
  <si>
    <t>24.10.2013   01.03.2013</t>
  </si>
  <si>
    <t>6100010031</t>
  </si>
  <si>
    <t>Асадуллина Р.Р.</t>
  </si>
  <si>
    <t>Реконструкция ВЛ-0,4 кВ №1, Челябинская область, Аргаяшский район, д.Мавлютова</t>
  </si>
  <si>
    <t>6100019451  16011</t>
  </si>
  <si>
    <t>6100009933</t>
  </si>
  <si>
    <t>Администрация Байрамгуловского сельского поселения</t>
  </si>
  <si>
    <t>Реконструкция ВЛ-0,4 кВ № 2, Челябинская область, Аргаяшский район, д.Мавлютова</t>
  </si>
  <si>
    <t>6100019451  15520</t>
  </si>
  <si>
    <t>24.10.2013   20.02.2013</t>
  </si>
  <si>
    <t>6100010025</t>
  </si>
  <si>
    <t>Хуснутдинова Р.И.</t>
  </si>
  <si>
    <t>Реконструкция ТП-10/0,4 кВ, Челябинская область, Аргаяшский район, д.Крутолапова</t>
  </si>
  <si>
    <t>6100019451  15677</t>
  </si>
  <si>
    <t>18.07.2012
18.04.2012</t>
  </si>
  <si>
    <t>Реконструкция ВЛ-0,4 кВ №3, Челябинская область, Сосновский район, д.Дубровка</t>
  </si>
  <si>
    <t>6100019459  16646</t>
  </si>
  <si>
    <t>21.10.2013   20.02.2013</t>
  </si>
  <si>
    <t>6100013132</t>
  </si>
  <si>
    <t>Звягинцева Н.И., Звягинцев О.И.</t>
  </si>
  <si>
    <t>Обосновывающие материалы по ТП_2013/ЦЭС/Реконструкция/Подряд/Подряд_024</t>
  </si>
  <si>
    <t>Реконструкция ВЛ-0,4 кВ №1, Челябинская область, Сосновский район, с.Большое Баландино</t>
  </si>
  <si>
    <t>6100019459  15517</t>
  </si>
  <si>
    <t>6100010538</t>
  </si>
  <si>
    <t>Позяев С.А.</t>
  </si>
  <si>
    <t>Реконструкция ВЛ-0,4 кВ №2, Челябинская область, Каслинский район, с.Тюбук</t>
  </si>
  <si>
    <t>6100019460  15680</t>
  </si>
  <si>
    <t xml:space="preserve">4964  </t>
  </si>
  <si>
    <t>16</t>
  </si>
  <si>
    <t>Обосновывающие материалы по ТП_2013/ЦЭС/Реконструкция/Подряд/Подряд_025</t>
  </si>
  <si>
    <t>Реконструкция ВЛ-0,4 кВ №1 Челябинская область, Екаслинский район, с.Тюбук</t>
  </si>
  <si>
    <t>6100019460  15669</t>
  </si>
  <si>
    <t>6100011945</t>
  </si>
  <si>
    <t>Хакимов Ш.Г.</t>
  </si>
  <si>
    <t>Реконструкция ВЛ-0,4 кВ №2, Челябинская область, Каслинский район, с.Воскресенское</t>
  </si>
  <si>
    <t xml:space="preserve">6100019460  </t>
  </si>
  <si>
    <t>Реконструкция ВЛ 0,4кВ с.Воскресенское</t>
  </si>
  <si>
    <t>6100019460  14694</t>
  </si>
  <si>
    <t>610009398 
6100009413</t>
  </si>
  <si>
    <t>15.02.2012
15.02.2012</t>
  </si>
  <si>
    <t>Реконструкция ВЛ-0,4 кВ №1, Челябинская область, Каслинский район, с.Булзи</t>
  </si>
  <si>
    <t xml:space="preserve">6100019708  </t>
  </si>
  <si>
    <t xml:space="preserve">14.10.2013  </t>
  </si>
  <si>
    <t xml:space="preserve">2985  </t>
  </si>
  <si>
    <t>Лим Ю.И.</t>
  </si>
  <si>
    <t>Обосновывающие материалы по ТП_2013/ЦЭС/Реконструкция/Подряд/Подряд_026</t>
  </si>
  <si>
    <t>Реконструкция ВЛ-0,4кВ №2 п. Саргазы</t>
  </si>
  <si>
    <t>17185  15510</t>
  </si>
  <si>
    <t>05.09.2013   20.02.2013</t>
  </si>
  <si>
    <t>Обосновывающие материалы по ТП_2013/ЦЭС/Реконструкция/Подряд/Подряд_027</t>
  </si>
  <si>
    <t>Реконструкция ВЛ-0,4кВ №6 с. Долгодеревенское</t>
  </si>
  <si>
    <t>Еськов Е.Н., 
Шадыев А.С., Дададжанов М.М.</t>
  </si>
  <si>
    <t>Реконструкция ВЛ-0,4кВ №3 с. МИасское</t>
  </si>
  <si>
    <t>Реконструкция ВЛ-0,4кВ №2 п.Сагаусты</t>
  </si>
  <si>
    <t>Реконструкция ВЛ-0,4кВ №1 д. Кулат</t>
  </si>
  <si>
    <t>Реконструкция ВЛ-0,4кВ №1 с. Долгодеревенское</t>
  </si>
  <si>
    <t>Селихин С.В., 
Селихина Н.А.</t>
  </si>
  <si>
    <t>Реконструкция ВЛ 0,4 кВ №1 д.Марксист</t>
  </si>
  <si>
    <t>Обосновывающие материалы по ТП_2013/ЦЭС/Реконструкция/Подряд/Подряд_028</t>
  </si>
  <si>
    <t>Реконструкция ТП-2669, Челябинская область, Аргаяшский район, п.Увильды</t>
  </si>
  <si>
    <t>ООО "СПС"  
ООО "СПС"</t>
  </si>
  <si>
    <t>918  
1108</t>
  </si>
  <si>
    <t>04.09.2012
04.09.2012
05.09.2012
04.08.2012
04.12.2012
04.09.2012
04.09.2012
04.09.2012
04.09.2012
04.09.2012
04.09.2012
04.09.2012</t>
  </si>
  <si>
    <t>Реконструкция ВЛ 0,4 г.В.Уфалей</t>
  </si>
  <si>
    <t>Обосновывающие материалы по ТП_2013/ЦЭС/Реконструкция/Подряд/Подряд_029</t>
  </si>
  <si>
    <t>Реконструкция ВЛ 0,4 г.В.Уф</t>
  </si>
  <si>
    <t>ИП Швалев А.И.</t>
  </si>
  <si>
    <t>Реконструкция ВЛ-0,4 кВ "Чусовская", Челябинская область, г.Верхний Уфалей</t>
  </si>
  <si>
    <t>Галимьянова Р.Ф.</t>
  </si>
  <si>
    <t>Реконструкция ВЛ-0,4 кВ №1, Челябинская область, Еткульский район, д.Назарово</t>
  </si>
  <si>
    <t>6100020238  15515</t>
  </si>
  <si>
    <t>6100010986</t>
  </si>
  <si>
    <t>Курбатов Т.Н.</t>
  </si>
  <si>
    <t>Обосновывающие материалы по ТП_2013/ЦЭС/Реконструкция/Подряд/Подряд_030</t>
  </si>
  <si>
    <t>Реконструкция ВЛ-0,4 кВ №2, Челябинская область, Еткульский район, д.Кораблево</t>
  </si>
  <si>
    <t>Реконструкция ВЛ-0,4 кВ №2, Челябинская область, Сосновский район, д.Бухарино</t>
  </si>
  <si>
    <t>6100020366  17940</t>
  </si>
  <si>
    <t>6100008878</t>
  </si>
  <si>
    <t>Мироненко В.М.</t>
  </si>
  <si>
    <t>Обосновывающие материалы по ТП_2013/ЦЭС/Реконструкция/Подряд/Подряд_031</t>
  </si>
  <si>
    <t>Реконструкция ВЛ-0,4 кВ № 1, Челябинская область, Сосновский район, с.Кременкуль</t>
  </si>
  <si>
    <t>6100020366  16793</t>
  </si>
  <si>
    <t>24.10.2013  20.05.2013</t>
  </si>
  <si>
    <t>6100010007</t>
  </si>
  <si>
    <t>Миназова С.Д.</t>
  </si>
  <si>
    <t>Реконструкция ВЛ-0,4 кВ №2, Челябинская область, Сосновский район, д.Костыли</t>
  </si>
  <si>
    <t>6100009538</t>
  </si>
  <si>
    <t>Танян А.А.</t>
  </si>
  <si>
    <t>Реконструкция ВЛ-0,4 кВ №1, Челябинская область, Сосновский район, д.Полетаево-1</t>
  </si>
  <si>
    <t>6100011066</t>
  </si>
  <si>
    <t>Рева А.А.</t>
  </si>
  <si>
    <t>Реконструкция ВЛ-0,4 кВ №3, Челябинская область, Сосновский район, п.Солнечный</t>
  </si>
  <si>
    <t>Реконструкция ВЛ-0,4 кВ №2, Челябинская область, Сосновский район, д.Полетаево-2</t>
  </si>
  <si>
    <t>6100020366  15350</t>
  </si>
  <si>
    <t>24.10.2013  20.01.2013</t>
  </si>
  <si>
    <t>6100011523</t>
  </si>
  <si>
    <t>Смирнов Ю.А.</t>
  </si>
  <si>
    <t>Реконструкция ВЛ-0,4 кВ №1, Челябинская область, Сосновский район, с.Архангельское</t>
  </si>
  <si>
    <t>6100009411</t>
  </si>
  <si>
    <t>Вонненберг В.Ф.</t>
  </si>
  <si>
    <t>Реконструкция ВЛ-0,4 кВ №2, Челябинская область, Сосновский район, п.Сагаусты</t>
  </si>
  <si>
    <t>Реконструкция ВЛ-0,4 кВ №2, Челябинская область, Сосновский район, д.Казанцево</t>
  </si>
  <si>
    <t>ООО "ЭлектроСтрой"  ООО "Инженерные сети-Проект"</t>
  </si>
  <si>
    <t>6100020366  15585</t>
  </si>
  <si>
    <t>24.10.2013   05.02.2013</t>
  </si>
  <si>
    <t>Реконструкция ВЛ-0,4 кВ №1, Челябинская область, Сосновский район, д.Алишево</t>
  </si>
  <si>
    <t>6100011758</t>
  </si>
  <si>
    <t>Ахматчин Д.Х.</t>
  </si>
  <si>
    <t>Реконструкция ВЛ-0,4 кВ №1, Челябинская область, Сосновский район, с.Долгодеревенское</t>
  </si>
  <si>
    <t>6100020493  15585</t>
  </si>
  <si>
    <t>30.10.2013   05.02.2013</t>
  </si>
  <si>
    <t xml:space="preserve">6560  </t>
  </si>
  <si>
    <t>6100010612</t>
  </si>
  <si>
    <t>Плаксин М.А.</t>
  </si>
  <si>
    <t>Обосновывающие материалы по ТП_2013/ЦЭС/Реконструкция/Подряд/Подряд_032</t>
  </si>
  <si>
    <t>Реконструкция ТП-10/0,4 кВ (№1804), Челябинская область, Сосновский район, д.Малиновка</t>
  </si>
  <si>
    <t>6100020493  15589</t>
  </si>
  <si>
    <t>6560  
1848</t>
  </si>
  <si>
    <t>6100011292
6100011226
6100011232
6100011233
6100011234
6100011236
6100011237
6100011252
6100011215
6100011213
6100011212
6100011224
6100011223
6100011238
6100011239
6100011240
6100011227
6100011229
6100011230
6100011231
6100011220
6100011219
6100011222
6100011221
6100012258</t>
  </si>
  <si>
    <t>21.06.2012
20.06.2012
20.06.2012
20.06.2012
20.06.2012
20.06.2012
20.06.2012
20.06.2012
20.06.2012
20.06.2012
20.06.2012
20.06.2012
20.06.2012
20.06.2012
20.06.2012
20.06.2012
20.06.2012
20.06.2012
20.06.2012
20.06.2012
20.06.2012
20.06.2012
20.06.2012
20.06.2012
23.08.2012</t>
  </si>
  <si>
    <t>Бриль А.И.
Васильева Н.Г.
Воличенко М.А.
Грибенникова Е.А.
Журавлев А.А.
Журавлев П.М.
Ильченко А.П.
Козырев И.Б.
Кузьмин О.Л.
Леонидова И.И.
Леонидова И.И.
Меньшенина Н.В.
Морозов С.В.
Санин О.Л.
Сосновская Е.А.
Стародубов Е.Ю.
Суханова Ю.В.
Тетюев Е.А.
Фекличев А.Б.
Черкасов Е.Н.
Бочкарев М.Ю.
Резяпкин В.П.
Морозов И.В.
Турышев О.В.
Зайцев А.В.</t>
  </si>
  <si>
    <t>Реконструкция ТП-10/0,4 кВ (№1806), Челябинская область, Сосновский район, д.Малиновка</t>
  </si>
  <si>
    <t>6100011243
6100011244
6100011246
6100011241</t>
  </si>
  <si>
    <t>Хафизов Р.Р.
Мартынов В.П.
Богданова С.И.
Ядрышников А.А.</t>
  </si>
  <si>
    <t>Реконструкция Вл-0,4 кВ №1, Челябинская область, Соновский район, п.Саргазы</t>
  </si>
  <si>
    <t>ООО "Зевс-М"  
ООО "ЭлектроСтрой"</t>
  </si>
  <si>
    <t>18318  
15798</t>
  </si>
  <si>
    <t>22.08.2013  20.02.2013</t>
  </si>
  <si>
    <t>Реконструкция ВЛ-0,4кВ №3д.Б.Усмановка</t>
  </si>
  <si>
    <t>6100014931</t>
  </si>
  <si>
    <t>Гилязов Р.К.</t>
  </si>
  <si>
    <t>Обосновывающие материалы по ТП_2013/ЦЭС/Реконструкция/Подряд/Подряд_033</t>
  </si>
  <si>
    <t>Реконструкция ВЛ-0,4 кВ №1  с. Аргаяш</t>
  </si>
  <si>
    <t>6100014810</t>
  </si>
  <si>
    <t>Самахужин В.Ш., Самохужина Ф.Х.</t>
  </si>
  <si>
    <t>Реконструкция  ВЛ-0,4 кВ №2 с. Кулуево</t>
  </si>
  <si>
    <t>6100014470</t>
  </si>
  <si>
    <t>Валеева Е.В.</t>
  </si>
  <si>
    <t>Реконструкция  ВЛ-0,4 кВ №1 д. Яраткулов</t>
  </si>
  <si>
    <t>6100013843</t>
  </si>
  <si>
    <t>Климова Л.Г.</t>
  </si>
  <si>
    <t>Реконструкция  ВЛ-0,4 кВ №1 с. Байрамгулово</t>
  </si>
  <si>
    <t>6100014761</t>
  </si>
  <si>
    <t>Кербс М.А., 
Кербс Н.Ю., 
Кербс К.М., 
Кербс А.М.</t>
  </si>
  <si>
    <t>Реконструкция  ТП-2727  СПК "Здоровье"</t>
  </si>
  <si>
    <t>Гареев Р.К., 
Курапова Т.Н., 
Мусин П.Б.</t>
  </si>
  <si>
    <t>Реконструкция ВЛ-0,4 кВ №4, Челябинская область, Сосновский район, п.Сагаусты</t>
  </si>
  <si>
    <t>6100010375</t>
  </si>
  <si>
    <t>Капранов И.Г.</t>
  </si>
  <si>
    <t>Обосновывающие материалы по ТП_2013/ЦЭС/Реконструкция/Подряд/Подряд_034</t>
  </si>
  <si>
    <t>Реконструкция ВЛ-0,4 кВ №1, Челябинская область, Сосновский район, п.Мирный</t>
  </si>
  <si>
    <t>6100010432</t>
  </si>
  <si>
    <t>Шабанова Т.М</t>
  </si>
  <si>
    <t>Реконструкция ВЛ-0,4 кВ №1, Челябинская область, Сосновский район, ст.Смолино</t>
  </si>
  <si>
    <t>6100021036  16796</t>
  </si>
  <si>
    <t>6100010368
6100010367</t>
  </si>
  <si>
    <t>Дадов А.Г.
Белов Н.В.</t>
  </si>
  <si>
    <t>Обосновывающие материалы по ТП_2013/ЦЭС/Реконструкция/Подряд/Подряд_035</t>
  </si>
  <si>
    <t>Реконструкция ПС "Мирная"</t>
  </si>
  <si>
    <t xml:space="preserve">ООО ПМП "Контакт"  </t>
  </si>
  <si>
    <t xml:space="preserve">6100021107  </t>
  </si>
  <si>
    <t xml:space="preserve">30.11.2013  </t>
  </si>
  <si>
    <t xml:space="preserve">342  </t>
  </si>
  <si>
    <t>ООО Агрофирма "Ильинка"</t>
  </si>
  <si>
    <t>Обосновывающие материалы по ТП_2013/ЦЭС/Реконструкция/Подряд/Подряд_036</t>
  </si>
  <si>
    <t>6100021371  15676</t>
  </si>
  <si>
    <t>Обосновывающие материалы по ТП_2013/ЦЭС/Реконструкция/Подряд/Подряд_037</t>
  </si>
  <si>
    <t>Реконструкция ВЛ-0,4 кВ №3, Челябинская область, Аргаяшский район, с.Аргаяш</t>
  </si>
  <si>
    <t>6100021371  16011</t>
  </si>
  <si>
    <t>05.12.2013  05.03.2013</t>
  </si>
  <si>
    <t>6100010482
6100011059</t>
  </si>
  <si>
    <t>10.05.2012
08.06.2012</t>
  </si>
  <si>
    <t>Тимирбулатова Х.Т.
Сайфуллин Ш.Г.</t>
  </si>
  <si>
    <t>Реконструкция ВЛ 0,22кВ № 2 с.Аргаяш</t>
  </si>
  <si>
    <t>6100021371  14693</t>
  </si>
  <si>
    <t>Валеев М.М., 
Влеева Е.А.</t>
  </si>
  <si>
    <t>Реконструкция ВЛ-0,4 кВ№2, Челябинская область, Сосновский район, ст.Смолино</t>
  </si>
  <si>
    <t>6100021396  16796</t>
  </si>
  <si>
    <t>10.12.2013   20.05.2013</t>
  </si>
  <si>
    <t>6100009884
6100010334</t>
  </si>
  <si>
    <t>13.04.2012
02.05.2012</t>
  </si>
  <si>
    <t>Лысов А.Д.
Лысов К.А.
Еркович О.В.</t>
  </si>
  <si>
    <t>Обосновывающие материалы по ТП_2013/ЦЭС/Реконструкция/Подряд/Подряд_038</t>
  </si>
  <si>
    <t>Реконструкция  ВЛ-0,4 кВ №1, Челябинская область, Сосновский район, п.Саргазы</t>
  </si>
  <si>
    <t>Реконструкция ПС "Пластмасс" и ПС "Ю.Копи", установка ВЧ защит</t>
  </si>
  <si>
    <t xml:space="preserve">ООО ПК "Сила тока"   ООО "ЭлектроСтрой" </t>
  </si>
  <si>
    <t xml:space="preserve">8600005052  2013-5347 </t>
  </si>
  <si>
    <t>09.07.2013  01.10.2013</t>
  </si>
  <si>
    <t xml:space="preserve">566  </t>
  </si>
  <si>
    <t>2794</t>
  </si>
  <si>
    <t>ОАО "Фортум"</t>
  </si>
  <si>
    <t>Обосновывающие материалы по ТП_2013/ЦЭС/Реконструкция/Подряд/Подряд_039</t>
  </si>
  <si>
    <t>Реконструкция ВЛ-0,4 кВ №1, Челябинская область, Аргаяшский район, с.Аргаяш</t>
  </si>
  <si>
    <t>6100009113</t>
  </si>
  <si>
    <t>Алферова И.А.</t>
  </si>
  <si>
    <t>Обосновывающие материалы по ТП_2013/ЦЭС/Реконструкция/Подряд/Подряд_040</t>
  </si>
  <si>
    <t>Реконструкция ВЛ-0,4 кВ "Мира", Челябинская область, г.Верхний Уфалей</t>
  </si>
  <si>
    <t>6100009548</t>
  </si>
  <si>
    <t>Мажитов М.А.</t>
  </si>
  <si>
    <t>Обосновывающие материалы по ТП_2013/ЦЭС/Реконструкция/Подряд/Подряд_041</t>
  </si>
  <si>
    <t>Реконструкция ВЛ-0,4 кВ №1, Челябинская область, Сосновский район, д.Чишма</t>
  </si>
  <si>
    <t>6100009354</t>
  </si>
  <si>
    <t>Ручкина Г.С.</t>
  </si>
  <si>
    <t>Обосновывающие материалы по ТП_2013/ЦЭС/Реконструкция/Подряд/Подряд_042</t>
  </si>
  <si>
    <t>Реконструкция ЛЭП-0,4 кВ, Челябинская область, Красноармейский район, п.Слава</t>
  </si>
  <si>
    <t>6100007906</t>
  </si>
  <si>
    <t>Долгов Е.В.</t>
  </si>
  <si>
    <t>Обосновывающие материалы по ТП_2013/ЦЭС/Реконструкция/Подряд/Подряд_043</t>
  </si>
  <si>
    <t>6100011624</t>
  </si>
  <si>
    <t>Евгасов В.Х.</t>
  </si>
  <si>
    <t>Обосновывающие материалы по ТП_2013/ЦЭС/Реконструкция/Подряд/Подряд_044</t>
  </si>
  <si>
    <t>Обосновывающие материалы по ТП_2013/ЦЭС/Реконструкция/Подряд/Подряд_045</t>
  </si>
  <si>
    <t>Реконструкция ВЛ-0,4кВ  д.Сосновка</t>
  </si>
  <si>
    <t>Обосновывающие материалы по ТП_2013/ЦЭС/Реконструкция/Хозспособ/ХС_001</t>
  </si>
  <si>
    <t>Реконструкция ВЛ-0,4 кВ №2, Челябинская область, Каслинский район, с.Багаряк</t>
  </si>
  <si>
    <t>ООО "ЭлектроСтрой"  ООО "Урал Инжиниринг"</t>
  </si>
  <si>
    <t>6100021017  6100021782</t>
  </si>
  <si>
    <t>20.11.2013  25.12.2013</t>
  </si>
  <si>
    <t>4129  
5587</t>
  </si>
  <si>
    <t>6100012411</t>
  </si>
  <si>
    <t>Лаврентьева Г.Л.</t>
  </si>
  <si>
    <t>Обосновывающие материалы по ТП_2013/ЦЭС/Реконструкция/Хозспособ/ХС_002</t>
  </si>
  <si>
    <t>Реконструкция ВЛ 0,4кВ №2 п.Тихомировка</t>
  </si>
  <si>
    <t xml:space="preserve">6100021141  </t>
  </si>
  <si>
    <t xml:space="preserve">02.12.2013  </t>
  </si>
  <si>
    <t xml:space="preserve">476  </t>
  </si>
  <si>
    <t>6100014548</t>
  </si>
  <si>
    <t>Стороженко А.И.</t>
  </si>
  <si>
    <t>Обосновывающие материалы по ТП_2013/ЦЭС/Реконструкция/Хозспособ/ХС_003</t>
  </si>
  <si>
    <t>Реконструкция ВЛ 0,4 кВ №2 п.Маук</t>
  </si>
  <si>
    <t>Удеревская А.</t>
  </si>
  <si>
    <t>Реконструкция ВЛ-0,4 кВ №2 п.Тихомировка</t>
  </si>
  <si>
    <t xml:space="preserve">6100021812  </t>
  </si>
  <si>
    <t xml:space="preserve">27.12.2013  </t>
  </si>
  <si>
    <t xml:space="preserve">1232  </t>
  </si>
  <si>
    <t>6100015318</t>
  </si>
  <si>
    <t>06.03.2013</t>
  </si>
  <si>
    <t>Санникова Т.Н.</t>
  </si>
  <si>
    <t>Обосновывающие материалы по ТП_2013/ЦЭС/Реконструкция/Хозспособ/ХС_004</t>
  </si>
  <si>
    <t>Реконструкция ВЛ-0,4 кВ №1, Челябинская область, Аргаяшский район, д.Халитова</t>
  </si>
  <si>
    <t>6100007156</t>
  </si>
  <si>
    <t>Хусаинова Л.А.</t>
  </si>
  <si>
    <t>Обосновывающие материалы по ТП_2013/ЦЭС/Реконструкция/Хозспособ/ХС_005</t>
  </si>
  <si>
    <t>6100006968</t>
  </si>
  <si>
    <t>Хазырова А.Р.</t>
  </si>
  <si>
    <t>Обосновывающие материалы по ТП_2013/ЦЭС/Реконструкция/Хозспособ/ХС_006</t>
  </si>
  <si>
    <t>Реконструкция ВЛ-0,4 кВ №1, Челябинская область, кунашакский район, д.Баракова</t>
  </si>
  <si>
    <t>6100007497</t>
  </si>
  <si>
    <t>Закиров З.З.</t>
  </si>
  <si>
    <t>Обосновывающие материалы по ТП_2013/ЦЭС/Реконструкция/Хозспособ/ХС_007</t>
  </si>
  <si>
    <t>Реконструкция ВЛ-0,4 кВ №1, Челябинская область, Кунашакский район, с.Кунашак</t>
  </si>
  <si>
    <t>6100008474</t>
  </si>
  <si>
    <t>Рожков С.Э.</t>
  </si>
  <si>
    <t>Обосновывающие материалы по ТП_2013/ЦЭС/Реконструкция/Хозспособ/ХС_008</t>
  </si>
  <si>
    <t xml:space="preserve">  6100015676</t>
  </si>
  <si>
    <t>6100012372</t>
  </si>
  <si>
    <t>Ладейшиков С.П., Ладейщиков С.Ю., Ладейщиков Д.С., Ладейщикова О.С.</t>
  </si>
  <si>
    <t>Обосновывающие материалы по ТП_2013/ЦЭС/Реконструкция/Хозспособ/ХС_009</t>
  </si>
  <si>
    <t>Реконструкция ЛЭП-0,4 кВ №1, Аргаяшский район, д.Крутолапова, Барышникова Р.Г., Кононова Н.В.</t>
  </si>
  <si>
    <t>6100008941,  6100008935</t>
  </si>
  <si>
    <t>Барышникова Р.Г.
Кононова Н.В.</t>
  </si>
  <si>
    <t>Обосновывающие материалы по ТП_2013/ЦЭС/Реконструкция/Хозспособ/ХС_010</t>
  </si>
  <si>
    <t>Реконструкция ВЛ 0,4кВ № 1 п.Полетаево</t>
  </si>
  <si>
    <t>Пешков В.Н.</t>
  </si>
  <si>
    <t>Обосновывающие материалы по ТП_2013/ЦЭС/Реконструкция/Хозспособ/ХС_011</t>
  </si>
  <si>
    <t>Реконструкция ВЛ 0,4кВ № 3 д.Б.Харлуши</t>
  </si>
  <si>
    <t>Бойко А.С.</t>
  </si>
  <si>
    <t>Обосновывающие материалы по ТП_2013/ЦЭС/Реконструкция/Хозспособ/ХС_012</t>
  </si>
  <si>
    <t>Мод-ция сиситемы учета эл.энергии в ЦЭС</t>
  </si>
  <si>
    <t>6100013153</t>
  </si>
  <si>
    <t>Обосновывающие материалы по ТП_2013/ЦЭС/Реконструкция/Хозспособ/ХС_013</t>
  </si>
  <si>
    <t>Шарафутдинов Д.Р.</t>
  </si>
  <si>
    <t>Обосновывающие материалы по ТП_2013/ЦЭС/Реконструкция/Хозспособ/ХС_014</t>
  </si>
  <si>
    <t>Реконструкция ВЛ-0,4 кВ №5 п.Зауральский</t>
  </si>
  <si>
    <t>6100015581</t>
  </si>
  <si>
    <t>26.03.2013</t>
  </si>
  <si>
    <t>Сахаров Т.С.</t>
  </si>
  <si>
    <t>Обосновывающие материалы по ТП_2013/ЦЭС/Реконструкция/Хозспособ/ХС_015</t>
  </si>
  <si>
    <t>Реконструкция ВЛ-0,4кВ Палкина, Красная" В.Уфалей</t>
  </si>
  <si>
    <t>Сергеев В.Л.</t>
  </si>
  <si>
    <t>Обосновывающие материалы по ТП_2013/ЦЭС/Реконструкция/Хозспособ/ХС_016</t>
  </si>
  <si>
    <t>Реконструкция ВЛ 0,4 кВ №1 д. Печенкино</t>
  </si>
  <si>
    <t>6100013667</t>
  </si>
  <si>
    <t>08.11.2012</t>
  </si>
  <si>
    <t>Печенкина Е.Н.</t>
  </si>
  <si>
    <t>Обосновывающие материалы по ТП_2013/ЦЭС/Реконструкция/Хозспособ/ХС_017</t>
  </si>
  <si>
    <t>Реконструкция ВЛ 0,4 №2 кВ д.Бажикаева</t>
  </si>
  <si>
    <t>Ахметжанова К.М.</t>
  </si>
  <si>
    <t>Обосновывающие материалы по ТП_2013/ЦЭС/Реконструкция/Хозспособ/ХС_018</t>
  </si>
  <si>
    <t>Реконструкция ВЛ0,4кВ№1 с.Воскресенское</t>
  </si>
  <si>
    <t>Дорошенко Т.И.</t>
  </si>
  <si>
    <t>Обосновывающие материалы по ТП_2013/ЦЭС/Реконструкция/Хозспособ/ХС_019</t>
  </si>
  <si>
    <t>Реконструкция  ВЛ-0,4кВ №2  п.Есаульский</t>
  </si>
  <si>
    <t>Обосновывающие материалы по ТП_2013/ЦЭС/Реконструкция/Хозспособ/ХС_020</t>
  </si>
  <si>
    <t>Реконструкция ВЛ-0,4 кВ №1 д. Аминева</t>
  </si>
  <si>
    <t>Обосновывающие материалы по ТП_2013/ЦЭС/Реконструкция/Хозспособ/ХС_021</t>
  </si>
  <si>
    <t>Реконструкция ВЛ-0,4 кВ №1 д.Чебаркуль</t>
  </si>
  <si>
    <t>Обосновывающие материалы по ТП_2013/ЦЭС/Реконструкция/Хозспособ/ХС_022</t>
  </si>
  <si>
    <t>Реконструкция ВЛ-0,4 кВ "Красная.."В.Уфал</t>
  </si>
  <si>
    <t>Савинов С.Н.</t>
  </si>
  <si>
    <t>Обосновывающие материалы по ТП_2013/ЦЭС/Реконструкция/Хозспособ/ХС_023</t>
  </si>
  <si>
    <t>Реконструкция ВЛ 0,4 №2 кВ с.Кунашак</t>
  </si>
  <si>
    <t>Обосновывающие материалы по ТП_2013/ЦЭС/Реконструкция/Хозспособ/ХС_024</t>
  </si>
  <si>
    <t>Реконструкция ВЛ-0,4 кВ №2 д.Курманова</t>
  </si>
  <si>
    <t>6100016308</t>
  </si>
  <si>
    <t>Шамсутдинов В.Р., Якупова Д.М., Шамсуутдинова В.Г.</t>
  </si>
  <si>
    <t>Обосновывающие материалы по ТП_2013/ЦЭС/Реконструкция/Хозспособ/ХС_025</t>
  </si>
  <si>
    <t>Реконструкция ВЛ-0,4 кВ №1 с.Воскресенское</t>
  </si>
  <si>
    <t>06.06.2013</t>
  </si>
  <si>
    <t>Юсупов В.Ф.</t>
  </si>
  <si>
    <t>Обосновывающие материалы по ТП_2013/ЦЭС/Реконструкция/Хозспособ/ХС_026</t>
  </si>
  <si>
    <t>Реконструкция ВЛ-0,4кВ №1 с.Воскресенское</t>
  </si>
  <si>
    <t>Кабиров Б.А, 
Поленкова Г.А.</t>
  </si>
  <si>
    <t>Обосновывающие материалы по ТП_2013/ЦЭС/Реконструкция/Хозспособ/ХС_027</t>
  </si>
  <si>
    <t xml:space="preserve">Реконструкция ВЛ-0,4 кВ №1 п.Лесной </t>
  </si>
  <si>
    <t>Екимов С.С.</t>
  </si>
  <si>
    <t>Обосновывающие материалы по ТП_2013/ЦЭС/Реконструкция/Хозспособ/ХС_028</t>
  </si>
  <si>
    <t>Реконструкция ВЛ-0,4 кВ №1 п.Депутатский</t>
  </si>
  <si>
    <t>МКУК ЦБС Еманжелинского с.п.</t>
  </si>
  <si>
    <t>Обосновывающие материалы по ТП_2013/ЦЭС/Реконструкция/Хозспособ/ХС_029</t>
  </si>
  <si>
    <t>Реконструкция ВЛ-0,4 кВ №1 п.Черкаскуль</t>
  </si>
  <si>
    <t>Милова Л.В.</t>
  </si>
  <si>
    <t>Обосновывающие материалы по ТП_2013/ЦЭС/Реконструкция/Хозспособ/ХС_030</t>
  </si>
  <si>
    <t>Реконструкция ВЛ-0,4 кВ №2 с.Писклово</t>
  </si>
  <si>
    <t>Семенов А.С., 
Семенова О.С.</t>
  </si>
  <si>
    <t>Обосновывающие материалы по ТП_2013/ЦЭС/Реконструкция/Хозспособ/ХС_031</t>
  </si>
  <si>
    <t>Реконструкция ВЛ-0,4 кВ №1 с.Кунашак</t>
  </si>
  <si>
    <t>Обосновывающие материалы по ТП_2013/ЦЭС/Реконструкция/Хозспособ/ХС_032</t>
  </si>
  <si>
    <t>Реконструкция ТП-252 , ЛЭП 0,4кВ от ТП-252, д.Аракаева Аргаяшского р-</t>
  </si>
  <si>
    <t>6100007209 
6100007283</t>
  </si>
  <si>
    <t>24.08.2011
24.08.2011</t>
  </si>
  <si>
    <t>Новиков А.Б.
Плоткина У.М.</t>
  </si>
  <si>
    <t>Обосновывающие материалы по ТП_2013/ЦЭС/Реконструкция/Хозспособ/ХС_033</t>
  </si>
  <si>
    <t>Реконструкция ТП 2680 , ЛЭП 0,4кВ,п.Увильды СК Здоровье(Гавриш В.В.Шмотина А.В.Толстых Т.А. и др.)</t>
  </si>
  <si>
    <t>6100006179
6100007915
6100007373
6100007370
6100006171</t>
  </si>
  <si>
    <t>29.06.2011
05.10.2011
06.09.2011
06.09.2011
29.06.2011</t>
  </si>
  <si>
    <t>Гавриш В.В.
Шмотина А.В.
Толстых Т.А.
Теренина Л.Н.
Шалышкин М.Ю.</t>
  </si>
  <si>
    <t>Обосновывающие материалы по ТП_2013/ЦЭС/Реконструкция/Хозспособ/ХС_034</t>
  </si>
  <si>
    <t>Реконструкция ТП-30 г. В. Уфалей</t>
  </si>
  <si>
    <t>УПФР в г.В.Уфалее Челябинской области</t>
  </si>
  <si>
    <t>Обосновывающие материалы по ТП_2013/ЦЭС/Реконструкция/Хозспособ/ХС_035</t>
  </si>
  <si>
    <t>Реконструкция РП-89 (инв. № 51839), г. Челябинск,  ул. 250 лет Челябинску</t>
  </si>
  <si>
    <t xml:space="preserve">6000006089  </t>
  </si>
  <si>
    <t xml:space="preserve">27.08.2012  </t>
  </si>
  <si>
    <t xml:space="preserve">15700  </t>
  </si>
  <si>
    <t>ООО "АРХСТРОЙ-СЕРВИС"</t>
  </si>
  <si>
    <t>Обосновывающие материалы по ТП_2013/ЧГЭС/Реконструкция/Подряд/Подряд_001</t>
  </si>
  <si>
    <t>Реконструкция ПС Северная ф.20, ТП4170 для электроснабжения объекта, расположенного по адресу: г.Челябинск, ул.Островского, 81</t>
  </si>
  <si>
    <t xml:space="preserve">6000006235  </t>
  </si>
  <si>
    <t xml:space="preserve">15.05.2014  </t>
  </si>
  <si>
    <t xml:space="preserve">252  </t>
  </si>
  <si>
    <t>5074</t>
  </si>
  <si>
    <t>ГБУЗ "Областная клиническая больница № 4"</t>
  </si>
  <si>
    <t>Обосновывающие материалы по ТП_2013/ЧГЭС/Реконструкция/Подряд/Подряд_002</t>
  </si>
  <si>
    <t>Реконструкция ТП1053 для электроснабжения объекта, расположенного по адресу: г.Челябинск, ул. Сулимова, 7 (стр.)</t>
  </si>
  <si>
    <t xml:space="preserve">ООО УралТехноСтрой  </t>
  </si>
  <si>
    <t xml:space="preserve">2011-0129  </t>
  </si>
  <si>
    <t xml:space="preserve">15.12.2011  </t>
  </si>
  <si>
    <t xml:space="preserve">448  </t>
  </si>
  <si>
    <t>0204-Дтп</t>
  </si>
  <si>
    <t xml:space="preserve">ООО "Челябинскавтотранс" </t>
  </si>
  <si>
    <t>Обосновывающие материалы по ТП_2013/ЧГЭС/Реконструкция/Подряд/Подряд_003</t>
  </si>
  <si>
    <t>Реконструкция оборудования ТП-2448, установка приборов учета в ТП для электроснабжения объекта, расположенного по адресу: г. Челябинск, ул. Володарского, 30</t>
  </si>
  <si>
    <t xml:space="preserve">ООО "Энергопрогресс"  </t>
  </si>
  <si>
    <t xml:space="preserve">6000006438  </t>
  </si>
  <si>
    <t xml:space="preserve">20.11.2012  </t>
  </si>
  <si>
    <t xml:space="preserve">296  </t>
  </si>
  <si>
    <t>0052-Дтп</t>
  </si>
  <si>
    <t xml:space="preserve">ООО "Центр эстетической реставрации "Визит к стоматологу" </t>
  </si>
  <si>
    <t>Обосновывающие материалы по ТП_2013/ЧГЭС/Реконструкция/Подряд/Подряд_004</t>
  </si>
  <si>
    <t>Реконструкция ТП-3026 для присоединения жилого дома, расположенного по адресу г.Челябинск ул.Хохрякова</t>
  </si>
  <si>
    <t xml:space="preserve">ЗАО "Монтажное управление №3"  </t>
  </si>
  <si>
    <t xml:space="preserve">6000006443  </t>
  </si>
  <si>
    <t xml:space="preserve">28.11.2012  </t>
  </si>
  <si>
    <t xml:space="preserve">972  </t>
  </si>
  <si>
    <t>4273</t>
  </si>
  <si>
    <t>ООО "Уралметаллургремонт-4"</t>
  </si>
  <si>
    <t>Обосновывающие материалы по ТП_2013/ЧГЭС/Реконструкция/Подряд/Подряд_005</t>
  </si>
  <si>
    <t>Реконструкция ТП-1144, 1139 для объекта, расположенного по адресу: г. Челябинск, ул. Курчатова, 12</t>
  </si>
  <si>
    <t xml:space="preserve">ЗАО "Энергия"  </t>
  </si>
  <si>
    <t xml:space="preserve">6000006454  </t>
  </si>
  <si>
    <t xml:space="preserve">03.10.2012  </t>
  </si>
  <si>
    <t xml:space="preserve">1805  </t>
  </si>
  <si>
    <t>1281</t>
  </si>
  <si>
    <t xml:space="preserve">ЗАО "Южурал-Транстелеком" </t>
  </si>
  <si>
    <t>Обосновывающие материалы по ТП_2013/ЧГЭС/Реконструкция/Подряд/Подряд_006</t>
  </si>
  <si>
    <t>Реконструкция ТП-5734 для объекта, расположенного по адресу: г. Челябинск, ул. Ш. Руставели, 49</t>
  </si>
  <si>
    <t xml:space="preserve">6000006455  </t>
  </si>
  <si>
    <t xml:space="preserve">30.11.2012  </t>
  </si>
  <si>
    <t xml:space="preserve">2799  </t>
  </si>
  <si>
    <t>3915</t>
  </si>
  <si>
    <t>ЗАО "Трест Уралавтострой"</t>
  </si>
  <si>
    <t>Обосновывающие материалы по ТП_2013/ЧГЭС/Реконструкция/Подряд/Подряд_007</t>
  </si>
  <si>
    <t>Реконструкция ТП-5728 для объекта, расположенного по адресу: г.Челябинск, ул. Кронштадтская</t>
  </si>
  <si>
    <t xml:space="preserve">6000006456  </t>
  </si>
  <si>
    <t xml:space="preserve">2822  </t>
  </si>
  <si>
    <t>0252-Дтп</t>
  </si>
  <si>
    <t>ООО "НТ Подрядчик"</t>
  </si>
  <si>
    <t>Обосновывающие материалы по ТП_2013/ЧГЭС/Реконструкция/Подряд/Подряд_008</t>
  </si>
  <si>
    <t>Реконструкция ТП-1404 с прокладкой нового кабеля 6 кВ от ТП-1030 до ТП-1404 для электроснабжения объекта, расположенного по адресу: г. Челябинск, пересечение ул. Свободы и ул. Торговая</t>
  </si>
  <si>
    <t xml:space="preserve">ООО "ЧелябЭнергоПроектКом"  </t>
  </si>
  <si>
    <t xml:space="preserve">6000006632  </t>
  </si>
  <si>
    <t xml:space="preserve">20.12.2012  </t>
  </si>
  <si>
    <t xml:space="preserve">495  </t>
  </si>
  <si>
    <t>5729</t>
  </si>
  <si>
    <t>ООО "Гарант"</t>
  </si>
  <si>
    <t>Обосновывающие материалы по ТП_2013/ЧГЭС/Реконструкция/Подряд/Подряд_009</t>
  </si>
  <si>
    <t>Реконструкция ТП-4610 для объекта, расположенного по адресу: г.Челябинск, ул. Молдавская - Комсомольский пр.</t>
  </si>
  <si>
    <t xml:space="preserve">ООО "Альфа-Проект"  </t>
  </si>
  <si>
    <t xml:space="preserve">6000006722  </t>
  </si>
  <si>
    <t xml:space="preserve">09.01.2013  </t>
  </si>
  <si>
    <t xml:space="preserve">114  </t>
  </si>
  <si>
    <t>3677</t>
  </si>
  <si>
    <t>ООО "ЮжУралБизнес"</t>
  </si>
  <si>
    <t>Обосновывающие материалы по ТП_2013/ЧГЭС/Реконструкция/Подряд/Подряд_010</t>
  </si>
  <si>
    <t>Реконструкция КЛ-10 кВ ТП-5638 - ТП-5704 для объектов, расопложенных по адресу: г. Челябинск, ул. Дзержинского, №52,53,55,56,57,58</t>
  </si>
  <si>
    <t xml:space="preserve">6000006855  </t>
  </si>
  <si>
    <t xml:space="preserve">1062  </t>
  </si>
  <si>
    <t>5580
5082
5085</t>
  </si>
  <si>
    <t>04.06.2012
28.02.2012
28.02.2012</t>
  </si>
  <si>
    <t>ООО "СтройРесурс"
ООО "Уралметаллургремонт-4"
ООО "Уралметаллургремонт-4"</t>
  </si>
  <si>
    <t>Обосновывающие материалы по ТП_2013/ЧГЭС/Реконструкция/Подряд/Подряд_011</t>
  </si>
  <si>
    <t>Реконструкция ТП1263 для электроснабжения объекта, расположенного, по адресу: пр.Ленина, 59</t>
  </si>
  <si>
    <t xml:space="preserve">6000006911  </t>
  </si>
  <si>
    <t xml:space="preserve">20.03.2013  </t>
  </si>
  <si>
    <t xml:space="preserve">2300  </t>
  </si>
  <si>
    <t>4625</t>
  </si>
  <si>
    <t>Управление делами Губернатора Челябинской обл.</t>
  </si>
  <si>
    <t>Обосновывающие материалы по ТП_2013/ЧГЭС/Реконструкция/Подряд/Подряд_012</t>
  </si>
  <si>
    <t>Реконструкция ТП-1296, КЛ-6 кВ от ТП-1463 до ТП-1111, ТП-1171, РП-4 (пр.Ленина, 76)</t>
  </si>
  <si>
    <t xml:space="preserve">6000006969  </t>
  </si>
  <si>
    <t xml:space="preserve">26.04.2013  </t>
  </si>
  <si>
    <t xml:space="preserve">791  </t>
  </si>
  <si>
    <t>5715</t>
  </si>
  <si>
    <t>ФГБОУ ВПО "ЮУрГУ"</t>
  </si>
  <si>
    <t>Обосновывающие материалы по ТП_2013/ЧГЭС/Реконструкция/Подряд/Подряд_013</t>
  </si>
  <si>
    <t>Реконструкция ТП-2573, ТП-2571, РП-62, ПС «Аэродромная» для объекта, расположенного по адресу: г. Челябинск, ул. Молодогвардейцев, 31</t>
  </si>
  <si>
    <t xml:space="preserve">6000007036  </t>
  </si>
  <si>
    <t xml:space="preserve">29.04.2013  </t>
  </si>
  <si>
    <t xml:space="preserve">1227  </t>
  </si>
  <si>
    <t>0196</t>
  </si>
  <si>
    <t>ООО КПФ "СДС"</t>
  </si>
  <si>
    <t>Обосновывающие материалы по ТП_2013/ЧГЭС/Реконструкция/Подряд/Подряд_014</t>
  </si>
  <si>
    <t>Реконструкция ТП-1406 для электроснабжения медицинского центра, расположенного по адресу: г. Челябинск, ул. Воровского, 38б</t>
  </si>
  <si>
    <t xml:space="preserve">6000007080  </t>
  </si>
  <si>
    <t xml:space="preserve">543  </t>
  </si>
  <si>
    <t>5717</t>
  </si>
  <si>
    <t>ГБОУ ВПО "Челябинская медицинская академия" Минздравсоцразвития РФ</t>
  </si>
  <si>
    <t>Обосновывающие материалы по ТП_2013/ЧГЭС/Реконструкция/Подряд/Подряд_015</t>
  </si>
  <si>
    <t>Реконструкция ПС Гранитная с установкой дополнительных ячеек 10 кВ в ЗРУ-10 ПС 110/10 кВ для электроснабжения объекта расположенного по адресу: г.Челябинск ул.Енисейская, 52</t>
  </si>
  <si>
    <t xml:space="preserve">6000007098  </t>
  </si>
  <si>
    <t xml:space="preserve">13.05.2013  </t>
  </si>
  <si>
    <t xml:space="preserve">4575  </t>
  </si>
  <si>
    <t>3349</t>
  </si>
  <si>
    <t>ООО "БВК"</t>
  </si>
  <si>
    <t>Обосновывающие материалы по ТП_2013/ЧГЭС/Реконструкция/Подряд/Подряд_016</t>
  </si>
  <si>
    <t>Реконструкция ТП5689 для электроснабжения объекта расположенного по адресу: г.Челябинск, ул.Гагарина-ул.Дзержинского</t>
  </si>
  <si>
    <t xml:space="preserve">6000007121  </t>
  </si>
  <si>
    <t xml:space="preserve">8536  </t>
  </si>
  <si>
    <t>5198</t>
  </si>
  <si>
    <t>Смуров Д.В.</t>
  </si>
  <si>
    <t>Обосновывающие материалы по ТП_2013/ЧГЭС/Реконструкция/Подряд/Подряд_017</t>
  </si>
  <si>
    <t>Реконструкция системы дистанционного сбора данных учета электрической энергии СРЭС (инв.№ 168253), ТП-1440 для объекта, расположенного по адресу: г. Челябинск, ул. Российская, 260</t>
  </si>
  <si>
    <t xml:space="preserve">6000007135  </t>
  </si>
  <si>
    <t xml:space="preserve">03.06.2013  </t>
  </si>
  <si>
    <t xml:space="preserve">266  </t>
  </si>
  <si>
    <t>6782</t>
  </si>
  <si>
    <t>Обосновывающие материалы по ТП_2013/ЧГЭС/Реконструкция/Подряд/Подряд_018</t>
  </si>
  <si>
    <t>Реконструкция системы дистанционного сбора данных приборов учета электрической энергии СРЭС (инв.168253), для объекта, расположенного по адресу: г.Челябинск, ул. Российская, 275</t>
  </si>
  <si>
    <t xml:space="preserve">6000007370  </t>
  </si>
  <si>
    <t xml:space="preserve">24.07.2013  </t>
  </si>
  <si>
    <t xml:space="preserve">193  </t>
  </si>
  <si>
    <t>5180</t>
  </si>
  <si>
    <t>ИП Тарасов А.Н.</t>
  </si>
  <si>
    <t>Обосновывающие материалы по ТП_2013/ЧГЭС/Реконструкция/Подряд/Подряд_019</t>
  </si>
  <si>
    <t>Реконструкция оборудования РП-34 (инв. № 52878) г. Челябинск, ул. Цвилинга, 77а</t>
  </si>
  <si>
    <t xml:space="preserve">6000007480  </t>
  </si>
  <si>
    <t xml:space="preserve">15.07.2013  </t>
  </si>
  <si>
    <t xml:space="preserve">908  </t>
  </si>
  <si>
    <t>4591</t>
  </si>
  <si>
    <t>ОАО "ЧЭК"</t>
  </si>
  <si>
    <t>Обосновывающие материалы по ТП_2013/ЧГЭС/Реконструкция/Подряд/Подряд_020</t>
  </si>
  <si>
    <t>Реконструкция охранной сигнализации РП,ТП СРЭС</t>
  </si>
  <si>
    <t>Обосновывающие материалы по ТП_2013/ЧГЭС/Реконструкция/Подряд/Подряд_021</t>
  </si>
  <si>
    <t>Реконструкция ТП4570 (монтаж ячейки 10кВ) для электроснабжения объекта, расположенного по адресу: г.Челябинск, Комсомольский пр., 65</t>
  </si>
  <si>
    <t xml:space="preserve">ООО "Каскад-Энерго"  </t>
  </si>
  <si>
    <t xml:space="preserve">6000007544  </t>
  </si>
  <si>
    <t xml:space="preserve">594  </t>
  </si>
  <si>
    <t>5131</t>
  </si>
  <si>
    <t>ООО "Астреб"</t>
  </si>
  <si>
    <t>Обосновывающие материалы по ТП_2013/ЧГЭС/Реконструкция/Подряд/Подряд_022</t>
  </si>
  <si>
    <t>Реконструкция ТП-2376 для объекта, расположенного</t>
  </si>
  <si>
    <t xml:space="preserve">ООО "ПКП "ФинСтройИнвест"  </t>
  </si>
  <si>
    <t xml:space="preserve">6000007605  </t>
  </si>
  <si>
    <t xml:space="preserve">10.09.2013  </t>
  </si>
  <si>
    <t xml:space="preserve">2769  </t>
  </si>
  <si>
    <t>ООО "Планета Авто"</t>
  </si>
  <si>
    <t>Обосновывающие материалы по ТП_2013/ЧГЭС/Реконструкция/Подряд/Подряд_023</t>
  </si>
  <si>
    <t>Реконструкция ТП5722 для электроснабжения жилого дома, расположенного по адресу: г.Челябинск, ул. Суркова, д.5.15 (стр.)</t>
  </si>
  <si>
    <t xml:space="preserve">6000007646  </t>
  </si>
  <si>
    <t xml:space="preserve">19.09.2013  </t>
  </si>
  <si>
    <t xml:space="preserve">6892  </t>
  </si>
  <si>
    <t>4671</t>
  </si>
  <si>
    <t>ООО "Домостроительная компания № 1"</t>
  </si>
  <si>
    <t>Обосновывающие материалы по ТП_2013/ЧГЭС/Реконструкция/Подряд/Подряд_024</t>
  </si>
  <si>
    <t>Реконструкция ПС "Спортивная" и РП 26 для электроснабжения объекта, расположенного по адресу: г.Челябинск, ул.Энгельса - ул.Труда</t>
  </si>
  <si>
    <t xml:space="preserve">6000007647  </t>
  </si>
  <si>
    <t xml:space="preserve">963  </t>
  </si>
  <si>
    <t>2524</t>
  </si>
  <si>
    <t>ООО "Отель Строй"</t>
  </si>
  <si>
    <t>Обосновывающие материалы по ТП_2013/ЧГЭС/Реконструкция/Подряд/Подряд_025</t>
  </si>
  <si>
    <t>Реконструкция ОРУ 110 кВ ПС Спортивная и РП-26, строительство распредсети 10-0,4 для объекта расположенного по адресу г. Челябинск ул. Энгельса - Ул. Труда</t>
  </si>
  <si>
    <t>Обосновывающие материалы по ТП_2013/ЧГЭС/Реконструкция/Подряд/Подряд_026</t>
  </si>
  <si>
    <t>Обосновывающие материалы по ТП_2013/ЧГЭС/Реконструкция/Подряд/Подряд_027</t>
  </si>
  <si>
    <t>Реконструкция ТП-2323 для электроснабжения объекта, расположенного по адресу: г.Челябинск, ул.Бр. Кашириных</t>
  </si>
  <si>
    <t xml:space="preserve">ООО "Электромонтажремонт"  </t>
  </si>
  <si>
    <t xml:space="preserve">6000005781  </t>
  </si>
  <si>
    <t xml:space="preserve">30.07.2012  </t>
  </si>
  <si>
    <t xml:space="preserve">1913  </t>
  </si>
  <si>
    <t>2050</t>
  </si>
  <si>
    <t>ООО "Жилстрой № 9"</t>
  </si>
  <si>
    <t>Обосновывающие материалы по ТП_2013/ЧГЭС/Реконструкция/Подряд/Подряд_028</t>
  </si>
  <si>
    <t>5.1.29</t>
  </si>
  <si>
    <t>Реконструкция ЗРУ-6 кВ ПС "АМЗ 35/6 кВ"  (инв.№55120), ф.14, реконструкция оборудования ТП-1433 (инв. 52833),  реконструкция КЛ 6 кВ ЧТТУ18-ТП-1433  (инв.№52081) для объекта, расположенного по адресу: г. Челябинск, ул. Блюхера</t>
  </si>
  <si>
    <t xml:space="preserve">ООО "Проектная мастерская "ЭКСПОЛАЙН"
ООО "ЭлектроСтрой"  </t>
  </si>
  <si>
    <t>6000006640
6000007633</t>
  </si>
  <si>
    <t>20.11.2012
17.09.2013</t>
  </si>
  <si>
    <t>370
5437
92024</t>
  </si>
  <si>
    <t>Обосновывающие материалы по ТП_2013/ЧГЭС/Реконструкция/Подряд/Подряд_029</t>
  </si>
  <si>
    <t>5.1.30</t>
  </si>
  <si>
    <t>РеконструкцияТП5643 для электроснабжения жилого дома, расположенного по адресу: г.Челябинск, пересечение ул. Гагарина - ул. Новороссийская</t>
  </si>
  <si>
    <t xml:space="preserve">ООО "ЭнергоПрогресс"  </t>
  </si>
  <si>
    <t xml:space="preserve">6000007671  </t>
  </si>
  <si>
    <t xml:space="preserve">2246  </t>
  </si>
  <si>
    <t>0233-Дтп</t>
  </si>
  <si>
    <t>ООО "ДЭФА"</t>
  </si>
  <si>
    <t>Обосновывающие материалы по ТП_2013/ЧГЭС/Реконструкция/Подряд/Подряд_030</t>
  </si>
  <si>
    <t>5.1.31</t>
  </si>
  <si>
    <t>Реконструкция КЛ-0,4 кВ от ТП-2384 до объекта, расположенного по адресу: г. Челябинск, микрорайон №42, создание пункта учета электрической энергии ЦРЭС ПО «ЧГЭС»,</t>
  </si>
  <si>
    <t xml:space="preserve">6000007900  </t>
  </si>
  <si>
    <t xml:space="preserve">28.10.2013  </t>
  </si>
  <si>
    <t xml:space="preserve">205  </t>
  </si>
  <si>
    <t>Эфрос В.В.</t>
  </si>
  <si>
    <t>Обосновывающие материалы по ТП_2013/ЧГЭС/Реконструкция/Подряд/Подряд_031</t>
  </si>
  <si>
    <t>5.1.32</t>
  </si>
  <si>
    <t>Реконструкция ВЛ-6 кВ ТП-5196 - ТП-5183</t>
  </si>
  <si>
    <t xml:space="preserve">6000008014  </t>
  </si>
  <si>
    <t xml:space="preserve">19.11.2013  </t>
  </si>
  <si>
    <t xml:space="preserve">1068  </t>
  </si>
  <si>
    <t>Обосновывающие материалы по ТП_2013/ЧГЭС/Реконструкция/Подряд/Подряд_032</t>
  </si>
  <si>
    <t>5.1.33</t>
  </si>
  <si>
    <t>Реконструкция оборудования ЗРУ-10 кВ ПС 110/10 "Шершневская" (инв. №55143), Челябинская обл., Сосоновский район</t>
  </si>
  <si>
    <t>ЗАО "РОСИНВЕСТ-Проект"  ООО Вертикаль</t>
  </si>
  <si>
    <t>6000008018  6000006431</t>
  </si>
  <si>
    <t>19.11.2013  20.11.2012</t>
  </si>
  <si>
    <t>495  33</t>
  </si>
  <si>
    <t>0303-Дтп</t>
  </si>
  <si>
    <t>СНТ "Электрометаллург"</t>
  </si>
  <si>
    <t>Обосновывающие материалы по ТП_2013/ЧГЭС/Реконструкция/Подряд/Подряд_034</t>
  </si>
  <si>
    <t>5.1.34</t>
  </si>
  <si>
    <t>Реконструкция ТП-2054 для объекта, расположенного по адресу: г.Челябинск, ул. К. Маркса, 81</t>
  </si>
  <si>
    <t>ЗАО "РОСИНВЕСТ-Проект"  ООО Горнозаводское объединение</t>
  </si>
  <si>
    <t>6000008018  6000006729</t>
  </si>
  <si>
    <t>19.11.2013  26.01.2013</t>
  </si>
  <si>
    <t>495  36</t>
  </si>
  <si>
    <t>6081</t>
  </si>
  <si>
    <t>Хвесюк М.С.</t>
  </si>
  <si>
    <t>Обосновывающие материалы по ТП_2013/ЧГЭС/Реконструкция/Подряд/Подряд_035</t>
  </si>
  <si>
    <t>5.1.35</t>
  </si>
  <si>
    <t>Реконструкция центров питания для объектов технологического присоединения ПО "ЧГЭС"</t>
  </si>
  <si>
    <t xml:space="preserve">6000008109  </t>
  </si>
  <si>
    <t xml:space="preserve">11.12.2013  </t>
  </si>
  <si>
    <t xml:space="preserve">4302  </t>
  </si>
  <si>
    <t>2527
2010-0148
2005/04-1/8-17-11
1185
1367
0696</t>
  </si>
  <si>
    <t>18.08.2011
11.03.2010
17.02.2011
16.09.2008
12.08.2010
24.06.2010</t>
  </si>
  <si>
    <t>ООО "Энергоснабжающая сетевая компания"
ООО "Инвестпроект"
ОАО "ЮУ КЖСИ"
ОАО "Челябинский часовой завод "Молния"
ООО "КПД Заказчик"
СК "Магистр"</t>
  </si>
  <si>
    <t>Обосновывающие материалы по ТП_2013/ЧГЭС/Реконструкция/Подряд/Подряд_036</t>
  </si>
  <si>
    <t>5.1.36</t>
  </si>
  <si>
    <t>Реконструкция ТП-1203 для электроснабжения объекта, расположенного по адресу: г.Челябинск, ул.Рылеева</t>
  </si>
  <si>
    <t>ООО "ПКП "ФинСтройИнвест"  ООО Олдриж Мадера</t>
  </si>
  <si>
    <t>6000008140  6000005357</t>
  </si>
  <si>
    <t>17.12.2013  16.04.2012</t>
  </si>
  <si>
    <t xml:space="preserve">1389  </t>
  </si>
  <si>
    <t>4706</t>
  </si>
  <si>
    <t>Обосновывающие материалы по ТП_2013/ЧГЭС/Реконструкция/Подряд/Подряд_037</t>
  </si>
  <si>
    <t>5.1.37</t>
  </si>
  <si>
    <t>Реконструкция ТП-1203 до объекта, г. Челябинск, Реконструкция охранной сигнализации ТП</t>
  </si>
  <si>
    <t xml:space="preserve">6000008140  </t>
  </si>
  <si>
    <t xml:space="preserve">17.12.2013  </t>
  </si>
  <si>
    <t>Обосновывающие материалы по ТП_2013/ЧГЭС/Реконструкция/Подряд/Подряд_038</t>
  </si>
  <si>
    <t>5.1.38</t>
  </si>
  <si>
    <t>Реконструкция системы дистанционного сбора данных приборов учета электрической энергии КРЭС (инв. №168249)</t>
  </si>
  <si>
    <t>ООО "ПКП "ФинСтройИнвест"  
ЗАО "РОСИНВЕСТ-Проект"</t>
  </si>
  <si>
    <t>6000010591  6000008274</t>
  </si>
  <si>
    <t>07.04.2015  30.12.2013</t>
  </si>
  <si>
    <t>1507  189</t>
  </si>
  <si>
    <t>ООО "Альянс"</t>
  </si>
  <si>
    <t>Обосновывающие материалы по ТП_2013/ЧГЭС/Реконструкция/Подряд/Подряд_039</t>
  </si>
  <si>
    <t>5.1.39</t>
  </si>
  <si>
    <t>Реконструкция ВЛ-0,4 кВ от ТП-3398 гр. 4 для объекта, расположенного по адресу: г. Челябинск, ул. Фабрично-Заводская, д.63</t>
  </si>
  <si>
    <t>Борисик С.В., 
Борисик Л.Н.</t>
  </si>
  <si>
    <t>Обосновывающие материалы по ТП_2013/ЧГЭС/Реконструкция/Подряд/Подряд_040</t>
  </si>
  <si>
    <t>5.1.40</t>
  </si>
  <si>
    <t>Реконструкция ВКЛ-0,4 кВ от ТП-1082 гр.2 до объекта, расположенного по адресу: г.Челябинск, ул. Архангельская, 2</t>
  </si>
  <si>
    <t>6140</t>
  </si>
  <si>
    <t>Букин Е.М.</t>
  </si>
  <si>
    <t>Обосновывающие материалы по ТП_2013/ЧГЭС/Реконструкция/Подряд/Подряд_041</t>
  </si>
  <si>
    <t>5.1.41</t>
  </si>
  <si>
    <t>Реконструкция ВЛ-0,4 кВ от ТП-4090 щ.1 гр.8 до объекта, расположенного по адресу: г.Челябинск, ул. Новгородская, 14</t>
  </si>
  <si>
    <t>6017</t>
  </si>
  <si>
    <t>Бабичев В.И.</t>
  </si>
  <si>
    <t>Обосновывающие материалы по ТП_2013/ЧГЭС/Реконструкция/Подряд/Подряд_042</t>
  </si>
  <si>
    <t>5.1.42</t>
  </si>
  <si>
    <t>Реконструкция ВЛ-0,4 кВ от ТП-4218 гр.2 до объекта, расположенного по адресу: г.Челябинск, ул. Ямальская, 94</t>
  </si>
  <si>
    <t>6880</t>
  </si>
  <si>
    <t>Петросян В.Д.</t>
  </si>
  <si>
    <t>Обосновывающие материалы по ТП_2013/ЧГЭС/Реконструкция/Подряд/Подряд_043</t>
  </si>
  <si>
    <t>5.1.43</t>
  </si>
  <si>
    <t>Реконструкция ВЛ-0,4 кВ от ТП-5635 гр8 для объекта, расположенного по адресу: г.Челябинск, ул.Грозненская, д.34</t>
  </si>
  <si>
    <t>6191</t>
  </si>
  <si>
    <t>Хамидов М.Б.</t>
  </si>
  <si>
    <t>Обосновывающие материалы по ТП_2013/ЧГЭС/Реконструкция/Подряд/Подряд_044</t>
  </si>
  <si>
    <t>5.1.44</t>
  </si>
  <si>
    <t>Реконструкция кабельного вывода 0,4 кВ от ТП-3582 (инв. № 53728) от опоры №4/2 до объекта, расположенного по адресу: г. Челябинск, ул. Каракульская, 18, кв. 1</t>
  </si>
  <si>
    <t>7103</t>
  </si>
  <si>
    <t>Горбачевских И.С.</t>
  </si>
  <si>
    <t>Обосновывающие материалы по ТП_2013/ЧГЭС/Реконструкция/Подряд/Подряд_045</t>
  </si>
  <si>
    <t>5.1.45</t>
  </si>
  <si>
    <t>Реконструкция ВЛ-0,4 кВ от ТП-1037 гр.3 для объекта, расположенного по адресу: г. Челябинск, ул. Профинтерна, 66</t>
  </si>
  <si>
    <t>Пермяков В.В.</t>
  </si>
  <si>
    <t>Обосновывающие материалы по ТП_2013/ЧГЭС/Реконструкция/Подряд/Подряд_046</t>
  </si>
  <si>
    <t>5.1.46</t>
  </si>
  <si>
    <t>Реконструкция ВКЛ 0,4 кВ от 2БКТП-3652, гр.10</t>
  </si>
  <si>
    <t>Обосновывающие материалы по ТП_2013/ЧГЭС/Реконструкция/Подряд/Подряд_047</t>
  </si>
  <si>
    <t>5.1.47</t>
  </si>
  <si>
    <t>Реконструкция системы дистанционного сбора данных учета электрической энергии ЛРЭС (инв. № 168250), реконструкция ВЛ-0,4 кВ от ТП-5179 щ.2 гр.2 для объекта, расположенного по адресу: г. Челябинск, СНТ "Колющенец", улица 1, участок №33-а</t>
  </si>
  <si>
    <t>Черкун Г.С.</t>
  </si>
  <si>
    <t>Обосновывающие материалы по ТП_2013/ЧГЭС/Реконструкция/Подряд/Подряд_048</t>
  </si>
  <si>
    <t>5.1.48</t>
  </si>
  <si>
    <t>Реконструкция ВЛ-04 кВ от ТП-ЭЧ-1 для электроснабжения объекта, расположенного по адресу: г.Челябинск, пос.Исаково, ул. Железнодорожная, д.51а</t>
  </si>
  <si>
    <t>6566</t>
  </si>
  <si>
    <t>Лысов Н.Е.</t>
  </si>
  <si>
    <t>Обосновывающие материалы по ТП_2013/ЧГЭС/Реконструкция/Подряд/Подряд_049</t>
  </si>
  <si>
    <t>Реконструкция ТП4268 для электроснабжения объекта, расположенного по адресу: г.Челябинск, Свердловский тракт, 3-н</t>
  </si>
  <si>
    <t xml:space="preserve">ООО "Компания НеоКрил"  </t>
  </si>
  <si>
    <t xml:space="preserve">6000007035  </t>
  </si>
  <si>
    <t xml:space="preserve">22.04.2013  </t>
  </si>
  <si>
    <t xml:space="preserve">2327  </t>
  </si>
  <si>
    <t>ООО "Корунд"</t>
  </si>
  <si>
    <t>Обосновывающие материалы по ТП_2013/ЧГЭС/Реконструкция/Хозспособ/ХС_001</t>
  </si>
  <si>
    <t>Реконструкция ВЛ-0,4 кВ от ТП-5184  гр.1 г. Челябинск мкр." Смоленский" уч. 3</t>
  </si>
  <si>
    <t xml:space="preserve">ООО "ЧЭПК"  </t>
  </si>
  <si>
    <t xml:space="preserve">6000008030  </t>
  </si>
  <si>
    <t xml:space="preserve">24.11.2013  </t>
  </si>
  <si>
    <t xml:space="preserve">424  </t>
  </si>
  <si>
    <t>Асямов А.Д.</t>
  </si>
  <si>
    <t>Обосновывающие материалы по ТП_2013/ЧГЭС/Реконструкция/Хозспособ/ХС_002</t>
  </si>
  <si>
    <t xml:space="preserve">Реконструкция ВЛ-0,4 кВ от ТП-2181, гр. 1 (кабельный вывод 0,4 кВ от ТП-2181 инв. № 51532) до ул. Ижевская,50  </t>
  </si>
  <si>
    <t>Казанцев В.М., Емельянов Е.В.</t>
  </si>
  <si>
    <t>Обосновывающие материалы по ТП_2013/ЧГЭС/Реконструкция/Хозспособ/ХС_003</t>
  </si>
  <si>
    <t>Реконструкция ВЛ-0,4 кВ от ТП-5179 щ.2 гр.2 до СНТ "Колющинец" улица 1, участок №57</t>
  </si>
  <si>
    <t xml:space="preserve">Смольянов Р.П. </t>
  </si>
  <si>
    <t>Обосновывающие материалы по ТП_2013/ЧГЭС/Реконструкция/Хозспособ/ХС_004</t>
  </si>
  <si>
    <t>Реконструкция ВЛ-0,4 кВ от ТП-5635  гр.1 г. Челябинск ул. Барановическая 3</t>
  </si>
  <si>
    <t>Долотказин А.Р.</t>
  </si>
  <si>
    <t>Обосновывающие материалы по ТП_2013/ЧГЭС/Реконструкция/Хозспособ/ХС_005</t>
  </si>
  <si>
    <t>5.2.6</t>
  </si>
  <si>
    <t>Реконструкция ВЛ-0,4 кВ от ТП-5635  щ.1, г. Челябинск ул. Олега Кашевого 70 -72</t>
  </si>
  <si>
    <t>Мязитов Д.Р.</t>
  </si>
  <si>
    <t>Обосновывающие материалы по ТП_2013/ЧГЭС/Реконструкция/Хозспособ/ХС_006</t>
  </si>
  <si>
    <t>5.2.7</t>
  </si>
  <si>
    <t>Реконструкция ВЛ-0,4 кВ от КТПН-5190  пос. Сухомесова пер. мятный 9</t>
  </si>
  <si>
    <t>Обосновывающие материалы по ТП_2013/ЧГЭС/Реконструкция/Хозспособ/ХС_007</t>
  </si>
  <si>
    <t>5.2.8</t>
  </si>
  <si>
    <t>Реконструкция ВЛ-0,4 кВ от ТП-1172 гр.3 г. Челябинск ул. Марата 3</t>
  </si>
  <si>
    <t>0728-1-0096-Дтп</t>
  </si>
  <si>
    <t>Козлов А.В.</t>
  </si>
  <si>
    <t>Обосновывающие материалы по ТП_2013/ЧГЭС/Реконструкция/Хозспособ/ХС_008</t>
  </si>
  <si>
    <t>5.2.9</t>
  </si>
  <si>
    <t>Реконструкция ВЛ-0,4 кВ от ТП-5190 гр.8 г. Челябинск ул. Чернотальская 2</t>
  </si>
  <si>
    <t>Децук У.В.</t>
  </si>
  <si>
    <t>Обосновывающие материалы по ТП_2013/ЧГЭС/Реконструкция/Хозспособ/ХС_009</t>
  </si>
  <si>
    <t>5.2.10</t>
  </si>
  <si>
    <t>Реконструкция ВЛ-0,4 кВ ТП-4165 ТП-4167</t>
  </si>
  <si>
    <t>Гордеев К.А.</t>
  </si>
  <si>
    <t>Обосновывающие материалы по ТП_2013/ЧГЭС/Реконструкция/Хозспособ/ХС_010</t>
  </si>
  <si>
    <t>5.2.11</t>
  </si>
  <si>
    <t>Реконструкция пункта учета э/энергии ЛРЭС</t>
  </si>
  <si>
    <t>Обосновывающие материалы по ТП_2013/ЧГЭС/Реконструкция/Хозспособ/ХС_011</t>
  </si>
  <si>
    <t>5.2.12</t>
  </si>
  <si>
    <t>Реконструкция ВЛ-0,4 кВ от ТП4127 до объекта по ул. 1 Шагольская 5</t>
  </si>
  <si>
    <t>Обосновывающие материалы по ТП_2013/ЧГЭС/Реконструкция/Хозспособ/ХС_012</t>
  </si>
  <si>
    <t>5.2.13</t>
  </si>
  <si>
    <t>реконструкция ВЛ-0,4 кВ от ТП-3311 до обьекта по ул Комарова 102</t>
  </si>
  <si>
    <t>Гунствин И.П.</t>
  </si>
  <si>
    <t>Обосновывающие материалы по ТП_2013/ЧГЭС/Реконструкция/Хозспособ/ХС_013</t>
  </si>
  <si>
    <t>5.2.14</t>
  </si>
  <si>
    <t>Реконструкция ВЛ-0,4 кВ от ТП-4117 г. Челябинск ул. Шершневская , 4</t>
  </si>
  <si>
    <t>Абузаров Г.А.</t>
  </si>
  <si>
    <t>Обосновывающие материалы по ТП_2013/ЧГЭС/Реконструкция/Хозспособ/ХС_014</t>
  </si>
  <si>
    <t>5.2.15</t>
  </si>
  <si>
    <t>Реконструкция ВЛ-0,4 кВ от ТП-2481 гр.2 до ул. Рабоче-Колхозная, 1а</t>
  </si>
  <si>
    <t>Горячева И.В.</t>
  </si>
  <si>
    <t>Обосновывающие материалы по ТП_2013/ЧГЭС/Реконструкция/Хозспособ/ХС_015</t>
  </si>
  <si>
    <t>5.2.16</t>
  </si>
  <si>
    <t>Реконструкция СДСД СРЭС</t>
  </si>
  <si>
    <t xml:space="preserve">6000004641  </t>
  </si>
  <si>
    <t xml:space="preserve">07.11.2011  </t>
  </si>
  <si>
    <t xml:space="preserve">115  </t>
  </si>
  <si>
    <t>0332-Дтп</t>
  </si>
  <si>
    <t>ООО "Капитал Сити"</t>
  </si>
  <si>
    <t>Обосновывающие материалы по ТП_2013/ЧГЭС/Реконструкция/Хозспособ/ХС_016</t>
  </si>
  <si>
    <t>5.2.17</t>
  </si>
  <si>
    <t>Реконструкция ВЛ-0,4 кВ от ТП-5199 гр.1 (инв. № 54298) для объекта по адресу: г. Челябинск, пос. Новосинеглазово, ул. Лесная, д.91</t>
  </si>
  <si>
    <t>Серебренников В.А.</t>
  </si>
  <si>
    <t>Обосновывающие материалы по ТП_2013/ЧГЭС/Реконструкция/Хозспособ/ХС_017</t>
  </si>
  <si>
    <t>5.2.18</t>
  </si>
  <si>
    <t>Реконструкция ВКЛ 0,4 кВ от ТП-1082 щ.1, до объекта по ул. Камышовая, 37</t>
  </si>
  <si>
    <t>Губайдулин М.Р.</t>
  </si>
  <si>
    <t>Обосновывающие материалы по ТП_2013/ЧГЭС/Реконструкция/Хозспособ/ХС_018</t>
  </si>
  <si>
    <t>5.2.19</t>
  </si>
  <si>
    <t>Реконструкция пункта учета э/энергии СРЭС</t>
  </si>
  <si>
    <t>0100-Дтп</t>
  </si>
  <si>
    <t>ООО "Град"</t>
  </si>
  <si>
    <t>Обосновывающие материалы по ТП_2013/ЧГЭС/Реконструкция/Хозспособ/ХС_019</t>
  </si>
  <si>
    <t>5.2.20</t>
  </si>
  <si>
    <t>Реконструкция пункта учета э/энергии ЦРЭС</t>
  </si>
  <si>
    <t>Обосновывающие материалы по ТП_2013/ЧГЭС/Реконструкция/Хозспособ/ХС_020</t>
  </si>
  <si>
    <t>5.2.21</t>
  </si>
  <si>
    <t>Реконструкция ВЛ-0,4 кВ от ТП-4127 до объекта пос. Шагол уч. 22</t>
  </si>
  <si>
    <t>Обосновывающие материалы по ТП_2013/ЧГЭС/Реконструкция/Хозспособ/ХС_021</t>
  </si>
  <si>
    <t>5.2.22</t>
  </si>
  <si>
    <t>Реконструкция ВЛ-0,4 кВ от ТП-4117 гр.1</t>
  </si>
  <si>
    <t>Сулимов А.С.</t>
  </si>
  <si>
    <t>Обосновывающие материалы по ТП_2013/ЧГЭС/Реконструкция/Хозспособ/ХС_022</t>
  </si>
  <si>
    <t>5.2.23</t>
  </si>
  <si>
    <t>Реконструкция ВЛ-0,4 кВ от ТП-1081 щ.2, г. Челябинск ул. Кировоградская, 24</t>
  </si>
  <si>
    <t>Бухина Т.А.</t>
  </si>
  <si>
    <t>Обосновывающие материалы по ТП_2013/ЧГЭС/Реконструкция/Хозспособ/ХС_023</t>
  </si>
  <si>
    <t>5.2.24</t>
  </si>
  <si>
    <t>Реконструкция ВЛ-0,4 кВ от ТП-1081 щ.2, г. Челябинск ул. Блюхера, 31</t>
  </si>
  <si>
    <t>Васильченко А.Г., Алексеев М.А., 
Ковач В.А., 
Кравченко А.В., 
Протасов С.С.</t>
  </si>
  <si>
    <t>Обосновывающие материалы по ТП_2013/ЧГЭС/Реконструкция/Хозспособ/ХС_024</t>
  </si>
  <si>
    <t>5.2.25</t>
  </si>
  <si>
    <t>Реконструкция ВЛ-0,4 кВ от ТП-2058  до объекта по ул. Дальневосточная, 22</t>
  </si>
  <si>
    <t>7119</t>
  </si>
  <si>
    <t>Попова Е.В.</t>
  </si>
  <si>
    <t>Обосновывающие материалы по ТП_2013/ЧГЭС/Реконструкция/Хозспособ/ХС_025</t>
  </si>
  <si>
    <t>5.2.26</t>
  </si>
  <si>
    <t>реконструкция ВЛ-0,4 кВ от ТП-3326 до обьекта по ул. Октябрьская , 22</t>
  </si>
  <si>
    <t>7530</t>
  </si>
  <si>
    <t>Маскаев С.Н.</t>
  </si>
  <si>
    <t>Обосновывающие материалы по ТП_2013/ЧГЭС/Реконструкция/Хозспособ/ХС_026</t>
  </si>
  <si>
    <t>5.2.27</t>
  </si>
  <si>
    <t>Реконструкция ВЛ-0,4 КВ от ТП-2484 пос. Шершни уч. 24</t>
  </si>
  <si>
    <t>7580</t>
  </si>
  <si>
    <t>Клепов Ю.В.</t>
  </si>
  <si>
    <t>Обосновывающие материалы по ТП_2013/ЧГЭС/Реконструкция/Хозспособ/ХС_027</t>
  </si>
  <si>
    <t>5.2.28</t>
  </si>
  <si>
    <t xml:space="preserve">Реконструкция ВЛ-0,4 кВ от ТП4127 до объекта по пер. 2 Шагольский, 1 </t>
  </si>
  <si>
    <t>Ветошкин В.В.</t>
  </si>
  <si>
    <t>Обосновывающие материалы по ТП_2013/ЧГЭС/Реконструкция/Хозспособ/ХС_028</t>
  </si>
  <si>
    <t>5.2.29</t>
  </si>
  <si>
    <t>Реконструкция ВЛ-0,4 кВ от ТП-1172 пер. Алданский 18</t>
  </si>
  <si>
    <t xml:space="preserve">Нечеухин О.И. </t>
  </si>
  <si>
    <t>Обосновывающие материалы по ТП_2013/ЧГЭС/Реконструкция/Хозспособ/ХС_029</t>
  </si>
  <si>
    <t>5.2.30</t>
  </si>
  <si>
    <t>Реконструкция кабельного вывода 0,4 кВ ул. Дальневосточная, 22</t>
  </si>
  <si>
    <t>Обосновывающие материалы по ТП_2013/ЧГЭС/Реконструкция/Хозспособ/ХС_030</t>
  </si>
  <si>
    <t>5.2.31</t>
  </si>
  <si>
    <t>Реконструкция ТП-4268 для объекта, расположенного по адресу: г.Челябинск, Свердловский тр., 3-н</t>
  </si>
  <si>
    <t>Обосновывающие материалы по ТП_2013/ЧГЭС/Реконструкция/Хозспособ/ХС_031</t>
  </si>
  <si>
    <t>5.2.32</t>
  </si>
  <si>
    <t>Реконструкция ТП-5602 щ.1 гр. 6 (инв. № 54501), г.Челябинск, ул. Станиславского, д.3</t>
  </si>
  <si>
    <t>6601</t>
  </si>
  <si>
    <t>Лупандин С.В.</t>
  </si>
  <si>
    <t>Обосновывающие материалы по ТП_2013/ЧГЭС/Реконструкция/Хозспособ/ХС_032</t>
  </si>
  <si>
    <t>5.2.33</t>
  </si>
  <si>
    <t>Реконструкция ТП-5690  гр. 2  ул. 3-я Электровозная , 21</t>
  </si>
  <si>
    <t>Корнилова Д.В., Корнилов А.И.</t>
  </si>
  <si>
    <t>Обосновывающие материалы по ТП_2013/ЧГЭС/Реконструкция/Хозспособ/ХС_033</t>
  </si>
  <si>
    <t>Реестр поставки материалов для реализации технологического присоединения, 
выполняемых хозяйственным способом в 2013 году</t>
  </si>
  <si>
    <t>Официальный номер договора</t>
  </si>
  <si>
    <t>Предмет договора</t>
  </si>
  <si>
    <t>Дата заключения договора</t>
  </si>
  <si>
    <t>Стоимость договора 
(тыс. руб. с НДС)</t>
  </si>
  <si>
    <t>Контрагент</t>
  </si>
  <si>
    <t>Наименование</t>
  </si>
  <si>
    <t>ИНН</t>
  </si>
  <si>
    <t>КПП</t>
  </si>
  <si>
    <t>6100015239</t>
  </si>
  <si>
    <t>Поставка катанки</t>
  </si>
  <si>
    <t>ООО "Энергоспецконтракт"</t>
  </si>
  <si>
    <t>7451304043</t>
  </si>
  <si>
    <t>745101001</t>
  </si>
  <si>
    <t>6100015461</t>
  </si>
  <si>
    <t>Поставка по ТП</t>
  </si>
  <si>
    <t>ООО "РемСтройМонтаж"</t>
  </si>
  <si>
    <t>7447200450</t>
  </si>
  <si>
    <t>744701001</t>
  </si>
  <si>
    <t>6100017908</t>
  </si>
  <si>
    <t>Поставка электротехнических материалов</t>
  </si>
  <si>
    <t>ООО "ЭлитМассив"</t>
  </si>
  <si>
    <t>7447209196</t>
  </si>
  <si>
    <t>2013-0184</t>
  </si>
  <si>
    <t>Поставка провода АС-50 по ТП</t>
  </si>
  <si>
    <t>ООО "УСЭК"</t>
  </si>
  <si>
    <t>6674361371</t>
  </si>
  <si>
    <t>667950001</t>
  </si>
  <si>
    <t>2013-0252</t>
  </si>
  <si>
    <t>Покупка материалов по ТП (2квартал)</t>
  </si>
  <si>
    <t>2013-0694</t>
  </si>
  <si>
    <t>Поставка линейных изоляторов по ТП 3кв.</t>
  </si>
  <si>
    <t>ЗАО "НБЭ"</t>
  </si>
  <si>
    <t>7424022191</t>
  </si>
  <si>
    <t>742401001</t>
  </si>
  <si>
    <t>2013-3797</t>
  </si>
  <si>
    <t>Договор поставки прочих материалов дляТП</t>
  </si>
  <si>
    <t>2013-4288</t>
  </si>
  <si>
    <t>Договор поставки валов привода РЛНД</t>
  </si>
  <si>
    <t>ОМТО/ЧЭ/2013-12</t>
  </si>
  <si>
    <t>Поставка опор СВ д/ТП 1кв 2013</t>
  </si>
  <si>
    <t>ООО "Корунд Вест"</t>
  </si>
  <si>
    <t>5902704910</t>
  </si>
  <si>
    <t>590201001</t>
  </si>
  <si>
    <t>ОМТО/ЧЭ/2013-13</t>
  </si>
  <si>
    <t>Поставка сетевого ЖБ д/ТП 1 кв 2013г.</t>
  </si>
  <si>
    <t>ООО "ПО "Гарантия"</t>
  </si>
  <si>
    <t>6674335237</t>
  </si>
  <si>
    <t>667401001</t>
  </si>
  <si>
    <t>ОМТО/ЧЭ/2013-15</t>
  </si>
  <si>
    <t>Поставка арматуры к СИП до 1000 В</t>
  </si>
  <si>
    <t>ОМТО/ЧЭ/2013-17</t>
  </si>
  <si>
    <t>Поставка энерголеса ТП 1 кв. 2013г.</t>
  </si>
  <si>
    <t>ОМТО/ЧЭ/2013-20</t>
  </si>
  <si>
    <t>Поставка провода СИП</t>
  </si>
  <si>
    <t>ООО "ТД "Ункомтех"</t>
  </si>
  <si>
    <t>7731530768</t>
  </si>
  <si>
    <t>667203001</t>
  </si>
  <si>
    <t>ОМТО/ЧЭ/2013-33</t>
  </si>
  <si>
    <t>Покупка изоляторов и лин.арм.</t>
  </si>
  <si>
    <t>ОМТО/ЧЭ/2013-35</t>
  </si>
  <si>
    <t>Поставка металла ТП 2 кв. 2013г.</t>
  </si>
  <si>
    <t>ОМТО/ЧЭ/2013-36</t>
  </si>
  <si>
    <t>Поставка строит.материалов ТП 2 кв. 13г.</t>
  </si>
  <si>
    <t>ООО "Мизторг"</t>
  </si>
  <si>
    <t>7453069370</t>
  </si>
  <si>
    <t>744901001</t>
  </si>
  <si>
    <t>ОМТО/ЧЭ/2013-38</t>
  </si>
  <si>
    <t>Покупка изм тр-ров до 20кВ</t>
  </si>
  <si>
    <t>ОМТО/ЧЭ/2013-37</t>
  </si>
  <si>
    <t>Поставка щебня, песка ТП 2 кв.2013г.</t>
  </si>
  <si>
    <t>ООО "ТехноПРОМ-Инвест"</t>
  </si>
  <si>
    <t>7447139929</t>
  </si>
  <si>
    <t>ОМТО/ЧЭ/2013-34</t>
  </si>
  <si>
    <t>Поставка инструмента ТП 2 кв. 2013г.</t>
  </si>
  <si>
    <t>ООО "Форвард"</t>
  </si>
  <si>
    <t>7448144590</t>
  </si>
  <si>
    <t>744801001</t>
  </si>
  <si>
    <t>ОМТО/ЧЭ/2013-39</t>
  </si>
  <si>
    <t>Поставка металлоконструкций</t>
  </si>
  <si>
    <t>ООО "Элепром"</t>
  </si>
  <si>
    <t>6673182980</t>
  </si>
  <si>
    <t>ОМТО/ЧЭ/2013-40</t>
  </si>
  <si>
    <t>Поставка счетчиков</t>
  </si>
  <si>
    <t>ООО "ЭнергоАльянс"</t>
  </si>
  <si>
    <t>6659214421</t>
  </si>
  <si>
    <t>665901001</t>
  </si>
  <si>
    <t>ОМТО/ЧЭ/2013-42</t>
  </si>
  <si>
    <t>ООО "НИЛЕД"</t>
  </si>
  <si>
    <t>5036078497</t>
  </si>
  <si>
    <t>503601001</t>
  </si>
  <si>
    <t>ОМТО/ЧЭ/2013-46</t>
  </si>
  <si>
    <t>Поставка приставок ТП 2 кв. 2013г.</t>
  </si>
  <si>
    <t>ОМТО/ЧЭ/2013-45</t>
  </si>
  <si>
    <t>ООО "ТД "Электрокабель"</t>
  </si>
  <si>
    <t>7842490084</t>
  </si>
  <si>
    <t>784201001</t>
  </si>
  <si>
    <t>ОМТО/ЧЭ/2013-48</t>
  </si>
  <si>
    <t>Поставка разъединителей</t>
  </si>
  <si>
    <t>ООО "Тюльганский</t>
  </si>
  <si>
    <t>5650005291</t>
  </si>
  <si>
    <t>565001001</t>
  </si>
  <si>
    <t>ОМТО/ЧЭ/2013-50</t>
  </si>
  <si>
    <t>Покупка кабеля 35-110 кВ</t>
  </si>
  <si>
    <t>ООО "Северный кабель"</t>
  </si>
  <si>
    <t>7842489681</t>
  </si>
  <si>
    <t>ОМТО/ЧЭ/2013-54</t>
  </si>
  <si>
    <t>Поставка энерголеса ТП 2кв. 2013г.</t>
  </si>
  <si>
    <t>ОМТО/ЧЭ/2013-67</t>
  </si>
  <si>
    <t>Поставка ж/б изделий по ТП 2кв. 2013г.</t>
  </si>
  <si>
    <t>ОМТО/ЧЭ/2013-77</t>
  </si>
  <si>
    <t>Покупка опор СВ ТП 2 кв. 2013г.</t>
  </si>
  <si>
    <t>ОМТО/ЧЭ/2013-85</t>
  </si>
  <si>
    <t>Поставка стройки ТП 3 кв. 2013г.</t>
  </si>
  <si>
    <t>ООО"Союз"</t>
  </si>
  <si>
    <t>7438012901</t>
  </si>
  <si>
    <t>ОМТО/ЧЭ/2013-90</t>
  </si>
  <si>
    <t>Поставка энерголеса ТП 3 кв.2013г.</t>
  </si>
  <si>
    <t>ОМТО/ЧЭ/2013-94</t>
  </si>
  <si>
    <t>Поставка инструмента ТП 3кв. 2013г.</t>
  </si>
  <si>
    <t>ООО "ЭХО"</t>
  </si>
  <si>
    <t>7722543873</t>
  </si>
  <si>
    <t>772401001</t>
  </si>
  <si>
    <t>ОМТО/ЧЭ/2013-97</t>
  </si>
  <si>
    <t>Покупка сетевого жб ТП 3 кв.2013г.</t>
  </si>
  <si>
    <t>ОМТО/ЧЭ/2013-101</t>
  </si>
  <si>
    <t>Поставка опор типа СВ ТП 3 кв.2013г.</t>
  </si>
  <si>
    <t>ОМТО/ЧЭ/2013-103</t>
  </si>
  <si>
    <t>Поставка силового кабеля</t>
  </si>
  <si>
    <t>ООО "МКК"</t>
  </si>
  <si>
    <t>6670325534</t>
  </si>
  <si>
    <t>667001001</t>
  </si>
  <si>
    <t>ОМТО/ЧЭ/2013-106</t>
  </si>
  <si>
    <t>ОМТО/ЧЭ/2013-95</t>
  </si>
  <si>
    <t>ОМТО/ЧЭ/2013-107</t>
  </si>
  <si>
    <t>ОМТО/ЧЭ/2013-96</t>
  </si>
  <si>
    <t>Покупка провода СИП до 35 кВ</t>
  </si>
  <si>
    <t>ОМТО/ЧЭ/2013-111</t>
  </si>
  <si>
    <t>Поставка кирпича ТП 3 кв.2013г.</t>
  </si>
  <si>
    <t>ОМТО/ЧЭ/2013-120</t>
  </si>
  <si>
    <t>Поставка автоматических выключателей</t>
  </si>
  <si>
    <t>ООО "Спектр-Электро"</t>
  </si>
  <si>
    <t>7813130640</t>
  </si>
  <si>
    <t>780401001</t>
  </si>
  <si>
    <t>ОМТО/ЧЭ/2013-121</t>
  </si>
  <si>
    <t>Поставка разрядников</t>
  </si>
  <si>
    <t>ООО "Техэнергохолдинг"</t>
  </si>
  <si>
    <t>5038078816</t>
  </si>
  <si>
    <t>503801001</t>
  </si>
  <si>
    <t>ОМТО/ЧЭ/2013-122</t>
  </si>
  <si>
    <t>Поставка неизолированного провода</t>
  </si>
  <si>
    <t>ООО "ТД "Донкабель"</t>
  </si>
  <si>
    <t>7733828856</t>
  </si>
  <si>
    <t>773301001</t>
  </si>
  <si>
    <t>ОМТО/ЧЭ/2013-127</t>
  </si>
  <si>
    <t>Покупка линейных стеклянных изоляторов</t>
  </si>
  <si>
    <t>ООО "ДЖИ Ай ДЖИ"</t>
  </si>
  <si>
    <t>7447094900</t>
  </si>
  <si>
    <t>667101001</t>
  </si>
  <si>
    <t>ОМТО/ЧЭ/2013-126</t>
  </si>
  <si>
    <t>ООО "ТД "Кама"</t>
  </si>
  <si>
    <t>7838485719</t>
  </si>
  <si>
    <t>503101001</t>
  </si>
  <si>
    <t>ОМТО/ЧЭ/2013-129</t>
  </si>
  <si>
    <t>Покупка строительных материалов</t>
  </si>
  <si>
    <t>ОМТО/ЧЭ/2013-119</t>
  </si>
  <si>
    <t>Покупка металлопродукции</t>
  </si>
  <si>
    <t>ООО "УралМеталлСтрой"</t>
  </si>
  <si>
    <t>6670296298</t>
  </si>
  <si>
    <t>ОМТО/ЧЭ/2013-133</t>
  </si>
  <si>
    <t>Поставка электродов ТП 3 кв.2013г.</t>
  </si>
  <si>
    <t>ОМТО/ЧЭ/2013-137</t>
  </si>
  <si>
    <t>Покупка кабеля до 35-110 кВ</t>
  </si>
  <si>
    <t>ООО "Торговый Дом "Ункомтех"</t>
  </si>
  <si>
    <t>745343001</t>
  </si>
  <si>
    <t>ОМТО/ЧЭ/2013-135</t>
  </si>
  <si>
    <t>Поставка приставок ТП 4 кв.2013г.</t>
  </si>
  <si>
    <t>ОМТО/ЧЭ/2013-136</t>
  </si>
  <si>
    <t>Покупка линейной арматуры</t>
  </si>
  <si>
    <t>ЗАО "ЮИК"</t>
  </si>
  <si>
    <t>7424006376</t>
  </si>
  <si>
    <t>ОМТО/ЧЭ/2013-148</t>
  </si>
  <si>
    <t>ООО ТД "Уральский кабель"</t>
  </si>
  <si>
    <t>7706787745</t>
  </si>
  <si>
    <t>772201001</t>
  </si>
  <si>
    <t>ОМТО/ЧЭ/2013-134</t>
  </si>
  <si>
    <t>Поставка опор СВ ТП 4кв.2013г.</t>
  </si>
  <si>
    <t>ОМТО/ЧЭ/2013-14</t>
  </si>
  <si>
    <t>Покупка подстанций КТП,СКТП</t>
  </si>
  <si>
    <t>ОМТО/ЧЭ/2013-44</t>
  </si>
  <si>
    <t>Покупка шкафов учета</t>
  </si>
  <si>
    <t>ООО "Энергомера Сибирь"</t>
  </si>
  <si>
    <t>7536071165</t>
  </si>
  <si>
    <t>753601001</t>
  </si>
  <si>
    <t>ОМТО/ЧЭ/2013-80</t>
  </si>
  <si>
    <t>Покупка КТП,МТП,КТПБ</t>
  </si>
  <si>
    <t>ООО "РегионАлтТранс"</t>
  </si>
  <si>
    <t>2222047211</t>
  </si>
  <si>
    <t>222201001</t>
  </si>
  <si>
    <t>ОМТО/ЧЭ/2013-86</t>
  </si>
  <si>
    <t>Покупка силовых трансформаторов 6-20кВ</t>
  </si>
  <si>
    <t>ЗАО "Новации и бизнес</t>
  </si>
  <si>
    <t>ОМТО/ЧЭ/2013-115</t>
  </si>
  <si>
    <t>Покупка КТП,МТП,КТПБ  ТП3 кв.</t>
  </si>
  <si>
    <t>ЗАО "ГК "ЭЛЕКТРОЩИТ"-ТМ САМАРА"</t>
  </si>
  <si>
    <t>6313009980</t>
  </si>
  <si>
    <t>631050001</t>
  </si>
  <si>
    <t>ОМТО/ЧЭ/2013-131</t>
  </si>
  <si>
    <t>Поставка устройств Сириус-2МЛ</t>
  </si>
  <si>
    <t>ЗАО"Союзэлектроавтоматика"</t>
  </si>
  <si>
    <t>2128043629</t>
  </si>
  <si>
    <t>213001001</t>
  </si>
  <si>
    <t>ОМТО/ЧЭ/2013-163</t>
  </si>
  <si>
    <t>Покупка КТП</t>
  </si>
  <si>
    <t>Итого:</t>
  </si>
  <si>
    <t xml:space="preserve"> 20.07.2012</t>
  </si>
  <si>
    <t xml:space="preserve"> 18.10.2012</t>
  </si>
  <si>
    <t>ООО "Уйские пески"</t>
  </si>
  <si>
    <t xml:space="preserve">20.03.2014  </t>
  </si>
  <si>
    <t xml:space="preserve">6200006676  </t>
  </si>
  <si>
    <t xml:space="preserve">23.06.2014  </t>
  </si>
  <si>
    <t>24.03.2014</t>
  </si>
  <si>
    <t>Шишкина М.В.</t>
  </si>
  <si>
    <t>ООО "Газпромнефть-Челябинск"</t>
  </si>
  <si>
    <t xml:space="preserve">ООО ЧЭПК  </t>
  </si>
  <si>
    <t xml:space="preserve">ООО Ростехэкспертиза  </t>
  </si>
  <si>
    <t xml:space="preserve">ООО СпецПромСервис  </t>
  </si>
  <si>
    <t>18.10.2013</t>
  </si>
  <si>
    <t xml:space="preserve">10.02.2014  </t>
  </si>
  <si>
    <t>Смирнова Т.Н.</t>
  </si>
  <si>
    <t>Сулейманов Р.М.</t>
  </si>
  <si>
    <t xml:space="preserve">ООО Златкомэнерго  </t>
  </si>
  <si>
    <t xml:space="preserve">2014-6541  </t>
  </si>
  <si>
    <t>МУ "Заказчик по капитальному строительству"</t>
  </si>
  <si>
    <t>6200006251</t>
  </si>
  <si>
    <t>Исламов Р.Н.</t>
  </si>
  <si>
    <t xml:space="preserve">  6200006269</t>
  </si>
  <si>
    <t xml:space="preserve">  20.03.2014</t>
  </si>
  <si>
    <t xml:space="preserve">  6200006438</t>
  </si>
  <si>
    <t xml:space="preserve">  28.04.2014</t>
  </si>
  <si>
    <t>Хадеев С.А.</t>
  </si>
  <si>
    <t>Никитин Г.Н.</t>
  </si>
  <si>
    <t>Демакова Ю.И.</t>
  </si>
  <si>
    <t xml:space="preserve">  6200006569</t>
  </si>
  <si>
    <t xml:space="preserve">  02.06.2014</t>
  </si>
  <si>
    <t xml:space="preserve">  6200006676</t>
  </si>
  <si>
    <t xml:space="preserve">  23.06.2014</t>
  </si>
  <si>
    <t>17.02.2014</t>
  </si>
  <si>
    <t>21.03.2014</t>
  </si>
  <si>
    <t>15.01.2014</t>
  </si>
  <si>
    <t xml:space="preserve">  01.07.2014</t>
  </si>
  <si>
    <t xml:space="preserve">  6200006819</t>
  </si>
  <si>
    <t xml:space="preserve">  28.07.2014</t>
  </si>
  <si>
    <t>30.04.2014</t>
  </si>
  <si>
    <t xml:space="preserve">  18.12.2014</t>
  </si>
  <si>
    <t>12.03.2014</t>
  </si>
  <si>
    <t xml:space="preserve">  2014-6127</t>
  </si>
  <si>
    <t xml:space="preserve">  10.02.2014</t>
  </si>
  <si>
    <t xml:space="preserve">  556</t>
  </si>
  <si>
    <t>1.2.72</t>
  </si>
  <si>
    <t>1.2.73</t>
  </si>
  <si>
    <t>Кузнецов Г.М.</t>
  </si>
  <si>
    <t>1.2.74</t>
  </si>
  <si>
    <t>1.2.75</t>
  </si>
  <si>
    <t>1.2.76</t>
  </si>
  <si>
    <t>1.2.77</t>
  </si>
  <si>
    <t>1.2.78</t>
  </si>
  <si>
    <t>1.2.79</t>
  </si>
  <si>
    <t>1.2.80</t>
  </si>
  <si>
    <t>1.2.81</t>
  </si>
  <si>
    <t>ООО "Ростехэкспертиза"</t>
  </si>
  <si>
    <t>1.2.82</t>
  </si>
  <si>
    <t>1.2.83</t>
  </si>
  <si>
    <t>1.2.84</t>
  </si>
  <si>
    <t>1.2.85</t>
  </si>
  <si>
    <t>1.2.86</t>
  </si>
  <si>
    <t>1.2.87</t>
  </si>
  <si>
    <t>1.2.88</t>
  </si>
  <si>
    <t>1.2.89</t>
  </si>
  <si>
    <t>1.2.90</t>
  </si>
  <si>
    <t>1.2.91</t>
  </si>
  <si>
    <t>1.2.92</t>
  </si>
  <si>
    <t>Баталов О.Б.</t>
  </si>
  <si>
    <t>1.2.93</t>
  </si>
  <si>
    <t>1.2.94</t>
  </si>
  <si>
    <t xml:space="preserve"> 04.10.2013</t>
  </si>
  <si>
    <t>Арсенов С.В.</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</si>
  <si>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</si>
  <si>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</si>
  <si>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</si>
  <si>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</si>
  <si>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</si>
  <si>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</si>
  <si>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</si>
  <si>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</si>
  <si>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</si>
  <si>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</si>
  <si>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</si>
  <si>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</si>
  <si>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</si>
  <si>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</si>
  <si>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</si>
  <si>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</si>
  <si>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</si>
  <si>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</si>
  <si>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</si>
  <si>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</si>
  <si>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</si>
  <si>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</si>
  <si>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</si>
  <si>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</si>
  <si>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</si>
  <si>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</si>
  <si>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</si>
  <si>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</si>
  <si>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</si>
  <si>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</si>
  <si>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</si>
  <si>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</si>
  <si>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</si>
  <si>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</si>
  <si>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</si>
  <si>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</si>
  <si>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</si>
  <si>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</si>
  <si>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</si>
  <si>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</si>
  <si>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</si>
  <si>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</si>
  <si>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</si>
  <si>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Рамут А.В.</t>
  </si>
  <si>
    <t>1.2.138</t>
  </si>
  <si>
    <t>1.2.139</t>
  </si>
  <si>
    <t>1.2.140</t>
  </si>
  <si>
    <t>Мухамадеев И.Х.</t>
  </si>
  <si>
    <t>1.2.141</t>
  </si>
  <si>
    <t>1.2.142</t>
  </si>
  <si>
    <t>1.2.143</t>
  </si>
  <si>
    <t>1.2.144</t>
  </si>
  <si>
    <t>1.2.145</t>
  </si>
  <si>
    <t>1.2.146</t>
  </si>
  <si>
    <t>Гариев Ф.А.</t>
  </si>
  <si>
    <t>1.2.147</t>
  </si>
  <si>
    <t>1.2.148</t>
  </si>
  <si>
    <t>1.2.149</t>
  </si>
  <si>
    <t>1.2.150</t>
  </si>
  <si>
    <t>1.2.151</t>
  </si>
  <si>
    <t>1.2.152</t>
  </si>
  <si>
    <t>1.2.153</t>
  </si>
  <si>
    <t>1.2.154</t>
  </si>
  <si>
    <t>1.2.155</t>
  </si>
  <si>
    <t>1.2.156</t>
  </si>
  <si>
    <t>1.2.157</t>
  </si>
  <si>
    <t>1.2.158</t>
  </si>
  <si>
    <t>1.2.159</t>
  </si>
  <si>
    <t>Калганов А.Т.</t>
  </si>
  <si>
    <t>1.2.160</t>
  </si>
  <si>
    <t>1.2.161</t>
  </si>
  <si>
    <t>1.2.162</t>
  </si>
  <si>
    <t>1.2.163</t>
  </si>
  <si>
    <t>1.2.164</t>
  </si>
  <si>
    <t>1.2.165</t>
  </si>
  <si>
    <t>1.2.166</t>
  </si>
  <si>
    <t>1.2.167</t>
  </si>
  <si>
    <t>1.2.168</t>
  </si>
  <si>
    <t>Сидоров Ю.М.</t>
  </si>
  <si>
    <t>1.2.169</t>
  </si>
  <si>
    <t>Гайнетдинова З.М.</t>
  </si>
  <si>
    <t>Архипов А.Н.</t>
  </si>
  <si>
    <t>СНТ "Медик-3"</t>
  </si>
  <si>
    <t xml:space="preserve">31.03.2014  </t>
  </si>
  <si>
    <t xml:space="preserve">  6300004657</t>
  </si>
  <si>
    <t>Кабачевский Д.А.</t>
  </si>
  <si>
    <t xml:space="preserve">  6300004732</t>
  </si>
  <si>
    <t xml:space="preserve">  15.04.2014</t>
  </si>
  <si>
    <t xml:space="preserve">  6300004869</t>
  </si>
  <si>
    <t xml:space="preserve">  03.06.2014</t>
  </si>
  <si>
    <t>Елисеев Е.В.</t>
  </si>
  <si>
    <t xml:space="preserve">  6300004937</t>
  </si>
  <si>
    <t xml:space="preserve">  23.07.2014</t>
  </si>
  <si>
    <t xml:space="preserve">  28.11.2014</t>
  </si>
  <si>
    <t xml:space="preserve">  6400004653</t>
  </si>
  <si>
    <t xml:space="preserve">  31.03.2014</t>
  </si>
  <si>
    <t>Тырин Б.А.</t>
  </si>
  <si>
    <t xml:space="preserve">  6400004703</t>
  </si>
  <si>
    <t xml:space="preserve">  19.05.2014</t>
  </si>
  <si>
    <t>Абдурзаков С.А.</t>
  </si>
  <si>
    <t>ОГУ "Противопожарная служба Челябинской области"</t>
  </si>
  <si>
    <t>Гуреев И.И.</t>
  </si>
  <si>
    <t xml:space="preserve">  11.11.2014</t>
  </si>
  <si>
    <t>Абдразаков Н.Ф.</t>
  </si>
  <si>
    <t>Богач А.В.</t>
  </si>
  <si>
    <t>Сапрыкина К.С.</t>
  </si>
  <si>
    <t>Стерхов А.А.</t>
  </si>
  <si>
    <t xml:space="preserve">  27.06.2014</t>
  </si>
  <si>
    <t>ОАО "Вымпел-Коммуникации"</t>
  </si>
  <si>
    <t xml:space="preserve">23.12.2013  </t>
  </si>
  <si>
    <t xml:space="preserve">  6300004364</t>
  </si>
  <si>
    <t>07.06.2013</t>
  </si>
  <si>
    <t xml:space="preserve">6300004734  </t>
  </si>
  <si>
    <t xml:space="preserve">24.04.2014  </t>
  </si>
  <si>
    <t xml:space="preserve">  6300004390</t>
  </si>
  <si>
    <t xml:space="preserve">  28.10.2013</t>
  </si>
  <si>
    <t xml:space="preserve">ООО "БазисЭнерго"  </t>
  </si>
  <si>
    <t xml:space="preserve"> 09.07.2012</t>
  </si>
  <si>
    <t xml:space="preserve">  2013-4364</t>
  </si>
  <si>
    <t xml:space="preserve">  2013-4434</t>
  </si>
  <si>
    <t xml:space="preserve">  15.11.2013</t>
  </si>
  <si>
    <t>03.06.2013</t>
  </si>
  <si>
    <t xml:space="preserve">ООО Каскад-Энерго  </t>
  </si>
  <si>
    <t xml:space="preserve">2013-4473  </t>
  </si>
  <si>
    <t xml:space="preserve">4409  </t>
  </si>
  <si>
    <t>05.05.2011</t>
  </si>
  <si>
    <t>Гресь В.Ф.</t>
  </si>
  <si>
    <t xml:space="preserve">  6300005257</t>
  </si>
  <si>
    <t xml:space="preserve">  12.11.2014</t>
  </si>
  <si>
    <t>Сырцева Е.Я.</t>
  </si>
  <si>
    <t>Продулов В.А.</t>
  </si>
  <si>
    <t xml:space="preserve">  883</t>
  </si>
  <si>
    <t>Демьяненко М.И.</t>
  </si>
  <si>
    <t xml:space="preserve">  2014-4732</t>
  </si>
  <si>
    <t xml:space="preserve">  828</t>
  </si>
  <si>
    <t>Самаркин Н.В.</t>
  </si>
  <si>
    <t xml:space="preserve">  702</t>
  </si>
  <si>
    <t xml:space="preserve">  649</t>
  </si>
  <si>
    <t xml:space="preserve">ООО ГиперПроектПлюс  </t>
  </si>
  <si>
    <t xml:space="preserve">335  </t>
  </si>
  <si>
    <t xml:space="preserve">13310  </t>
  </si>
  <si>
    <t xml:space="preserve">465  </t>
  </si>
  <si>
    <t xml:space="preserve">13314  </t>
  </si>
  <si>
    <t xml:space="preserve">485  </t>
  </si>
  <si>
    <t>Шушарин М.С.</t>
  </si>
  <si>
    <t>ООО СпецПромСервис  ООО СпецПромСервис</t>
  </si>
  <si>
    <t xml:space="preserve">388  </t>
  </si>
  <si>
    <t xml:space="preserve">493  </t>
  </si>
  <si>
    <t>Жуков А.Н.</t>
  </si>
  <si>
    <t xml:space="preserve">13342  </t>
  </si>
  <si>
    <t xml:space="preserve">161  </t>
  </si>
  <si>
    <t>Шрейдер А.А.</t>
  </si>
  <si>
    <t xml:space="preserve">246  </t>
  </si>
  <si>
    <t xml:space="preserve">ООО Кабель и арматура  </t>
  </si>
  <si>
    <t xml:space="preserve">15348  </t>
  </si>
  <si>
    <t xml:space="preserve">451  </t>
  </si>
  <si>
    <t xml:space="preserve">15349  </t>
  </si>
  <si>
    <t xml:space="preserve">457  </t>
  </si>
  <si>
    <t>Гордеева О.Ю.</t>
  </si>
  <si>
    <t xml:space="preserve">15350  </t>
  </si>
  <si>
    <t xml:space="preserve">472  </t>
  </si>
  <si>
    <t xml:space="preserve">ООО ЭнергоПартнер  </t>
  </si>
  <si>
    <t xml:space="preserve">16373  </t>
  </si>
  <si>
    <t xml:space="preserve">492  </t>
  </si>
  <si>
    <t xml:space="preserve">480  </t>
  </si>
  <si>
    <t xml:space="preserve">305  </t>
  </si>
  <si>
    <t xml:space="preserve">17940  </t>
  </si>
  <si>
    <t xml:space="preserve">19708  </t>
  </si>
  <si>
    <t xml:space="preserve">19896  </t>
  </si>
  <si>
    <t xml:space="preserve">15.10.2013  </t>
  </si>
  <si>
    <t xml:space="preserve">922  </t>
  </si>
  <si>
    <t>10.12.2012</t>
  </si>
  <si>
    <t>12.10.2012</t>
  </si>
  <si>
    <t xml:space="preserve">ООО Электромонтаж  </t>
  </si>
  <si>
    <t xml:space="preserve">20739  </t>
  </si>
  <si>
    <t xml:space="preserve">447  </t>
  </si>
  <si>
    <t xml:space="preserve">20740  </t>
  </si>
  <si>
    <t xml:space="preserve">400  </t>
  </si>
  <si>
    <t xml:space="preserve">20741  </t>
  </si>
  <si>
    <t xml:space="preserve">390  </t>
  </si>
  <si>
    <t xml:space="preserve">20952  </t>
  </si>
  <si>
    <t>Кручинина Е.С.</t>
  </si>
  <si>
    <t xml:space="preserve">21003  </t>
  </si>
  <si>
    <t xml:space="preserve">468  </t>
  </si>
  <si>
    <t>Халикова З.Х.</t>
  </si>
  <si>
    <t xml:space="preserve">21126  </t>
  </si>
  <si>
    <t xml:space="preserve">21136  </t>
  </si>
  <si>
    <t>Сагдатулина М.Ф.</t>
  </si>
  <si>
    <t>05.03.2013</t>
  </si>
  <si>
    <t xml:space="preserve">21141  </t>
  </si>
  <si>
    <t>Гашев А.Л.</t>
  </si>
  <si>
    <t>Халиков Д.Н.</t>
  </si>
  <si>
    <t xml:space="preserve">21142  </t>
  </si>
  <si>
    <t>Истомина Т.А.</t>
  </si>
  <si>
    <t xml:space="preserve">21304  </t>
  </si>
  <si>
    <t xml:space="preserve">4547  </t>
  </si>
  <si>
    <t>08.02.2013</t>
  </si>
  <si>
    <t xml:space="preserve">ПТ ЗАО Челябинскагропромэнерго и Компания   </t>
  </si>
  <si>
    <t xml:space="preserve">21371  </t>
  </si>
  <si>
    <t xml:space="preserve">05.12.2013  </t>
  </si>
  <si>
    <t>10.12.2013  24.01.2014</t>
  </si>
  <si>
    <t>5708  1307</t>
  </si>
  <si>
    <t>Чекмышев И.М.</t>
  </si>
  <si>
    <t xml:space="preserve">21396  </t>
  </si>
  <si>
    <t xml:space="preserve">10.12.2013  </t>
  </si>
  <si>
    <t xml:space="preserve"> 29.02.2012</t>
  </si>
  <si>
    <t>14.12.2012</t>
  </si>
  <si>
    <t>Богатырева Ю.Н.</t>
  </si>
  <si>
    <t xml:space="preserve">  4547</t>
  </si>
  <si>
    <t xml:space="preserve">  21304</t>
  </si>
  <si>
    <t xml:space="preserve">  02.12.2013</t>
  </si>
  <si>
    <t xml:space="preserve">4770  </t>
  </si>
  <si>
    <t xml:space="preserve">21694  </t>
  </si>
  <si>
    <t xml:space="preserve">20.12.2013  </t>
  </si>
  <si>
    <t>Курамшин В.Г.</t>
  </si>
  <si>
    <t xml:space="preserve">ООО СК СтройСтандарт  </t>
  </si>
  <si>
    <t xml:space="preserve">30.12.2013  </t>
  </si>
  <si>
    <t xml:space="preserve">22002  </t>
  </si>
  <si>
    <t xml:space="preserve">13.01.2014  </t>
  </si>
  <si>
    <t xml:space="preserve">1809  </t>
  </si>
  <si>
    <t xml:space="preserve">22022  </t>
  </si>
  <si>
    <t xml:space="preserve">23.01.2014  </t>
  </si>
  <si>
    <t xml:space="preserve">2207  </t>
  </si>
  <si>
    <t>Перчаткин П.Н.</t>
  </si>
  <si>
    <t>17.08.2013</t>
  </si>
  <si>
    <t>Авдеева Н.Л.</t>
  </si>
  <si>
    <t>Волков В.В.</t>
  </si>
  <si>
    <t>Ятайкина Е.А.</t>
  </si>
  <si>
    <t>02.04.2013</t>
  </si>
  <si>
    <t xml:space="preserve">1307  </t>
  </si>
  <si>
    <t xml:space="preserve">22035  </t>
  </si>
  <si>
    <t xml:space="preserve">24.01.2014  </t>
  </si>
  <si>
    <t>Григорьева Н.В.</t>
  </si>
  <si>
    <t>Пашков В.М.</t>
  </si>
  <si>
    <t>Ковальчук Ю.А.</t>
  </si>
  <si>
    <t xml:space="preserve">22051  </t>
  </si>
  <si>
    <t xml:space="preserve">3689  </t>
  </si>
  <si>
    <t xml:space="preserve">22080  </t>
  </si>
  <si>
    <t xml:space="preserve">22.01.2014  </t>
  </si>
  <si>
    <t xml:space="preserve">4849  </t>
  </si>
  <si>
    <t>Позолотина С.А.</t>
  </si>
  <si>
    <t xml:space="preserve">22106  </t>
  </si>
  <si>
    <t xml:space="preserve">28.01.2014  </t>
  </si>
  <si>
    <t xml:space="preserve">359  </t>
  </si>
  <si>
    <t>30.04.2013</t>
  </si>
  <si>
    <t>22.05.2013</t>
  </si>
  <si>
    <t xml:space="preserve">ООО ПРОЕКТ-12  </t>
  </si>
  <si>
    <t xml:space="preserve">22182  </t>
  </si>
  <si>
    <t xml:space="preserve">30.01.2014  </t>
  </si>
  <si>
    <t xml:space="preserve">1015  </t>
  </si>
  <si>
    <t>Манукян В.И.</t>
  </si>
  <si>
    <t xml:space="preserve">22316  </t>
  </si>
  <si>
    <t xml:space="preserve">07.02.2014  </t>
  </si>
  <si>
    <t xml:space="preserve">3298  </t>
  </si>
  <si>
    <t xml:space="preserve">22328  </t>
  </si>
  <si>
    <t xml:space="preserve">11.02.2014  </t>
  </si>
  <si>
    <t xml:space="preserve">812  </t>
  </si>
  <si>
    <t>Зайченко В.Н.</t>
  </si>
  <si>
    <t xml:space="preserve">658  </t>
  </si>
  <si>
    <t>08.05.2013</t>
  </si>
  <si>
    <t>Зиновьева Л.А.</t>
  </si>
  <si>
    <t xml:space="preserve">22342  </t>
  </si>
  <si>
    <t>11.02.2014  20.06.2014</t>
  </si>
  <si>
    <t xml:space="preserve">22346  </t>
  </si>
  <si>
    <t xml:space="preserve">586  </t>
  </si>
  <si>
    <t>22346  27153</t>
  </si>
  <si>
    <t>11.02.2014  28.10.2014</t>
  </si>
  <si>
    <t>Низамутдинов Д.Н.</t>
  </si>
  <si>
    <t>Искандаров В.В.</t>
  </si>
  <si>
    <t>24.06.2013</t>
  </si>
  <si>
    <t xml:space="preserve">22409  </t>
  </si>
  <si>
    <t xml:space="preserve">12.02.2014  </t>
  </si>
  <si>
    <t xml:space="preserve">2561  </t>
  </si>
  <si>
    <t>19.06.2013</t>
  </si>
  <si>
    <t>ОАО "ВымпелКом"</t>
  </si>
  <si>
    <t xml:space="preserve">22424  </t>
  </si>
  <si>
    <t xml:space="preserve">13.02.2014  </t>
  </si>
  <si>
    <t xml:space="preserve">5943  </t>
  </si>
  <si>
    <t>22463  24240</t>
  </si>
  <si>
    <t>11.02.2014  02.06.2014</t>
  </si>
  <si>
    <t xml:space="preserve">22463  </t>
  </si>
  <si>
    <t xml:space="preserve">1150  </t>
  </si>
  <si>
    <t>11.04.2013</t>
  </si>
  <si>
    <t>Бикжанов С.С.</t>
  </si>
  <si>
    <t xml:space="preserve">22490  </t>
  </si>
  <si>
    <t xml:space="preserve">21.02.2014  </t>
  </si>
  <si>
    <t xml:space="preserve">2084  </t>
  </si>
  <si>
    <t>Зоирова Ш.Д.</t>
  </si>
  <si>
    <t>Александров О.В.</t>
  </si>
  <si>
    <t xml:space="preserve">22572  </t>
  </si>
  <si>
    <t xml:space="preserve">411  </t>
  </si>
  <si>
    <t xml:space="preserve">5147  </t>
  </si>
  <si>
    <t>22624  19896</t>
  </si>
  <si>
    <t>20.02.2014  15.10.2013</t>
  </si>
  <si>
    <t>Чернядьев В.В.</t>
  </si>
  <si>
    <t>Филатов В.Г.</t>
  </si>
  <si>
    <t xml:space="preserve">22625  </t>
  </si>
  <si>
    <t xml:space="preserve">26.02.2014  </t>
  </si>
  <si>
    <t xml:space="preserve">3482  </t>
  </si>
  <si>
    <t>16.08.2013</t>
  </si>
  <si>
    <t>21.08.2013</t>
  </si>
  <si>
    <t xml:space="preserve">22701  </t>
  </si>
  <si>
    <t xml:space="preserve">28.02.2014  </t>
  </si>
  <si>
    <t xml:space="preserve">4723  </t>
  </si>
  <si>
    <t>13.11.2012</t>
  </si>
  <si>
    <t>ООО ЭлектроСтрой  
ООО ЭлектроСтрой</t>
  </si>
  <si>
    <t>14.06.2013</t>
  </si>
  <si>
    <t>Заболотнев А.Н.</t>
  </si>
  <si>
    <t>28.08.2012</t>
  </si>
  <si>
    <t>Крылович В.В.</t>
  </si>
  <si>
    <t xml:space="preserve">22761  </t>
  </si>
  <si>
    <t xml:space="preserve">3759  </t>
  </si>
  <si>
    <t>Хасанова Г.М.</t>
  </si>
  <si>
    <t xml:space="preserve">22836  </t>
  </si>
  <si>
    <t xml:space="preserve">13.03.2014  </t>
  </si>
  <si>
    <t xml:space="preserve">5549  </t>
  </si>
  <si>
    <t>Буторин Д.С.</t>
  </si>
  <si>
    <t xml:space="preserve">22877  </t>
  </si>
  <si>
    <t xml:space="preserve">5256  </t>
  </si>
  <si>
    <t xml:space="preserve">22882  </t>
  </si>
  <si>
    <t xml:space="preserve">3840  </t>
  </si>
  <si>
    <t xml:space="preserve">22965  </t>
  </si>
  <si>
    <t xml:space="preserve">14.03.2014  </t>
  </si>
  <si>
    <t xml:space="preserve">3879  </t>
  </si>
  <si>
    <t>Петухов А.В.</t>
  </si>
  <si>
    <t xml:space="preserve">18.03.2014  </t>
  </si>
  <si>
    <t xml:space="preserve">23253  </t>
  </si>
  <si>
    <t xml:space="preserve">30.03.2014  </t>
  </si>
  <si>
    <t xml:space="preserve">3912  </t>
  </si>
  <si>
    <t xml:space="preserve">23273  </t>
  </si>
  <si>
    <t xml:space="preserve">04.04.2014  </t>
  </si>
  <si>
    <t xml:space="preserve">4479  </t>
  </si>
  <si>
    <t>02.05.2012</t>
  </si>
  <si>
    <t xml:space="preserve">09.04.2014  </t>
  </si>
  <si>
    <t xml:space="preserve">6252  </t>
  </si>
  <si>
    <t>11.06.2013</t>
  </si>
  <si>
    <t xml:space="preserve">23679  </t>
  </si>
  <si>
    <t xml:space="preserve">12.05.2014  </t>
  </si>
  <si>
    <t xml:space="preserve">4842  </t>
  </si>
  <si>
    <t>17.06.2013</t>
  </si>
  <si>
    <t xml:space="preserve">6100022252  </t>
  </si>
  <si>
    <t xml:space="preserve">06.02.2014  </t>
  </si>
  <si>
    <t xml:space="preserve">6100022311  </t>
  </si>
  <si>
    <t>03.04.2013</t>
  </si>
  <si>
    <t>6100022311  23680</t>
  </si>
  <si>
    <t>10.02.2014  08.05.2014</t>
  </si>
  <si>
    <t xml:space="preserve">6100022410  </t>
  </si>
  <si>
    <t>6100022410  24237</t>
  </si>
  <si>
    <t>Зайцева Г.П.</t>
  </si>
  <si>
    <t xml:space="preserve">ООО "ЭлектроСтрой"  
ООО "СпецПромСервис" </t>
  </si>
  <si>
    <t>05.06.2013</t>
  </si>
  <si>
    <t xml:space="preserve">6100022587  </t>
  </si>
  <si>
    <t xml:space="preserve">17.02.2014  </t>
  </si>
  <si>
    <t xml:space="preserve">6100022605  </t>
  </si>
  <si>
    <t xml:space="preserve">25.02.2014  </t>
  </si>
  <si>
    <t>Казыев Д.Р.</t>
  </si>
  <si>
    <t>Попов С.В.</t>
  </si>
  <si>
    <t xml:space="preserve">ПТ "ЗАО ЧАПЭиК"  </t>
  </si>
  <si>
    <t xml:space="preserve">4460  </t>
  </si>
  <si>
    <t xml:space="preserve">ООО "ЭлектроСтрой"  
ООО ПКП "ФинСтройИнвест" </t>
  </si>
  <si>
    <t>6100022647  24121</t>
  </si>
  <si>
    <t>28.02.2014  30.05.2014</t>
  </si>
  <si>
    <t>Воробьев Ю.А.</t>
  </si>
  <si>
    <t>Городилов А.И.</t>
  </si>
  <si>
    <t>6100022647  24326</t>
  </si>
  <si>
    <t>28.07.2013</t>
  </si>
  <si>
    <t>6100022705  27184</t>
  </si>
  <si>
    <t>28.02.2014  06.11.2014</t>
  </si>
  <si>
    <t xml:space="preserve">6100022705  </t>
  </si>
  <si>
    <t xml:space="preserve">6100022761  </t>
  </si>
  <si>
    <t xml:space="preserve">6100022827  </t>
  </si>
  <si>
    <t>6100022827  24494</t>
  </si>
  <si>
    <t>Федоров С.О.</t>
  </si>
  <si>
    <t>Совет прихода Святой троицы с. Шемаха</t>
  </si>
  <si>
    <t>Голоднев И.В.</t>
  </si>
  <si>
    <t>6100022827  24426</t>
  </si>
  <si>
    <t>05.03.2014  06.06.2014</t>
  </si>
  <si>
    <t>26.08.2013</t>
  </si>
  <si>
    <t>6100022827  24490</t>
  </si>
  <si>
    <t>05.03.2014   09.06.2014</t>
  </si>
  <si>
    <t>6100022827  24493</t>
  </si>
  <si>
    <t xml:space="preserve">6100022830  </t>
  </si>
  <si>
    <t>6100022967  24761</t>
  </si>
  <si>
    <t>Гудкова О.В.</t>
  </si>
  <si>
    <t>Кускова М.Г.</t>
  </si>
  <si>
    <t>24.05.2013</t>
  </si>
  <si>
    <t xml:space="preserve">6100022972  </t>
  </si>
  <si>
    <t xml:space="preserve">ООО "ЕЭЛС"  </t>
  </si>
  <si>
    <t xml:space="preserve">25.03.2014  </t>
  </si>
  <si>
    <t xml:space="preserve">6100023252  </t>
  </si>
  <si>
    <t>6100023378  23668</t>
  </si>
  <si>
    <t>09.04.2014  08.05.2014</t>
  </si>
  <si>
    <t>Евгасов Ф.Х.</t>
  </si>
  <si>
    <t xml:space="preserve">ООО "РЗК"  </t>
  </si>
  <si>
    <t xml:space="preserve">6100023378  </t>
  </si>
  <si>
    <t xml:space="preserve">6100023638  </t>
  </si>
  <si>
    <t xml:space="preserve">30.04.2014  </t>
  </si>
  <si>
    <t>6100023666  21812</t>
  </si>
  <si>
    <t>08.05.2014  27.12.2013</t>
  </si>
  <si>
    <t xml:space="preserve">08.05.2014  </t>
  </si>
  <si>
    <t>6100023672  21812</t>
  </si>
  <si>
    <t>6100024400  21964</t>
  </si>
  <si>
    <t>02.06.2014  30.12.2013</t>
  </si>
  <si>
    <t>6100024400  5825</t>
  </si>
  <si>
    <t>02.06.2014  14.03.2014</t>
  </si>
  <si>
    <t>Каслинское ПО</t>
  </si>
  <si>
    <t xml:space="preserve">ООО "Энергоучет-комплект  </t>
  </si>
  <si>
    <t xml:space="preserve">06.06.2014  </t>
  </si>
  <si>
    <t>Козыбаева Л.А.</t>
  </si>
  <si>
    <t>ООО "ЭлектроСтрой"  
ООО "ЭлектроСтрой"</t>
  </si>
  <si>
    <t xml:space="preserve"> ООО "ЭлектроСтрой"   100004152  </t>
  </si>
  <si>
    <t>Тагиров С.С.</t>
  </si>
  <si>
    <t xml:space="preserve">21964  </t>
  </si>
  <si>
    <t xml:space="preserve">  16371</t>
  </si>
  <si>
    <t>Шульгин В.Е.</t>
  </si>
  <si>
    <t xml:space="preserve">  22035</t>
  </si>
  <si>
    <t xml:space="preserve">  24.01.2014</t>
  </si>
  <si>
    <t xml:space="preserve">  1307</t>
  </si>
  <si>
    <t>Луганский Е.В.</t>
  </si>
  <si>
    <t xml:space="preserve">  22182</t>
  </si>
  <si>
    <t xml:space="preserve">  30.01.2014</t>
  </si>
  <si>
    <t xml:space="preserve">  1015</t>
  </si>
  <si>
    <t xml:space="preserve">  22316</t>
  </si>
  <si>
    <t xml:space="preserve">  07.02.2014</t>
  </si>
  <si>
    <t xml:space="preserve">  3298</t>
  </si>
  <si>
    <t xml:space="preserve">  11.02.2014</t>
  </si>
  <si>
    <t xml:space="preserve">  22346</t>
  </si>
  <si>
    <t xml:space="preserve">  586</t>
  </si>
  <si>
    <t>Садритдинова Д.Х.</t>
  </si>
  <si>
    <t xml:space="preserve">  22463</t>
  </si>
  <si>
    <t xml:space="preserve">  1150</t>
  </si>
  <si>
    <t xml:space="preserve">  22490</t>
  </si>
  <si>
    <t xml:space="preserve">  21.02.2014</t>
  </si>
  <si>
    <t xml:space="preserve">  2084</t>
  </si>
  <si>
    <t xml:space="preserve">  22572</t>
  </si>
  <si>
    <t xml:space="preserve">  411</t>
  </si>
  <si>
    <t>31.07.2013</t>
  </si>
  <si>
    <t xml:space="preserve">  22761</t>
  </si>
  <si>
    <t xml:space="preserve">  28.02.2014</t>
  </si>
  <si>
    <t xml:space="preserve">  3759</t>
  </si>
  <si>
    <t>Шафигин Р.Н.</t>
  </si>
  <si>
    <t>Гумеров Д.Д.</t>
  </si>
  <si>
    <t xml:space="preserve">  6100022252</t>
  </si>
  <si>
    <t xml:space="preserve">  06.02.2014</t>
  </si>
  <si>
    <t xml:space="preserve">  6100022311</t>
  </si>
  <si>
    <t>Ашмарина А.Н.</t>
  </si>
  <si>
    <t xml:space="preserve">  6100022647</t>
  </si>
  <si>
    <t>Щелконогов А.М.</t>
  </si>
  <si>
    <t xml:space="preserve">  6100022705</t>
  </si>
  <si>
    <t>Мухамедьяров М.Р.</t>
  </si>
  <si>
    <t xml:space="preserve">  6100022827</t>
  </si>
  <si>
    <t xml:space="preserve">  05.03.2014</t>
  </si>
  <si>
    <t xml:space="preserve">  6100022834</t>
  </si>
  <si>
    <t xml:space="preserve">  6100022846</t>
  </si>
  <si>
    <t xml:space="preserve">  10.03.2014</t>
  </si>
  <si>
    <t>Михайлов А.С.</t>
  </si>
  <si>
    <t xml:space="preserve">  14.03.2014</t>
  </si>
  <si>
    <t xml:space="preserve">  6100022970</t>
  </si>
  <si>
    <t xml:space="preserve">  18.03.2014</t>
  </si>
  <si>
    <t>Шушков В.В.</t>
  </si>
  <si>
    <t xml:space="preserve">  6100022972</t>
  </si>
  <si>
    <t xml:space="preserve">  6100022974</t>
  </si>
  <si>
    <t xml:space="preserve">  6100023150</t>
  </si>
  <si>
    <t xml:space="preserve">  21.03.2014</t>
  </si>
  <si>
    <t xml:space="preserve">  6100023654</t>
  </si>
  <si>
    <t xml:space="preserve">  29.04.2014</t>
  </si>
  <si>
    <t>Зайнуллин З.Н.</t>
  </si>
  <si>
    <t>Мишарин А.Г.</t>
  </si>
  <si>
    <t xml:space="preserve">  6100023702</t>
  </si>
  <si>
    <t xml:space="preserve">  12.05.2014</t>
  </si>
  <si>
    <t xml:space="preserve">  14.05.2014</t>
  </si>
  <si>
    <t xml:space="preserve">  6100023915</t>
  </si>
  <si>
    <t xml:space="preserve">  6100023925</t>
  </si>
  <si>
    <t>Каширин О.Ю.</t>
  </si>
  <si>
    <t xml:space="preserve">  6100024400</t>
  </si>
  <si>
    <t xml:space="preserve">  14.11.2014</t>
  </si>
  <si>
    <t xml:space="preserve">  6100027445</t>
  </si>
  <si>
    <t xml:space="preserve">  6100027502</t>
  </si>
  <si>
    <t xml:space="preserve">  17.11.2014</t>
  </si>
  <si>
    <t>Черниязов Э.Б.</t>
  </si>
  <si>
    <t>Фетищева О.Д.</t>
  </si>
  <si>
    <t xml:space="preserve">  6100027722</t>
  </si>
  <si>
    <t xml:space="preserve">  6100027758</t>
  </si>
  <si>
    <t xml:space="preserve">  05.12.2014</t>
  </si>
  <si>
    <t xml:space="preserve">  6100028130</t>
  </si>
  <si>
    <t xml:space="preserve">  23.12.2014</t>
  </si>
  <si>
    <t xml:space="preserve">  6100028310</t>
  </si>
  <si>
    <t xml:space="preserve">  09.01.2015</t>
  </si>
  <si>
    <t xml:space="preserve">  27.12.2013</t>
  </si>
  <si>
    <t xml:space="preserve">  1232</t>
  </si>
  <si>
    <t>Гавриш В.В.</t>
  </si>
  <si>
    <t>Пряхин А.А.</t>
  </si>
  <si>
    <t>Кунакильдина Л.Е.</t>
  </si>
  <si>
    <t>Аджемян А.С.</t>
  </si>
  <si>
    <t xml:space="preserve">6000007976  </t>
  </si>
  <si>
    <t xml:space="preserve">291  </t>
  </si>
  <si>
    <t>Бондаренко А.В.</t>
  </si>
  <si>
    <t>72</t>
  </si>
  <si>
    <t xml:space="preserve">6000008409  </t>
  </si>
  <si>
    <t xml:space="preserve">18.02.2014  </t>
  </si>
  <si>
    <t xml:space="preserve">556  </t>
  </si>
  <si>
    <t xml:space="preserve">ООО ПКП "ФинСтройИнвест"  </t>
  </si>
  <si>
    <t xml:space="preserve">6000008482  </t>
  </si>
  <si>
    <t xml:space="preserve">293  </t>
  </si>
  <si>
    <t xml:space="preserve">6000008572  </t>
  </si>
  <si>
    <t xml:space="preserve">84  </t>
  </si>
  <si>
    <t xml:space="preserve">6000008645  </t>
  </si>
  <si>
    <t xml:space="preserve">14.04.2014  </t>
  </si>
  <si>
    <t xml:space="preserve">6000009035  </t>
  </si>
  <si>
    <t xml:space="preserve">09.07.2014  </t>
  </si>
  <si>
    <t xml:space="preserve">142  </t>
  </si>
  <si>
    <t>Кухарская Г.А.</t>
  </si>
  <si>
    <t xml:space="preserve">01.08.2014  </t>
  </si>
  <si>
    <t>ИП Иванов О.В.</t>
  </si>
  <si>
    <t xml:space="preserve">6000009753  </t>
  </si>
  <si>
    <t xml:space="preserve">24.10.2014  </t>
  </si>
  <si>
    <t xml:space="preserve">693  </t>
  </si>
  <si>
    <t>ООО "СтройСтандарт"</t>
  </si>
  <si>
    <t xml:space="preserve">27.06.2014  </t>
  </si>
  <si>
    <t>Григоренко С.В.</t>
  </si>
  <si>
    <t>ООО "Городской Сад"</t>
  </si>
  <si>
    <t xml:space="preserve">  6000009094</t>
  </si>
  <si>
    <t xml:space="preserve">  14.07.2014</t>
  </si>
  <si>
    <t xml:space="preserve">  128</t>
  </si>
  <si>
    <t>ИП Кузьмин С.А.</t>
  </si>
  <si>
    <t>ЗАО "Альянс-Проф"</t>
  </si>
  <si>
    <t>Реестр объектов реконструкции технологического присоединения, в т.ч. льготной категории заявителей ИПР 2014г. филиала ОАО «МРСК Урала» – «Челябэнерго»,
 выполненных за счёт источника, включённого в тариф на оказание услуг по передаче электрической энергии</t>
  </si>
  <si>
    <t>.</t>
  </si>
  <si>
    <t>Подряд ЗЭС</t>
  </si>
  <si>
    <t>Реконструкция ЛЭП-0,4кВ пос.Березовый, реконструкция ТП</t>
  </si>
  <si>
    <t>Обосновывающие материалы по ТП_2014/ЗЭС/Реконструкция/Подряд/Подряд_001</t>
  </si>
  <si>
    <t>Реконструкция ВЛ-0,4кВ от ТП-1 до ул.Еловой, 4 (инв. №80074): Челябинская обл., г.Катав-Ивановск</t>
  </si>
  <si>
    <t>Обосновывающие материалы по ТП_2014/ЗЭС/Реконструкция/Подряд/Подряд_002</t>
  </si>
  <si>
    <t>Реконструкция ВЛ-0,4 кВ от КТПН №81</t>
  </si>
  <si>
    <t xml:space="preserve">406  </t>
  </si>
  <si>
    <t>Цыганов С.Н.</t>
  </si>
  <si>
    <t>Обосновывающие материалы по ТП_2014/ЗЭС/Реконструкция/Подряд/Подряд_003</t>
  </si>
  <si>
    <t>Реконструкция ВЛ-0,4 кВ от ТП-361П</t>
  </si>
  <si>
    <t>Кудряшова Л.П.</t>
  </si>
  <si>
    <t>Реконструкция Высоковольтного оборудования ЗРУ-6 кВ (инв. 78053)</t>
  </si>
  <si>
    <t xml:space="preserve">6200006679  </t>
  </si>
  <si>
    <t xml:space="preserve">657  </t>
  </si>
  <si>
    <t>ЗАО "Никс"</t>
  </si>
  <si>
    <t>Обосновывающие материалы по ТП_2014/ЗЭС/Реконструкция/Подряд/Подряд_004</t>
  </si>
  <si>
    <t>Реконструкция ячейки №305 3С 6кВ ПС Город-2 110/6 кВ</t>
  </si>
  <si>
    <t xml:space="preserve">6200007285  </t>
  </si>
  <si>
    <t xml:space="preserve">20.10.2014  </t>
  </si>
  <si>
    <t xml:space="preserve">80  </t>
  </si>
  <si>
    <t>5843</t>
  </si>
  <si>
    <t>05.05.2014</t>
  </si>
  <si>
    <t>ООО АЭС Инвест</t>
  </si>
  <si>
    <t>Обосновывающие материалы по ТП_2014/ЗЭС/Реконструкция/Подряд/Подряд_005</t>
  </si>
  <si>
    <t>Реконструкция "МТП-35 Матросова п.Матросова, у дома № 7" (инв. № 80020): Челяб.обл., г. Юрюзань</t>
  </si>
  <si>
    <t>ООО "СПС"</t>
  </si>
  <si>
    <t>2013-5690</t>
  </si>
  <si>
    <t>0816</t>
  </si>
  <si>
    <t>Шлемова В.В.</t>
  </si>
  <si>
    <t>Обосновывающие материалы по ТП_2014/ЗЭС/Реконструкция/Подряд/Подряд_006</t>
  </si>
  <si>
    <t>Реконструкция трансформаторной подстанции КТП № 178 (инв. №79671) (ТП № 178). Челяб.обл., Ашинский р-н, п.Ук</t>
  </si>
  <si>
    <t xml:space="preserve">230  </t>
  </si>
  <si>
    <t>Обосновывающие материалы по ТП_2014/ЗЭС/Реконструкция/Подряд/Подряд_007</t>
  </si>
  <si>
    <t>Реконструкция "Трансформаторная подстанция КТП-166 с.Серпиевка" (инв.№76283):Челяб.обл., Катав-Ивановский р-он., с.Серпиевка</t>
  </si>
  <si>
    <t xml:space="preserve">  700</t>
  </si>
  <si>
    <t>Обосновывающие материалы по ТП_2014/ЗЭС/Реконструкция/Хозспособ/ХС_001</t>
  </si>
  <si>
    <t>Реконструкция "Нежилого здания - трансформаторная подстанция №ЦРП" (инв. №80914): г.Куса</t>
  </si>
  <si>
    <t>ООО "Проектные энергетические системы"</t>
  </si>
  <si>
    <t xml:space="preserve">  6200006310</t>
  </si>
  <si>
    <t xml:space="preserve">  01.04.2014</t>
  </si>
  <si>
    <t xml:space="preserve">  509</t>
  </si>
  <si>
    <t>ООО "Контракт"</t>
  </si>
  <si>
    <t>Обосновывающие материалы по ТП_2014/ЗЭС/Реконструкция/Хозспособ/ХС_002</t>
  </si>
  <si>
    <t>Реконструкция "ВЛ-0,4кВ Ашинский район, п.Ук" (инв. №79677): Челяб.обл., Ашинский р-он, п.Ук</t>
  </si>
  <si>
    <t xml:space="preserve">  870</t>
  </si>
  <si>
    <t>Обосновывающие материалы по ТП_2014/ЗЭС/Реконструкция/Хозспособ/ХС_003</t>
  </si>
  <si>
    <t>Реконструкция "ВЛ-0,4кВ Ашинский р-он, п.Ук" (инв. №79677): Челяб.обл., Ашинский р-он, п.Ук</t>
  </si>
  <si>
    <t>Реконструкция "ТП-Сибирка ЛЭП-0,4кВ пос.Сибирка" (ив. №88237): г.Сатка, п.Сибирка</t>
  </si>
  <si>
    <t>Реконструкция ЛЭП-0,4 кВ с.Крыжановка</t>
  </si>
  <si>
    <t>ИП Исмагулов А.Т.</t>
  </si>
  <si>
    <t>Обосновывающие материалы по ТП_2014/ЗЭС/Реконструкция/Хозспособ/ХС_004</t>
  </si>
  <si>
    <t>Реконструкция ЛЭП-0,4 кВ с.Десятилетие</t>
  </si>
  <si>
    <t>07.02.2014</t>
  </si>
  <si>
    <t>Шахматов А.Ю.</t>
  </si>
  <si>
    <t>Реконструкция ВЛ-0,4 кВ от ТП-13 до ул.8 марта, 46 (инв. №80089), Челябинская область, г.Катав-Ивановск</t>
  </si>
  <si>
    <t>11.02.2014</t>
  </si>
  <si>
    <t>Решетова И.И.</t>
  </si>
  <si>
    <t>Реконструкция ЛЭП-0,4 кВ с.Уйское(инв. №76429), Челябинская область, с. Уйское</t>
  </si>
  <si>
    <t>Шеметова Г.А.</t>
  </si>
  <si>
    <t>Реконструкция ЛЭП-0,4 кВ с.Медведево</t>
  </si>
  <si>
    <t>Чубатюк А.Ю.</t>
  </si>
  <si>
    <t>Реконструкция оборудования ТП №190, 3 м/р-н (инв. № 79110): Челябинская область, г.Златоуст</t>
  </si>
  <si>
    <t>Лукьянова А.М.</t>
  </si>
  <si>
    <t>Реконструкция ВЛ-0,4 кВ №4 на опоре №63</t>
  </si>
  <si>
    <t>17.03.2014</t>
  </si>
  <si>
    <t>Москвина И. И.</t>
  </si>
  <si>
    <t>Реконструкция "Оборудования ТП№267, Интернат №30"  (инв. №79142).  Челябинская область, г.Златоуст, п.Айски</t>
  </si>
  <si>
    <t>ЗАО "РОСИНВЕСТ-Проект"</t>
  </si>
  <si>
    <t>Обосновывающие материалы по ТП_2014/ЗЭС/Реконструкция/Хозспособ/ХС_005</t>
  </si>
  <si>
    <t>Реконструкция "Участка воздушной линии 6 кВ ТП №39-ТП №17 на п/ст "Кусинские печи"" (инв. №81049). Кусинский р-н, п. Кусинские печи</t>
  </si>
  <si>
    <t xml:space="preserve">  553</t>
  </si>
  <si>
    <t>26.03.2014</t>
  </si>
  <si>
    <t>Истомин А.А.</t>
  </si>
  <si>
    <t>Обосновывающие материалы по ТП_2014/ЗЭС/Реконструкция/Хозспособ/ХС_006</t>
  </si>
  <si>
    <t>Отпайка ВЛИ-0,4кВ от опоры №18 ВЛ-0,4 кВ</t>
  </si>
  <si>
    <t>03.04.2014</t>
  </si>
  <si>
    <t>ИП Колотаева Е.Р.</t>
  </si>
  <si>
    <t>Реконструкция ВЛ-0,4кВ №1 от опоры №6 от ТП №503: Челяб.обл., Чебаркульский р-он., с.Непряхино</t>
  </si>
  <si>
    <t>ООО СпецПромСервис</t>
  </si>
  <si>
    <t>Обосновывающие материалы по ТП_2014/ЗЭС/Реконструкция/Хозспособ/ХС_007</t>
  </si>
  <si>
    <t>Реконструкция ВЛИ-0,4кВ от РУ-0,4кВ гр.№4 ТП №281: Челябинская область, Чебаркульский район, с. Кундравы</t>
  </si>
  <si>
    <t>Фамбулов А.В.</t>
  </si>
  <si>
    <t>Реконструкция "ЛЭП-0,4кВ, с.Сарафаново" (инв. №77451): Челяб.обл., Чебаркульский р-он., с.Сарафаново</t>
  </si>
  <si>
    <t>Реконструкция "ЛЭП-0,4кВ с.Сарафаново"</t>
  </si>
  <si>
    <t>Реконструкция "ЛЭП-0,4кВ пос. Малково"</t>
  </si>
  <si>
    <t>Реконструкция "Устройства распределительного 6 кВ КСО-2УМ ПС 13"" (инв. №80370) (ячейка 6 кВ №50 ПС Степная 35/6). Челяб.обл., г.Сатка</t>
  </si>
  <si>
    <t>ЗАО "БИТ Морион инк"</t>
  </si>
  <si>
    <t>Обосновывающие материалы по ТП_2014/ЗЭС/Реконструкция/Хозспособ/ХС_008</t>
  </si>
  <si>
    <t>Реконструкция "ВЛИ-0,4кВ"(инв.№168725): Челяб.обл., Чебаркульский р-он, с.Непряхино</t>
  </si>
  <si>
    <t>Чайка М.А.</t>
  </si>
  <si>
    <t>Обосновывающие материалы по ТП_2014/ЗЭС/Реконструкция/Хозспособ/ХС_009</t>
  </si>
  <si>
    <t>Реконструкция "нежилое здание - закрытое распределительное устройство 6кВ до подстанции Западная" (инв. №79647) (ТП № 256). Челяб.обл., г.Сатка</t>
  </si>
  <si>
    <t>МАУ "САГУ"</t>
  </si>
  <si>
    <t>Обосновывающие материалы по ТП_2014/ЗЭС/Реконструкция/Хозспособ/ХС_010</t>
  </si>
  <si>
    <t>Реконструкция ПС Ларино. Челяб. обл., Уйский р-н, п.Речное</t>
  </si>
  <si>
    <t>Обосновывающие материалы по ТП_2014/ЗЭС/Реконструкция/Хозспособ/ХС_011</t>
  </si>
  <si>
    <t>Реконструкция ВЛ-0,4кВ №3 от ТП №30, опора №17: Челябинская обл., Чебаркульский р-он, с.Непряхино</t>
  </si>
  <si>
    <t>Сёмина Ю.С.</t>
  </si>
  <si>
    <t>Обосновывающие материалы по ТП_2014/ЗЭС/Реконструкция/Хозспособ/ХС_012</t>
  </si>
  <si>
    <t>Реконструкция ВЛ-0,4кВ №3 от ТП №27, опора №22: Челяб.обл., Чебаркульский район, д.В.Караси</t>
  </si>
  <si>
    <t>Ахметдинов Н.А.</t>
  </si>
  <si>
    <t>Обосновывающие материалы по ТП_2014/ЗЭС/Реконструкция/Хозспособ/ХС_013</t>
  </si>
  <si>
    <t>Реконструкция ВЛ-0,4кВ №1 от ТП №503, опора №3: Челяб.обл., Чебаркульский р-он, с.Непряхино</t>
  </si>
  <si>
    <t>Полторак А.А.</t>
  </si>
  <si>
    <t>Обосновывающие материалы по ТП_2014/ЗЭС/Реконструкция/Хозспособ/ХС_014</t>
  </si>
  <si>
    <t>Реконструкция "Шкафа 10кВ ячейки №11 типа К-12" (инв. №75613) и реконструкция "Оборудования ТП №40, кв. Медик, 3" (инв. №79174): Челябинская обл., г.Златоуст</t>
  </si>
  <si>
    <t>МБУ "КС"</t>
  </si>
  <si>
    <t>Обосновывающие материалы по ТП_2014/ЗЭС/Реконструкция/Хозспособ/ХС_015</t>
  </si>
  <si>
    <t>Реконструкция ВЛ-0,4кВ №1 от ТП №25, опора №33: Челяб.обл., Чебаркульский р-он, с.Непряхино</t>
  </si>
  <si>
    <t>Ленкевич Г.П.</t>
  </si>
  <si>
    <t>Обосновывающие материалы по ТП_2014/ЗЭС/Реконструкция/Хозспособ/ХС_016</t>
  </si>
  <si>
    <t>Реконструкция ВЛ-0,4кВ №1 от ТП №25, опора №35: Челяб.обл., Чебаркульский р-он, с.Непряхино</t>
  </si>
  <si>
    <t>Баймакова Е.В.</t>
  </si>
  <si>
    <t>Обосновывающие материалы по ТП_2014/ЗЭС/Реконструкция/Хозспособ/ХС_017</t>
  </si>
  <si>
    <t>Реконструкция "ВЛ-0,4кВ Меседа"</t>
  </si>
  <si>
    <t>Обосновывающие материалы по ТП_2014/ЗЭС/Реконструкция/Хозспособ/ХС_018</t>
  </si>
  <si>
    <t>Реконструкция ВЛ-0,4кВ №2 от ТП №308, опора №29: Челяб.обл., Чебаркульский район, п.Кумысный</t>
  </si>
  <si>
    <t>Обосновывающие материалы по ТП_2014/ЗЭС/Реконструкция/Хозспособ/ХС_019</t>
  </si>
  <si>
    <t>Реконструкция "Воздушная линия-0,4 кВ ТП №33 фидер ""Население лесхоза" (инв.№80976): Челяб.обл., г.Куса</t>
  </si>
  <si>
    <t>Обосновывающие материалы по ТП_2014/ЗЭС/Реконструкция/Хозспособ/ХС_020</t>
  </si>
  <si>
    <t>Реконструкция "Трансформатора  ТМ-180/6 №1 ТП №189" (инв. №78887): Челяб. обл., г.Златоуст</t>
  </si>
  <si>
    <t>СТЖ "Уреньга"</t>
  </si>
  <si>
    <t>Обосновывающие материалы по ТП_2014/ЗЭС/Реконструкция/Хозспособ/ХС_021</t>
  </si>
  <si>
    <t>Реконструкция ВЛ-0,4кВ №2 от ТП №308, опора №35: Челяб.обл., Чебаркульский район, п.Кумысный</t>
  </si>
  <si>
    <t>Егоров А.С.</t>
  </si>
  <si>
    <t>Обосновывающие материалы по ТП_2014/ЗЭС/Реконструкция/Хозспособ/ХС_022</t>
  </si>
  <si>
    <t>Агафонов Д.М.</t>
  </si>
  <si>
    <t>Обосновывающие материалы по ТП_2014/ЗЭС/Реконструкция/Хозспособ/ХС_023</t>
  </si>
  <si>
    <t>Реконструкция ВЛ-0,4кВ №1 от ТП №71, опора №31: Челяб.обл., Чебаркульский район, с.Кундравы</t>
  </si>
  <si>
    <t>Богомолова М.А.</t>
  </si>
  <si>
    <t>Обосновывающие материалы по ТП_2014/ЗЭС/Реконструкция/Хозспособ/ХС_024</t>
  </si>
  <si>
    <t>Реконструкция "Воздушной линии 0,4кВ ТП №20 фидер ул.Юбилейная " (инв.№81087): Челяб.обл., г.Куса</t>
  </si>
  <si>
    <t>Лысяков Ю.А.</t>
  </si>
  <si>
    <t>Обосновывающие материалы по ТП_2014/ЗЭС/Реконструкция/Хозспособ/ХС_025</t>
  </si>
  <si>
    <t>Реконструкция "Воздушной линии-0,4 кВ от п/ст 35/6 кВ "ММК" (ф. "Рабочий поселок") до ул. Лесная,Рабочая, Ключевая п.Уртюшка" (инв.№80695): Челябинская область, Кусинский р-н, с.Медведевка</t>
  </si>
  <si>
    <t>23.08.2012</t>
  </si>
  <si>
    <t>Русин А.В.</t>
  </si>
  <si>
    <t>Обосновывающие материалы по ТП_2014/ЗЭС/Реконструкция/Хозспособ/ХС_026</t>
  </si>
  <si>
    <t>Реконструкция ВЛ-0,4кВ №2 от ТП №23, опора №25: Челяб.обл., Чебаркульский р-он, с.Непряхино</t>
  </si>
  <si>
    <t>Ботова Е.М.</t>
  </si>
  <si>
    <t>Обосновывающие материалы по ТП_2014/ЗЭС/Реконструкция/Хозспособ/ХС_027</t>
  </si>
  <si>
    <t>Реконструкция "МТП-43 Райпо, ул.Усть-Катавская, за стадионом" (инв. №80001): Челябинская обл., г.Катав-Ивановск</t>
  </si>
  <si>
    <t>ИП Емельянов С.П.</t>
  </si>
  <si>
    <t>Обосновывающие материалы по ТП_2014/ЗЭС/Реконструкция/Хозспособ/ХС_028</t>
  </si>
  <si>
    <t>Реконструкция "ВЛ-0,4кВ от ТП №41 до.ул.Заречной, 25; от ул.Заречной, 20 до ул.Речной, 5; от т.4 до гаражей"  (инв. № 80040): Челяб.обл., г.Катав-Ивановск</t>
  </si>
  <si>
    <t>Кодаевская Р.Х.</t>
  </si>
  <si>
    <t>Обосновывающие материалы по ТП_2014/ЗЭС/Реконструкция/Хозспособ/ХС_029</t>
  </si>
  <si>
    <t>Гильманов Р.З.</t>
  </si>
  <si>
    <t>Обосновывающие материалы по ТП_2014/ЗЭС/Реконструкция/Хозспособ/ХС_030</t>
  </si>
  <si>
    <t>Реконструкция ВЛ-0,4кВ №2 от ТП №22, опора №6: Челяб.обл., Чебаркульский район, с.Непряхино</t>
  </si>
  <si>
    <t>Буланова Е.О.</t>
  </si>
  <si>
    <t>Обосновывающие материалы по ТП_2014/ЗЭС/Реконструкция/Хозспособ/ХС_031</t>
  </si>
  <si>
    <t>Реконструкция «Оборудование ТП №90, территория горбольницы» (инв № 79188)6 г.Златоуст</t>
  </si>
  <si>
    <t>Обосновывающие материалы по ТП_2014/ЗЭС/Реконструкция/Хозспособ/ХС_032</t>
  </si>
  <si>
    <t>Реконструкция ВЛ-0,4кВ №1 от ТП №255, опора №2: Челяб. обл., Чебаркульский р-он., с.Непряхино</t>
  </si>
  <si>
    <t>Мастюкина Н.С.</t>
  </si>
  <si>
    <t>Обосновывающие материалы по ТП_2014/ЗЭС/Реконструкция/Хозспособ/ХС_033</t>
  </si>
  <si>
    <t>Реконструкция ВЛ-0,4кВ №3 от ТП №503, опора №12: Челяб.обл., Чебаркульский р-он., с.Непряхино</t>
  </si>
  <si>
    <t>Арешкин А.С.</t>
  </si>
  <si>
    <t>Обосновывающие материалы по ТП_2014/ЗЭС/Реконструкция/Хозспособ/ХС_034</t>
  </si>
  <si>
    <t xml:space="preserve">Реконструкция "ВЛ-0,4кВ Тюлюк" </t>
  </si>
  <si>
    <t>Мирошниченко А.В.</t>
  </si>
  <si>
    <t>Обосновывающие материалы по ТП_2014/ЗЭС/Реконструкция/Хозспособ/ХС_035</t>
  </si>
  <si>
    <t>Пекач С.П.</t>
  </si>
  <si>
    <t>Обосновывающие материалы по ТП_2014/ЗЭС/Реконструкция/Хозспособ/ХС_036</t>
  </si>
  <si>
    <t>Реконструкция "ВЛ-0,4кВ ул.Тараканова д.3 до д.35; от ТП №53 до ул. Тараканова, 37; от ТП №53 до ул. Тараканова, 83; ул.Тараканова 88 до д.138; ул.Ленина, 128 до ул.Тараканова, 138; ул.Тараканова, 145 до д.155, от д.42 до д.34; ул.Тараканова, 138 до ул.К.Маркса, 165" (инв. №80039): Челяб.обл., г.Катав-Ивановск</t>
  </si>
  <si>
    <t>ООО "Развитие"</t>
  </si>
  <si>
    <t>Обосновывающие материалы по ТП_2014/ЗЭС/Реконструкция/Хозспособ/ХС_037</t>
  </si>
  <si>
    <t>Реконструкция ВЛ-0,4кВ №1 от ТП №302, опора №11: Челяб.обл., Чебаркульский район, д.Нижние Караси</t>
  </si>
  <si>
    <t>Дряхлова Н.Г.</t>
  </si>
  <si>
    <t>Обосновывающие материалы по ТП_2014/ЗЭС/Реконструкция/Хозспособ/ХС_038</t>
  </si>
  <si>
    <t>Захарова Т.М.</t>
  </si>
  <si>
    <t>Обосновывающие материалы по ТП_2014/ЗЭС/Реконструкция/Хозспособ/ХС_039</t>
  </si>
  <si>
    <t>Реконструкция ВЛ-0,4кВ №3 от ТП №26 на опоре №7: Челяб.обл., Чебаркульский р-он, с.Непряхино</t>
  </si>
  <si>
    <t>Соснина В.Е.</t>
  </si>
  <si>
    <t>Обосновывающие материалы по ТП_2014/ЗЭС/Реконструкция/Хозспособ/ХС_040</t>
  </si>
  <si>
    <t>Реконструкция "ЛЭП-0,4кВ с.Ёлкино" (инв. №77988): Саткинский р-он., д.Сикиязтамак</t>
  </si>
  <si>
    <t>Махов М.А.</t>
  </si>
  <si>
    <t>Обосновывающие материалы по ТП_2014/ЗЭС/Реконструкция/Хозспособ/ХС_041</t>
  </si>
  <si>
    <t>Реконструкция "ЛЭП-0,4кВ, с.В.Караси" (инв. №77329): Чебаркульский р-он., д.Верхние Караси</t>
  </si>
  <si>
    <t>Соловьев В.Б.</t>
  </si>
  <si>
    <t>Обосновывающие материалы по ТП_2014/ЗЭС/Реконструкция/Хозспособ/ХС_042</t>
  </si>
  <si>
    <t>Реконструкция "ЛЭП-0,4кВ с.Ярославка"</t>
  </si>
  <si>
    <t>Маликов А.М.</t>
  </si>
  <si>
    <t>Обосновывающие материалы по ТП_2014/ЗЭС/Реконструкция/Хозспособ/ХС_043</t>
  </si>
  <si>
    <t>Реконструкция "ЛЭП-0,4кВ, с.Ярославка"</t>
  </si>
  <si>
    <t>Маликова А.Г.</t>
  </si>
  <si>
    <t>Обосновывающие материалы по ТП_2014/ЗЭС/Реконструкция/Хозспособ/ХС_044</t>
  </si>
  <si>
    <t>Реконструкция "Трансформатора ТМ-100/6 №1 ТП№264" (инв. №79001): Челяб.обл., г.Златоуст</t>
  </si>
  <si>
    <t>Обосновывающие материалы по ТП_2014/ЗЭС/Реконструкция/Хозспособ/ХС_045</t>
  </si>
  <si>
    <t>Реконструкция ВЛ-0,4кВ №2 от ТП №27 на опоре №22: Челяб.обл., Чебаркульский р-он., д.Верхние Караси</t>
  </si>
  <si>
    <t>Степанов Е.С.</t>
  </si>
  <si>
    <t>Обосновывающие материалы по ТП_2014/ЗЭС/Реконструкция/Хозспособ/ХС_046</t>
  </si>
  <si>
    <t>Реконструкция ВЛ-0,4кВ №1 от ТП №30 на опоре №40: Челяб.обл., Чебаркульский р-он, с.Непряхино</t>
  </si>
  <si>
    <t>Родюков А.В.</t>
  </si>
  <si>
    <t>Обосновывающие материалы по ТП_2014/ЗЭС/Реконструкция/Хозспособ/ХС_047</t>
  </si>
  <si>
    <t>Реконструкция "ВЛ-0,4кВ от ул.Революционной, 10 до ул.Рабочей, 16; ул.Рабочая от д. 2 до д.34" (инв. №80061): Челяб.обл., г.Катав-Ивановск</t>
  </si>
  <si>
    <t>Кузнецов С.И.</t>
  </si>
  <si>
    <t>Обосновывающие материалы по ТП_2014/ЗЭС/Реконструкция/Хозспособ/ХС_048</t>
  </si>
  <si>
    <t>Реконструкция ВЛ-0,4кВ №2 от ТП №41 на опоре №50: Челяб.обл., Чебаркульский р-он., с.Кундравы</t>
  </si>
  <si>
    <t>Дурманова М.Т.</t>
  </si>
  <si>
    <t>Обосновывающие материалы по ТП_2014/ЗЭС/Реконструкция/Хозспособ/ХС_049</t>
  </si>
  <si>
    <t>Реконструкция "ВЛ-0,4кВ отТП №41 до ул.Дачной , 2; от ул.Дачной, 12 до т.6; ул.Дачной, 20 до ул.Литейной, 14; ул.Морозова, 2б до д.26; ул.2-я Матросова, 20 до д.2 от д.22 до д.24; ул.Матросова от д.22 до д.2, от д.29 до д.47; от ул.Морозова, 26 до ул.2-ой Матросовой, 11" (инв. №80045): Челяб.обл., г.Катав-Ивановск</t>
  </si>
  <si>
    <t>Кочкин В.Н.</t>
  </si>
  <si>
    <t>Обосновывающие материалы по ТП_2014/ЗЭС/Реконструкция/Хозспособ/ХС_050</t>
  </si>
  <si>
    <t>Реконструкция "ЛЭП-0,4кВ с.Алексеевка" (инв. №78005): Челябинская обл., Саткинский р-он., д.Алексеевка</t>
  </si>
  <si>
    <t>Рыженкова Т.И.</t>
  </si>
  <si>
    <t>Обосновывающие материалы по ТП_2014/ЗЭС/Реконструкция/Хозспособ/ХС_051</t>
  </si>
  <si>
    <t>Реконструкция РУ-0,4кВ гр.№7 ТП №19: Челяб.обл., г.Златоуст</t>
  </si>
  <si>
    <t>10.07.2013</t>
  </si>
  <si>
    <t>ИП Накашидзе А.Х.</t>
  </si>
  <si>
    <t>Обосновывающие материалы по ТП_2014/ЗЭС/Реконструкция/Хозспособ/ХС_052</t>
  </si>
  <si>
    <t>Реконструкция "ЛЭП-0,4кВ с.Варламово" (инв. №77389): Челяб.обл., Чебяркульский р-он., с.Варламово</t>
  </si>
  <si>
    <t>Хайдуков В.А.</t>
  </si>
  <si>
    <t>Обосновывающие материалы по ТП_2014/ЗЭС/Реконструкция/Хозспособ/ХС_053</t>
  </si>
  <si>
    <t>Реконструкция ВЛ-0,4кВ №2 от ТП №212 на опоре №15: Челяб.обл., Уйский р-он, с.Уйское</t>
  </si>
  <si>
    <t>Обосновывающие материалы по ТП_2014/ЗЭС/Реконструкция/Хозспособ/ХС_054</t>
  </si>
  <si>
    <t>Реконструкция ВЛ-0,4кВ №3 от ТП №43 на опоре №7:  Челяб.обл., Чебаркульский р-он., с.Кундравы</t>
  </si>
  <si>
    <t>Мещеряков А.П.</t>
  </si>
  <si>
    <t>Обосновывающие материалы по ТП_2014/ЗЭС/Реконструкция/Хозспособ/ХС_055</t>
  </si>
  <si>
    <t>Реконструкция "ВЛ-0,4кВ от ТП №4 п.Ключи "Котелная быт"" (инв. №79725): Чебаркульский р-он., п.Ключи</t>
  </si>
  <si>
    <t>УЗО администрации Чебаркулского Муниципального района</t>
  </si>
  <si>
    <t>Обосновывающие материалы по ТП_2014/ЗЭС/Реконструкция/Хозспособ/ХС_056</t>
  </si>
  <si>
    <t>Реконструкция "ВЛИ-0,4кВ №4 от ТП №21" (инв. №182619): Челяб.обл., г.Юрюзань</t>
  </si>
  <si>
    <t>ООО "Гран-Пласт"</t>
  </si>
  <si>
    <t>Обосновывающие материалы по ТП_2014/ЗЭС/Реконструкция/Хозспособ/ХС_057</t>
  </si>
  <si>
    <t>Реконструкция ВЛ-0,4кВ ул.Чапаева, Дачная</t>
  </si>
  <si>
    <t>Королев А.П.</t>
  </si>
  <si>
    <t>Обосновывающие материалы по ТП_2014/ЗЭС/Реконструкция/Хозспособ/ХС_058</t>
  </si>
  <si>
    <t>Реконструкция ВЛ-0,4кВ №1 на опоре №29 от ТП №428: Чебаркульский р-он., с.Непряхино</t>
  </si>
  <si>
    <t>Петрова Н.Н.</t>
  </si>
  <si>
    <t>Обосновывающие материалы по ТП_2014/ЗЭС/Реконструкция/Хозспособ/ХС_059</t>
  </si>
  <si>
    <t>реконструкция "Трансформатор ТМ-630/6 №1 ТП №335" (инв. №78996): Челяб.обл., г.Златоуст</t>
  </si>
  <si>
    <t>Аракчеева Е.Ю.</t>
  </si>
  <si>
    <t>Обосновывающие материалы по ТП_2014/ЗЭС/Реконструкция/Хозспособ/ХС_060</t>
  </si>
  <si>
    <t>Реконструкция РУ-0,4кВ ТП №221: Челяб.обл., г.Златоуст</t>
  </si>
  <si>
    <t>ФГБУ "Национальный парк "Таганай""</t>
  </si>
  <si>
    <t>Обосновывающие материалы по ТП_2014/ЗЭС/Реконструкция/Хозспособ/ХС_061</t>
  </si>
  <si>
    <t>Реконструкция "ЛЭП-0,4кВ с.Ваняшкино" (инв. №77975): Челяб.обл., Саткинский р-он., р.п. Межевой</t>
  </si>
  <si>
    <t>Горбанюк Е.Ю.</t>
  </si>
  <si>
    <t>Обосновывающие материалы по ТП_2014/ЗЭС/Реконструкция/Хозспособ/ХС_062</t>
  </si>
  <si>
    <t>Реконструкция "Нежилого здания ТП №51" (инв. №90943): Челяб.обл., г.Сатка</t>
  </si>
  <si>
    <t>ИП Малухин А.А.</t>
  </si>
  <si>
    <t>Обосновывающие материалы по ТП_2014/ЗЭС/Реконструкция/Хозспособ/ХС_063</t>
  </si>
  <si>
    <t>Реконструкция "ЛЭП-0,4кВ с.Каскыново" (инв. №75492): Челяб.обл., Кусинский р-он., д.Каскыново</t>
  </si>
  <si>
    <t>Юсупов М.Ф.</t>
  </si>
  <si>
    <t>Обосновывающие материалы по ТП_2014/ЗЭС/Реконструкция/Хозспособ/ХС_064</t>
  </si>
  <si>
    <t>Реконструкция "Воздушной линии 0,4кВ</t>
  </si>
  <si>
    <t>Ермакова К.С.</t>
  </si>
  <si>
    <t>Обосновывающие материалы по ТП_2014/ЗЭС/Реконструкция/Хозспособ/ХС_065</t>
  </si>
  <si>
    <t>Реконструкция ВЛ-0,4кВ №4 на опоре №5 от ТП №23: Чебаркульский р-он., с.Непряхино</t>
  </si>
  <si>
    <t>Кутейников И.А.</t>
  </si>
  <si>
    <t>Обосновывающие материалы по ТП_2014/ЗЭС/Реконструкция/Хозспособ/ХС_066</t>
  </si>
  <si>
    <t>Реконструкция ВЛ-0,4кВ №1 от ТП №45 опора №22: Челяб.обл., Чебаркульский р-он., с.Кундравы</t>
  </si>
  <si>
    <t>Будагян А.Б.</t>
  </si>
  <si>
    <t>Обосновывающие материалы по ТП_2014/ЗЭС/Реконструкция/Хозспособ/ХС_067</t>
  </si>
  <si>
    <t xml:space="preserve">Реконструкция "ВЛ-0,4кВ Ашинский р-он., п.Ук" (инв. №79677): Ашинский р-он., п.Ук </t>
  </si>
  <si>
    <t>Обосновывающие материалы по ТП_2014/ЗЭС/Реконструкция/Хозспособ/ХС_068</t>
  </si>
  <si>
    <t>Реконструкция "Воздушной линии 0,4кВ пос.Тундуш" (инв. №79440): Челяб.обл., г.Златоуст, п.Тундуш</t>
  </si>
  <si>
    <t>Мухамадьяров В.А.</t>
  </si>
  <si>
    <t>Обосновывающие материалы по ТП_2014/ЗЭС/Реконструкция/Хозспособ/ХС_069</t>
  </si>
  <si>
    <t>Реконструкция ВЛ-0,4кВ №3 на опоре №14 от ТП №503: Чебаркульский р-он., с.Непряхино</t>
  </si>
  <si>
    <t>Максакова И.В.</t>
  </si>
  <si>
    <t>Обосновывающие материалы по ТП_2014/ЗЭС/Реконструкция/Хозспособ/ХС_070</t>
  </si>
  <si>
    <t>ВЛИ-0,4кВ от РУ-0,4кВ гр. №4 ТП №506: Чебаркульский район, с.Варламово</t>
  </si>
  <si>
    <t>ТД «Варламовская СХТ»</t>
  </si>
  <si>
    <t>Обосновывающие материалы по ТП_2014/ЗЭС/Реконструкция/Хозспособ/ХС_071</t>
  </si>
  <si>
    <t>Реконструкция "ЛЭП-0,4кВ с.Айлино" (инв. №77976): Саткинский р-он., с.Айлино</t>
  </si>
  <si>
    <t>Мальцева Г.А.</t>
  </si>
  <si>
    <t>Обосновывающие материалы по ТП_2014/ЗЭС/Реконструкция/Хозспособ/ХС_072</t>
  </si>
  <si>
    <t>Реконструкция "ВЛИ-0,4кВ от КТПН-255"</t>
  </si>
  <si>
    <t>Гидревич В.К.</t>
  </si>
  <si>
    <t>Обосновывающие материалы по ТП_2014/ЗЭС/Реконструкция/Хозспособ/ХС_073</t>
  </si>
  <si>
    <t>Реконструкция "Оборудования ТП №28, 3м/р-н, 11" (инв. №79143): г.Златоуст</t>
  </si>
  <si>
    <t>ИП Сурков Е.Ю.</t>
  </si>
  <si>
    <t>Обосновывающие материалы по ТП_2014/ЗЭС/Реконструкция/Хозспособ/ХС_074</t>
  </si>
  <si>
    <t>Реконструкция "ЛЭП-0,4кВ с.Бишкиль" (инв. №77287): Чебаркульский р-он., п.Бишкиль</t>
  </si>
  <si>
    <t>Фоминых Г.А.</t>
  </si>
  <si>
    <t>Обосновывающие материалы по ТП_2014/ЗЭС/Реконструкция/Хозспособ/ХС_075</t>
  </si>
  <si>
    <t>Реконструкция ВЛ-0,4кВ №3 на опоре №6 от ТП №98: Уйский р-он., с.Уйское</t>
  </si>
  <si>
    <t>ИП Ярина С.А.</t>
  </si>
  <si>
    <t>Обосновывающие материалы по ТП_2014/ЗЭС/Реконструкция/Хозспособ/ХС_076</t>
  </si>
  <si>
    <t>Реконструкция "Водушной линии 0,4кВ ТП №15 фидер ул.Литейная, Есенина" (инв. №80992): г.Куса</t>
  </si>
  <si>
    <t>Обосновывающие материалы по ТП_2014/ЗЭС/Реконструкция/Хозспособ/ХС_077</t>
  </si>
  <si>
    <t>Реконструкция "ЛЭП-0,4кВ с.Кундравы" (инв. №77297): Чебаркульский р-он., с.Кундравы</t>
  </si>
  <si>
    <t>Обосновывающие материалы по ТП_2014/ЗЭС/Реконструкция/Хозспособ/ХС_078</t>
  </si>
  <si>
    <t>Реконструкция "ЛЭП-0,4кВ, с.Уйское" (инв. №76429): Уйский р-он., с.Уйское</t>
  </si>
  <si>
    <t>Кашигин О.А.</t>
  </si>
  <si>
    <t>Обосновывающие материалы по ТП_2014/ЗЭС/Реконструкция/Хозспособ/ХС_079</t>
  </si>
  <si>
    <t>Реконструкция "Воздушная линия 0,4кВ КТПн №18 до ул.Кр.Горка 2-34, 1-33, Горького, Матросова" (инв. №80865): Кусинский р-он., р.п.Магнитка</t>
  </si>
  <si>
    <t>Старков К.С.</t>
  </si>
  <si>
    <t>Обосновывающие материалы по ТП_2014/ЗЭС/Реконструкция/Хозспособ/ХС_080</t>
  </si>
  <si>
    <t xml:space="preserve">Реконструкция "ВЛ-0,4кВ от ТП №54" (инр. №80418): Уйский р-он., п.Октябрьский54" </t>
  </si>
  <si>
    <t>Уткина Т.А.</t>
  </si>
  <si>
    <t>Обосновывающие материалы по ТП_2014/ЗЭС/Реконструкция/Хозспособ/ХС_081</t>
  </si>
  <si>
    <t>Реконструкция "ВЛ-0,4кВ Меседа" (инв. №80314): Катав-Ивановский р-он., с.Меседа</t>
  </si>
  <si>
    <t>Лысов А.Т.</t>
  </si>
  <si>
    <t>Обосновывающие материалы по ТП_2014/ЗЭС/Реконструкция/Хозспособ/ХС_082</t>
  </si>
  <si>
    <t>Реконструкция "ЛЭП-0,4 кВ с. Смородинка"</t>
  </si>
  <si>
    <t>6200005707</t>
  </si>
  <si>
    <t>08.10.2013</t>
  </si>
  <si>
    <t>Хафизов А.Р.</t>
  </si>
  <si>
    <t>Обосновывающие материалы по ТП_2014/ЗЭС/Реконструкция/Хозспособ/ХС_083</t>
  </si>
  <si>
    <t>Реконструкция РУ-0,4кВ ТП №108: г.Сатка</t>
  </si>
  <si>
    <t>ООО "Магсибтранс"</t>
  </si>
  <si>
    <t>Обосновывающие материалы по ТП_2014/ЗЭС/Реконструкция/Хозспособ/ХС_084</t>
  </si>
  <si>
    <t>Реконструкция "Воздушной линии 0,4кВ ТП №5 фидер ул.Спартак" (инв. №81082): г.Куса</t>
  </si>
  <si>
    <t>Пискунова В.В.</t>
  </si>
  <si>
    <t>Обосновывающие материалы по ТП_2014/ЗЭС/Реконструкция/Хозспособ/ХС_085</t>
  </si>
  <si>
    <t>Реконструкция ВЛ-0,4кВ №2 на опоре №23от ТП №23: Чебаркульский р-он., с.Непряхино</t>
  </si>
  <si>
    <t>31.10.2013</t>
  </si>
  <si>
    <t>Купцов В.П.</t>
  </si>
  <si>
    <t>Обосновывающие материалы по ТП_2014/ЗЭС/Реконструкция/Хозспособ/ХС_086</t>
  </si>
  <si>
    <t>Реконструкция "Воздушной линии 0,4кВ от опоры по ул.Суворова до ул.Лесная 7-14 с.Медведевка" (инв. №80700): Кусинский р-он., п.Уртюшка</t>
  </si>
  <si>
    <t>Дурегин К.А.</t>
  </si>
  <si>
    <t>Обосновывающие материалы по ТП_2014/ЗЭС/Реконструкция/Хозспособ/ХС_087</t>
  </si>
  <si>
    <t>Реконструкция "Воздушной линии 0,4кВ от ТП №492 до щита потребителя" (инв. №79887): г.Миасс, с.Устиново</t>
  </si>
  <si>
    <t>Стеняхин С.Н.,</t>
  </si>
  <si>
    <t>Обосновывающие материалы по ТП_2014/ЗЭС/Реконструкция/Хозспособ/ХС_088</t>
  </si>
  <si>
    <t>Реконструкция "ЛЭП-0,4кВ, с.Шахматово" (инв. №77398): Чебаркульский р-он., с.Шахматово</t>
  </si>
  <si>
    <t>Домовитова Н.Н.</t>
  </si>
  <si>
    <t>Обосновывающие материалы по ТП_2014/ЗЭС/Реконструкция/Хозспособ/ХС_089</t>
  </si>
  <si>
    <t>Реконструкция ВЛ-0,4кВ №5 на опоре №7 ТП №503: Чебаркульский р-он., с.Непряхино</t>
  </si>
  <si>
    <t>Лифенцов В.И.</t>
  </si>
  <si>
    <t>Обосновывающие материалы по ТП_2014/ЗЭС/Реконструкция/Хозспособ/ХС_090</t>
  </si>
  <si>
    <t>Реконструкция "ЛЭП-0,4кВ с.Серпиевка"</t>
  </si>
  <si>
    <t>Администрация Серпиевского с/п</t>
  </si>
  <si>
    <t>Обосновывающие материалы по ТП_2014/ЗЭС/Реконструкция/Хозспособ/ХС_091</t>
  </si>
  <si>
    <t>Реконструкция ВЛ-0,4кВ №2 на опоре №46 от ТП №179: Чебаркульский р-он., с.Непряхино</t>
  </si>
  <si>
    <t>Крылов А.В.</t>
  </si>
  <si>
    <t>Обосновывающие материалы по ТП_2014/ЗЭС/Реконструкция/Хозспособ/ХС_092</t>
  </si>
  <si>
    <t>Реконструкция "ВЛ-0,4кВ от ТП №25 до ул.Подлесной,2;ул.Подлесная от д.54 до д.74;от ул.Подлесной,42 до ул.Чкалова,52;ул.Чкалова от д.34 до д.20;от ул.Подлесной,16 до ул.Щорса,6а;ул.Щорса от д.1а до д.10;ул.Чкалова от д.16 до д.2; ул.Подлесная от д.80 до д.34" (инв. №80058): г.Катав-Ивановск</t>
  </si>
  <si>
    <t>Баранова С.Н.</t>
  </si>
  <si>
    <t>Обосновывающие материалы по ТП_2014/ЗЭС/Реконструкция/Хозспособ/ХС_093</t>
  </si>
  <si>
    <t>Обосновывающие материалы по ТП_2014/ЗЭС/Реконструкция/Хозспособ/ХС_094</t>
  </si>
  <si>
    <t>Реконструкция "ВЛ-0,4 кВ Ашинский район, п.Ук" (инв. №79677):Ашинский р-н, п. Ук</t>
  </si>
  <si>
    <t>6200005913</t>
  </si>
  <si>
    <t>20.11.2013</t>
  </si>
  <si>
    <t>Лукьянов В.В.</t>
  </si>
  <si>
    <t>Обосновывающие материалы по ТП_2014/ЗЭС/Реконструкция/Хозспособ/ХС_095</t>
  </si>
  <si>
    <t>Реконструкция "ЛЭП-0,4кВ с.Камбулат" (инв. №77334): Чебаркульский р-он., д.Камбулат</t>
  </si>
  <si>
    <t>Ковалев С.И.</t>
  </si>
  <si>
    <t>Обосновывающие материалы по ТП_2014/ЗЭС/Реконструкция/Хозспособ/ХС_096</t>
  </si>
  <si>
    <t>Реконструкция ВЛ-0,4кВ №1 на опоре №3 ТП №206: Уйский р-он., с.Уйкое</t>
  </si>
  <si>
    <t>Мамедов Э.Н.</t>
  </si>
  <si>
    <t>Обосновывающие материалы по ТП_2014/ЗЭС/Реконструкция/Хозспособ/ХС_097</t>
  </si>
  <si>
    <t>Реконструкция "Воздушной линии-0,4 кВ от КТПН №3 до ул.Пушкина, ул. Одинарная, Железнодорожная" (инв. №80850). :Кусинский р-н, р.п. Магнитка</t>
  </si>
  <si>
    <t>6200005985</t>
  </si>
  <si>
    <t>Обосновывающие материалы по ТП_2014/ЗЭС/Реконструкция/Хозспособ/ХС_098</t>
  </si>
  <si>
    <t>Реконструкция  "Воздушной линии-0,4 кВ ТП №34 фидер КБО (инв. №81061): г.Куса</t>
  </si>
  <si>
    <t>Обосновывающие материалы по ТП_2014/ЗЭС/Реконструкция/Хозспособ/ХС_099</t>
  </si>
  <si>
    <t>Реконструкция ВЛ-0,4кВ №2 на опоре №23 от ТП №27: Чебаркульский р-н, д. Верхние Караси</t>
  </si>
  <si>
    <t>6200005991</t>
  </si>
  <si>
    <t>Кулиненко И.А.</t>
  </si>
  <si>
    <t>Обосновывающие материалы по ТП_2014/ЗЭС/Реконструкция/Хозспособ/ХС_100</t>
  </si>
  <si>
    <t>Реконструкция ВЛ-0,4кВ №2 на опоре №23 от ТП №27: Чебаркульский р-н, д .Верхние Караси</t>
  </si>
  <si>
    <t>6200005992</t>
  </si>
  <si>
    <t>Кунцевич А.О.</t>
  </si>
  <si>
    <t>Обосновывающие материалы по ТП_2014/ЗЭС/Реконструкция/Хозспособ/ХС_101</t>
  </si>
  <si>
    <t>Реконструкция "Трансформаторная подстанция КТП-181, с.Черное" (инв. №77538) г.Миасс, с.Черновское</t>
  </si>
  <si>
    <t>6200005993</t>
  </si>
  <si>
    <t>17.12.2013</t>
  </si>
  <si>
    <t>Якупов Г.А.</t>
  </si>
  <si>
    <t>Обосновывающие материалы по ТП_2014/ЗЭС/Реконструкция/Хозспособ/ХС_102</t>
  </si>
  <si>
    <t>Реконструкция "ЛЭП-0,4кВ, с.Медведево" (инв. №77405): Чебаркульский р-н, с. Медведево</t>
  </si>
  <si>
    <t>Павлова Л.В.</t>
  </si>
  <si>
    <t>Обосновывающие материалы по ТП_2014/ЗЭС/Реконструкция/Хозспособ/ХС_103</t>
  </si>
  <si>
    <t>Реконструкция ВЛ-0,4кВ №1 на опоре №29 от ТП №27: Чебаркульский р-н, д. Верхние Караси</t>
  </si>
  <si>
    <t>Кулаев И.А.</t>
  </si>
  <si>
    <t>Обосновывающие материалы по ТП_2014/ЗЭС/Реконструкция/Хозспособ/ХС_104</t>
  </si>
  <si>
    <t>Реконструкция ВЛ-0,4кВ №1 на опоре №17 от ТП №428: Чебаркульский р-н, с.Непряхино</t>
  </si>
  <si>
    <t>Стебельская О.В.</t>
  </si>
  <si>
    <t>Обосновывающие материалы по ТП_2014/ЗЭС/Реконструкция/Хозспособ/ХС_105</t>
  </si>
  <si>
    <t>Реконструкция "ВЛ-0,4кВ от ТП №15 до ул. К.Маркса, 1" (инв. №80202): г. Юрюзань</t>
  </si>
  <si>
    <t>ИП Кузнецова П.А.</t>
  </si>
  <si>
    <t>Обосновывающие материалы по ТП_2014/ЗЭС/Реконструкция/Хозспособ/ХС_106</t>
  </si>
  <si>
    <t>Реконструкция  "Воздушной линии-0,4 кВ ТП №15 фидер ул. Правда (инв. №80989): г.Куса
Реконструкция "Нежилого здания - закрытая трансформаторная подстанция №15" (инв. №80932): г.Куса</t>
  </si>
  <si>
    <t>Шубенков С.А.</t>
  </si>
  <si>
    <t>Обосновывающие материалы по ТП_2014/ЗЭС/Реконструкция/Хозспособ/ХС_107</t>
  </si>
  <si>
    <t>Реконструкция ЛЭП-0,4 кВ с.Медведево (инв. №77405), Челябинская область, Чебаркульский район, п. Бишкиль</t>
  </si>
  <si>
    <t>6200006027</t>
  </si>
  <si>
    <t>25.12.2013</t>
  </si>
  <si>
    <t>Новичева Н.Н.</t>
  </si>
  <si>
    <t>Обосновывающие материалы по ТП_2014/ЗЭС/Реконструкция/Хозспособ/ХС_108</t>
  </si>
  <si>
    <t>Реконструкция "ЛЭП-0,4кВ, с.Травники" (инв. №77339): Чебаркульский р-н, с. Травники</t>
  </si>
  <si>
    <t>Обосновывающие материалы по ТП_2014/ЗЭС/Реконструкция/Хозспособ/ХС_109</t>
  </si>
  <si>
    <t>Реконструкция "ВЛ-0,4 кВ Ашинский р-н, п. Ук" (инв. №79677): Ашинский р-н, п. Ук</t>
  </si>
  <si>
    <t>Мухамадеев Д.Х.</t>
  </si>
  <si>
    <t>Обосновывающие материалы по ТП_2014/ЗЭС/Реконструкция/Хозспособ/ХС_110</t>
  </si>
  <si>
    <t>Обосновывающие материалы по ТП_2014/ЗЭС/Реконструкция/Хозспособ/ХС_111</t>
  </si>
  <si>
    <t>Реконструкция "ВЛ-0,4кВ ТП №37 фидер Молодежная вверх" (инв. №80629): г. Куса</t>
  </si>
  <si>
    <t>Обосновывающие материалы по ТП_2014/ЗЭС/Реконструкция/Хозспособ/ХС_112</t>
  </si>
  <si>
    <t>Реконструкция "ЛЭП-0,4 кВ, с.Палкино"</t>
  </si>
  <si>
    <t>Челпанов Н.В.</t>
  </si>
  <si>
    <t>Обосновывающие материалы по ТП_2014/ЗЭС/Реконструкция/Хозспособ/ХС_113</t>
  </si>
  <si>
    <t>Реконструкция "ЛЭП-0,4кВ, с.Аминево" (инв. №76499): Уйский р-н, с. Аминево</t>
  </si>
  <si>
    <t>Тажитдинова З.Г.</t>
  </si>
  <si>
    <t>Обосновывающие материалы по ТП_2014/ЗЭС/Реконструкция/Хозспособ/ХС_114</t>
  </si>
  <si>
    <t>Отпайка 0,4кВ от опоры №25 ВЛ-0,4кВ №3 от ТП №110: Чебаркульский р-он., с.Пустозерово</t>
  </si>
  <si>
    <t>Захарова О.Ю.</t>
  </si>
  <si>
    <t>Обосновывающие материалы по ТП_2014/ЗЭС/Реконструкция/Хозспособ/ХС_115</t>
  </si>
  <si>
    <t>Реконструкция ВЛ-0,4кВ №2 на опоре №29-1</t>
  </si>
  <si>
    <t>6200006091</t>
  </si>
  <si>
    <t>Хакимова М.Ш.</t>
  </si>
  <si>
    <t>Обосновывающие материалы по ТП_2014/ЗЭС/Реконструкция/Хозспособ/ХС_116</t>
  </si>
  <si>
    <t>Реконструкция ВЛ-0,4кВ №3 на опоре №14 от ТП №43: Чебаркульский р-н, с. Кундравы</t>
  </si>
  <si>
    <t>6200006119</t>
  </si>
  <si>
    <t>Яковлева А.А.</t>
  </si>
  <si>
    <t>Обосновывающие материалы по ТП_2014/ЗЭС/Реконструкция/Хозспособ/ХС_117</t>
  </si>
  <si>
    <t>Реконструкция "Воздушной линии-0,4 кВ от КТПН №30 до ул.Таганайская, ул. Свобода, ул. Володарского" (инв. №80848). Кусинский р-н, р.п. Магнитка</t>
  </si>
  <si>
    <t>13.02.2014</t>
  </si>
  <si>
    <t>Тишковец Е.А.</t>
  </si>
  <si>
    <t>Обосновывающие материалы по ТП_2014/ЗЭС/Реконструкция/Хозспособ/ХС_118</t>
  </si>
  <si>
    <t>Реконструкция "ЛЭП-0,4 кВ пос. Тимирязев</t>
  </si>
  <si>
    <t>6200006246</t>
  </si>
  <si>
    <t>27.03.2014</t>
  </si>
  <si>
    <t>Кузина В.М.</t>
  </si>
  <si>
    <t>Обосновывающие материалы по ТП_2014/ЗЭС/Реконструкция/Хозспособ/ХС_119</t>
  </si>
  <si>
    <t>Реконструкция "ЛЭП-0,4 кВ с. Устиново"</t>
  </si>
  <si>
    <t>04.04.2014</t>
  </si>
  <si>
    <t>Партина Е.П.</t>
  </si>
  <si>
    <t>Обосновывающие материалы по ТП_2014/ЗЭС/Реконструкция/Хозспособ/ХС_120</t>
  </si>
  <si>
    <t>Реконструкция ВЛ-0,4кВ №2 от ТП №22, на опоре №36: Чебаркульский р-н, с.Непряхино</t>
  </si>
  <si>
    <t>6200006261</t>
  </si>
  <si>
    <t>23.07.2014</t>
  </si>
  <si>
    <t>Ткачуков Д.Б.</t>
  </si>
  <si>
    <t>Обосновывающие материалы по ТП_2014/ЗЭС/Реконструкция/Хозспособ/ХС_121</t>
  </si>
  <si>
    <t>Реконструкция ВЛ-0,4 кВ №2 от ТП №308 на опоре №13, Челябинская область, Чебаркульский р-н, п.Кумысный</t>
  </si>
  <si>
    <t>Муртазина Т.Ф.</t>
  </si>
  <si>
    <t>Обосновывающие материалы по ТП_2014/ЗЭС/Реконструкция/Хозспособ/ХС_122</t>
  </si>
  <si>
    <t>Реконструкция "Воздушной линии-0,4кВ от КТПн №36 до ул.К.Маркса, магазин 10" (инв. №80799):Кусинский р-н, р.п.Магнитка</t>
  </si>
  <si>
    <t>Общество с ограниченной ответственностью ПКП Гарант Строй</t>
  </si>
  <si>
    <t>Обосновывающие материалы по ТП_2014/ЗЭС/Реконструкция/Хозспособ/ХС_123</t>
  </si>
  <si>
    <t>Реконструкция "Оборудования ТП №115, пр.Гагарина 1 линия, д..24" (инв. №79062), Челябинская область, г.Златоуст</t>
  </si>
  <si>
    <t>13.03.2014</t>
  </si>
  <si>
    <t>Давлетов А.Р.</t>
  </si>
  <si>
    <t>Обосновывающие материалы по ТП_2014/ЗЭС/Реконструкция/Хозспособ/ХС_124</t>
  </si>
  <si>
    <t>Реконструкция "ЛЭП-0,4 кВ, с.Медведево"</t>
  </si>
  <si>
    <t>6200006301</t>
  </si>
  <si>
    <t>23.05.2014</t>
  </si>
  <si>
    <t>Сумина А.А.</t>
  </si>
  <si>
    <t>Обосновывающие материалы по ТП_2014/ЗЭС/Реконструкция/Хозспособ/ХС_125</t>
  </si>
  <si>
    <t>Реконструкция ВЛ-0,4 кВ №2 от ТП №202 на опоре №13, Челябинская область, с.Уйское</t>
  </si>
  <si>
    <t>Ионова Н.А.</t>
  </si>
  <si>
    <t>Обосновывающие материалы по ТП_2014/ЗЭС/Реконструкция/Хозспособ/ХС_126</t>
  </si>
  <si>
    <t>Реконструкция "ЛЭП-0,4 кВ с.Кундравы" (инв. №77297):Чебаркульский р-н, с.Кундравы</t>
  </si>
  <si>
    <t>6200006321</t>
  </si>
  <si>
    <t>Кадочников А.Э.</t>
  </si>
  <si>
    <t>Обосновывающие материалы по ТП_2014/ЗЭС/Реконструкция/Хозспособ/ХС_127</t>
  </si>
  <si>
    <t>Реконструкция Воздушной линии 0,4 кВ ТП №17 фидер ул. Кр. Звезда (инв. №81078) (ВЛ-0,4 кВ ул. Красная Звезда от ТП №17): г. Куса</t>
  </si>
  <si>
    <t>6200006346</t>
  </si>
  <si>
    <t>Чистяков Н.А.</t>
  </si>
  <si>
    <t>Обосновывающие материалы по ТП_2014/ЗЭС/Реконструкция/Хозспособ/ХС_128</t>
  </si>
  <si>
    <t>Реконструкция ЛЭП-0,4 кВ с. Камбулат (инв. №77344) (ВЛ-0,4 кВ №2 от ТП №182): Чебаркульский район, д.Камбулат</t>
  </si>
  <si>
    <t>6200006357</t>
  </si>
  <si>
    <t>08.04.2014</t>
  </si>
  <si>
    <t>Волынкин С.М.</t>
  </si>
  <si>
    <t>Обосновывающие материалы по ТП_2014/ЗЭС/Реконструкция/Хозспособ/ХС_129</t>
  </si>
  <si>
    <t>Реконструкция Участка Воздушная линия 6 кВ ТП №39-ТП №17 на п/ст "Кусинские печи" (инв. №81049) (ВЛ-0,4 кВ Солнечная от ТП №61): Кусинский район, п. Кусинские Печи</t>
  </si>
  <si>
    <t>6200006425</t>
  </si>
  <si>
    <t>21.04.2014</t>
  </si>
  <si>
    <t>Сатонин М.П.</t>
  </si>
  <si>
    <t>Обосновывающие материалы по ТП_2014/ЗЭС/Реконструкция/Хозспособ/ХС_130</t>
  </si>
  <si>
    <t>Реконструкция "МТП-13 ул.Белорецкая, у д. №2" (инв. №79995): г.Катав-Ивановск</t>
  </si>
  <si>
    <t>6200006439</t>
  </si>
  <si>
    <t>13.05.2014</t>
  </si>
  <si>
    <t>Волков Н.И.</t>
  </si>
  <si>
    <t>Обосновывающие материалы по ТП_2014/ЗЭС/Реконструкция/Хозспособ/ХС_131</t>
  </si>
  <si>
    <t>Реконструкция "Воздушной линии 0,4 кВ ТП №20 фидер "ул. Юбилейная"" (инв. №81087): г.Куса</t>
  </si>
  <si>
    <t>Ватолина Л. Н.</t>
  </si>
  <si>
    <t>Обосновывающие материалы по ТП_2014/ЗЭС/Реконструкция/Хозспособ/ХС_132</t>
  </si>
  <si>
    <t>Реконструкция "Воздушной линии 0,4 кВ ТП №39 фидер ул.Матросова" (инв. №81085): г.Куса</t>
  </si>
  <si>
    <t>6200006456</t>
  </si>
  <si>
    <t>25.04.2014</t>
  </si>
  <si>
    <t>Севостьянов А.В.</t>
  </si>
  <si>
    <t>Обосновывающие материалы по ТП_2014/ЗЭС/Реконструкция/Хозспособ/ХС_133</t>
  </si>
  <si>
    <t>Реконструкция "ВЛ-0,4 кВ Ашинский район, п.Ук" (инв. №79677): Ашинский район, п.Ук</t>
  </si>
  <si>
    <t>6200006462</t>
  </si>
  <si>
    <t>Обосновывающие материалы по ТП_2014/ЗЭС/Реконструкция/Хозспособ/ХС_134</t>
  </si>
  <si>
    <t>Реконструкция "ЛЭП-0,4 кВ пос. Тимирязевский" (инв. №77386) (ВЛ 0,4 кВ №2): Чебаркульский район, п.Тимирязевский</t>
  </si>
  <si>
    <t>6200006466</t>
  </si>
  <si>
    <t>26.05.2014</t>
  </si>
  <si>
    <t>Семенова С.В.</t>
  </si>
  <si>
    <t>Обосновывающие материалы по ТП_2014/ЗЭС/Реконструкция/Хозспособ/ХС_135</t>
  </si>
  <si>
    <t>Реконструкция "ВЛ-0,4 кВ,  Ашинский район, п. Усть-Курышка" (инв. №79676) (ВЛ-0,4кВ №2) Ашинский р-н, п.Усть-Курышка</t>
  </si>
  <si>
    <t>6200006522</t>
  </si>
  <si>
    <t>Хафизова Н.В.</t>
  </si>
  <si>
    <t>Обосновывающие материалы по ТП_2014/ЗЭС/Реконструкция/Хозспособ/ХС_136</t>
  </si>
  <si>
    <t>Реконструкция "ЛЭП-0,4 кВ пос. Атлян" (инв. №77252) (ВЛ 0,4 кВ №1): г. Миасс</t>
  </si>
  <si>
    <t>6200006534</t>
  </si>
  <si>
    <t>14.05.2014</t>
  </si>
  <si>
    <t>Вегеле Я.В.</t>
  </si>
  <si>
    <t>Обосновывающие материалы по ТП_2014/ЗЭС/Реконструкция/Хозспособ/ХС_137</t>
  </si>
  <si>
    <t>Реконструкция "ЛЭП-0,4кВ, с. Петропавлов</t>
  </si>
  <si>
    <t>6200006538</t>
  </si>
  <si>
    <t>Пуртов С.В.</t>
  </si>
  <si>
    <t>Обосновывающие материалы по ТП_2014/ЗЭС/Реконструкция/Хозспособ/ХС_138</t>
  </si>
  <si>
    <t>Реконструкция "ЛЭП-0,4 кВ с. Бишкиль" (инв. №77287) (ВЛ 0,4 кВ №4): Чебаркульский район, п.Бишкиль</t>
  </si>
  <si>
    <t>6200006593</t>
  </si>
  <si>
    <t>10.06.2014</t>
  </si>
  <si>
    <t>Дорофеев В.Г.</t>
  </si>
  <si>
    <t>Обосновывающие материалы по ТП_2014/ЗЭС/Реконструкция/Хозспособ/ХС_139</t>
  </si>
  <si>
    <t>Реконструкция  "Оборудования ТП №14, пр. 30 лет Победы, 7" (инв. №79079). г.Златоуст</t>
  </si>
  <si>
    <t>6200006618</t>
  </si>
  <si>
    <t>24.06.2014</t>
  </si>
  <si>
    <t>Сгоян М.А.</t>
  </si>
  <si>
    <t>Обосновывающие материалы по ТП_2014/ЗЭС/Реконструкция/Хозспособ/ХС_140</t>
  </si>
  <si>
    <t>Реконструкция ЛЭП-0,4 кВ с. Бишкиль (инв. №77287) (ВЛ-0,4 кВ №1 от ТП №249): Чебаркульский район, п. Бишкиль</t>
  </si>
  <si>
    <t>6200006670</t>
  </si>
  <si>
    <t>Чураев Т.Ф.</t>
  </si>
  <si>
    <t>Обосновывающие материалы по ТП_2014/ЗЭС/Реконструкция/Хозспособ/ХС_141</t>
  </si>
  <si>
    <t>Реконструкция ЛЭП-0,4 кВ пос. Центральный (инв. № 75495) (ВЛ-0,4 кВ ул. Лесная): г. Златоуст, п. Центральный</t>
  </si>
  <si>
    <t>6200006737</t>
  </si>
  <si>
    <t>30.06.2014</t>
  </si>
  <si>
    <t>Гречишников С.Н.</t>
  </si>
  <si>
    <t>Обосновывающие материалы по ТП_2014/ЗЭС/Реконструкция/Хозспособ/ХС_142</t>
  </si>
  <si>
    <t>Реконструкция ЛЭП-0,4 кВ с. Кундравы (инв. №77296) (ВЛ-0,4 кВ №2 от ТП №44): Чебаркульский район, с. Кундравы</t>
  </si>
  <si>
    <t>6200006771</t>
  </si>
  <si>
    <t>10.07.2014</t>
  </si>
  <si>
    <t>Манаков В.А.</t>
  </si>
  <si>
    <t>Обосновывающие материалы по ТП_2014/ЗЭС/Реконструкция/Хозспособ/ХС_143</t>
  </si>
  <si>
    <t>Реконструкция "ЛЭП-0,4 кВ, с.Черное" (инв. №77424) (ВЛ-0,4кВ №2): г.Миасс, с. Черновское</t>
  </si>
  <si>
    <t>6200006789</t>
  </si>
  <si>
    <t>15.07.2014</t>
  </si>
  <si>
    <t>Гринина С.В.</t>
  </si>
  <si>
    <t>Обосновывающие материалы по ТП_2014/ЗЭС/Реконструкция/Хозспособ/ХС_144</t>
  </si>
  <si>
    <t>Реконструкция ВЛ-0,4кВ №2 от ТП №41, на опоре №10:Чебаркульский р-н, с. Кундравы</t>
  </si>
  <si>
    <t>6200006816</t>
  </si>
  <si>
    <t>30.07.2014</t>
  </si>
  <si>
    <t>Клещенок Н.А.</t>
  </si>
  <si>
    <t>Обосновывающие материалы по ТП_2014/ЗЭС/Реконструкция/Хозспособ/ХС_145</t>
  </si>
  <si>
    <t>Реконструкция "ВЛИ-0,4кВ №4 от ТП №21" (инв. №182619) : г.Юрюзань</t>
  </si>
  <si>
    <t>6200007032</t>
  </si>
  <si>
    <t>30.09.2014</t>
  </si>
  <si>
    <t>Обосновывающие материалы по ТП_2014/ЗЭС/Реконструкция/Хозспособ/ХС_146</t>
  </si>
  <si>
    <t>Реконструкия "ВЛ-0,4кВ от ТП №2 (инв. №80902) (ВЛ-0,4кВ ул.Пушкина,шк. №7). г.Куса</t>
  </si>
  <si>
    <t>6200007139</t>
  </si>
  <si>
    <t>07.10.2014</t>
  </si>
  <si>
    <t>Распопов А.В.</t>
  </si>
  <si>
    <t>Обосновывающие материалы по ТП_2014/ЗЭС/Реконструкция/Хозспособ/ХС_147</t>
  </si>
  <si>
    <t>Реконструкция "ЛЭП-0,4 кВ, с.Уйское" (инв.№76430): с.Уйское</t>
  </si>
  <si>
    <t>6200007140</t>
  </si>
  <si>
    <t>23.09.2014</t>
  </si>
  <si>
    <t>Трапезников В.В.</t>
  </si>
  <si>
    <t>Обосновывающие материалы по ТП_2014/ЗЭС/Реконструкция/Хозспособ/ХС_148</t>
  </si>
  <si>
    <t>Реконструкция ВЛ-0,4кВ №3 от ТП №21П на опоре №26: г.Златоуст</t>
  </si>
  <si>
    <t>6200007167</t>
  </si>
  <si>
    <t>12.09.2014</t>
  </si>
  <si>
    <t>ООО "Таганайский</t>
  </si>
  <si>
    <t>Обосновывающие материалы по ТП_2014/ЗЭС/Реконструкция/Хозспособ/ХС_149</t>
  </si>
  <si>
    <t>Реконструкция "ЛЭП-0,4кВ с. Айлино (инв. №77977) (ВЛ-0,4кВ №2): Саткинский р-н, с.Айлино</t>
  </si>
  <si>
    <t>18.09.2014</t>
  </si>
  <si>
    <t>МДОУ д/с 28</t>
  </si>
  <si>
    <t>Обосновывающие материалы по ТП_2014/ЗЭС/Реконструкция/Хозспособ/ХС_150</t>
  </si>
  <si>
    <t>Реконструкия "КТП с трансформатором 400кВА п.Жукатау ТП-304" (инв. №79768) (ТП №304): Кусинский р-н, п. Жукатау, Реконструкция "ВЛ-0,4кВ от КТП п.Жукатау"  (инв. №79769) (ВЛ-0,4кВ дом 35): Кусинский р-н, п. Жукатау</t>
  </si>
  <si>
    <t>6200007288</t>
  </si>
  <si>
    <t>08.10.2014</t>
  </si>
  <si>
    <t>Еськова Л.А.</t>
  </si>
  <si>
    <t>Обосновывающие материалы по ТП_2014/ЗЭС/Реконструкция/Хозспособ/ХС_151</t>
  </si>
  <si>
    <t>Реконструкция «Нежилого здания - трансформаторная подстанция №33» (инв. № 80786) (ТП № 233)</t>
  </si>
  <si>
    <t>0047
0048</t>
  </si>
  <si>
    <t>УСЖКХ Кусинского муниципального района</t>
  </si>
  <si>
    <t>Обосновывающие материалы по ТП_2014/ЗЭС/Реконструкция/Хозспособ/ХС_152</t>
  </si>
  <si>
    <t>Реконструкция Воздушной линии-0,4 кВ ТП№15 фидер "ул. Правда"  (инв. №80989), Челябинская область, г.Куса</t>
  </si>
  <si>
    <t>Вахитов И.Р.</t>
  </si>
  <si>
    <t>Обосновывающие материалы по ТП_2014/ЗЭС/Реконструкция/Хозспособ/ХС_153</t>
  </si>
  <si>
    <t>Вахитова Ю.Р.</t>
  </si>
  <si>
    <t>Реконструкция "ЛЭП-0,4 кВ, с.Черное" (инв. №77424) (ВЛ-0,4кВ №3): г.Миасс, с. Черновское</t>
  </si>
  <si>
    <t>Сатеев Н.И.</t>
  </si>
  <si>
    <t>Обосновывающие материалы по ТП_2014/ЗЭС/Реконструкция/Хозспособ/ХС_154</t>
  </si>
  <si>
    <t>Маклаков В.М.</t>
  </si>
  <si>
    <t>Подряд МЭС</t>
  </si>
  <si>
    <t xml:space="preserve">  19</t>
  </si>
  <si>
    <t>Обосновывающие материалы по ТП_2014/МЭС/Реконструкция/Подряд/Подряд_001</t>
  </si>
  <si>
    <t>Реконструкция ВЛ-0,4 кВ (инв.№ 60909), Агаповский район, п.Новобурановка</t>
  </si>
  <si>
    <t>Сафронова С.М.</t>
  </si>
  <si>
    <t>Обосновывающие материалы по ТП_2014/МЭС/Реконструкция/Подряд/Подряд_002</t>
  </si>
  <si>
    <t>Реконструкция ТП №621, Верхнеуральский район, п.Карагайский</t>
  </si>
  <si>
    <t>Обосновывающие материалы по ТП_2014/МЭС/Реконструкция/Подряд/Подряд_003</t>
  </si>
  <si>
    <t>Реконструкция ТП №125, г.Магнитогорск, Орджоникидзевский район</t>
  </si>
  <si>
    <t>Никитин А.В.</t>
  </si>
  <si>
    <t>Обосновывающие материалы по ТП_2014/МЭС/Реконструкция/Подряд/Подряд_004</t>
  </si>
  <si>
    <t>Реконструкция  ВЛ-0,4 кВ ф.2 от ТП до;  ТП №236;  Нагайбакский район</t>
  </si>
  <si>
    <t>Реконструкция ТП №201, Агаповский район, п.Буранный</t>
  </si>
  <si>
    <t>Саблин К.Ю.</t>
  </si>
  <si>
    <t>Обосновывающие материалы по ТП_2014/МЭС/Реконструкция/Подряд/Подряд_005</t>
  </si>
  <si>
    <t>Реконструкция ТП №б/н, г.Магнитогорск, ул.Красносельская</t>
  </si>
  <si>
    <t>Обосновывающие материалы по ТП_2014/МЭС/Реконструкция/Подряд/Подряд_006</t>
  </si>
  <si>
    <t>Реконструкция ВЛ-0,4 кВ ф.Поселок (от ТП; ТП №80 (инв.№61828), Нагай</t>
  </si>
  <si>
    <t>Тлеумбаев Р.Н.</t>
  </si>
  <si>
    <t>Обосновывающие материалы по ТП_2014/МЭС/Реконструкция/Подряд/Подряд_007</t>
  </si>
  <si>
    <t>Реконструкция ТП № 222 (инв.№62024), Нагайбакский район, п.Знаменка</t>
  </si>
  <si>
    <t>Панченко В.А.</t>
  </si>
  <si>
    <t>Реконструкция ТП № 193 (инв.№61783); Нагайбакский район, п.Требиятский</t>
  </si>
  <si>
    <t>Кугенев Ю.Н.</t>
  </si>
  <si>
    <t>Реконструкция ВЛ-0,4 кВ (инв.№ 61567); ТП № 207 (инв.№62026)</t>
  </si>
  <si>
    <t>Дюсьмикеев С.Н.</t>
  </si>
  <si>
    <t>Обосновывающие материалы по ТП_2014/МЭС/Реконструкция/Подряд/Подряд_008</t>
  </si>
  <si>
    <t>Реконструкция ТП-393  Фершампенуаз - население КТП-10/0,4кВ,160 кВА (инв.№61830)</t>
  </si>
  <si>
    <t>Горбунов А.В.</t>
  </si>
  <si>
    <t>Реконструкция трансформаторной подстанции №309 КТП10/0,4кВ-25кВА (инв. №61306)</t>
  </si>
  <si>
    <t>Коростелева Т.В.</t>
  </si>
  <si>
    <t>Обосновывающие материалы по ТП_2014/МЭС/Реконструкция/Подряд/Подряд_009</t>
  </si>
  <si>
    <t>Коткина А.Н.</t>
  </si>
  <si>
    <t>Акрамутдинова Л.В.</t>
  </si>
  <si>
    <t>Обосновывающие материалы по ТП_2014/МЭС/Реконструкция/Подряд/Подряд_010</t>
  </si>
  <si>
    <t>Реконструкция ВЛ-0,4 кВ ф.1 от опоры №8 до опоры №23, установить прибор учёта  на опоре № 23 ГБП, Кизильский район, с.Кизильское
Инв. № 60116</t>
  </si>
  <si>
    <t>от 28.05.12г.</t>
  </si>
  <si>
    <t>Аджамоглян Н.В.</t>
  </si>
  <si>
    <t>Реконструкция ТП №126; г.Верхнеуральск</t>
  </si>
  <si>
    <t>от 19.10.12</t>
  </si>
  <si>
    <t>Зайцева Г.М.</t>
  </si>
  <si>
    <t>Обосновывающие материалы по ТП_2014/МЭС/Реконструкция/Подряд/Подряд_011</t>
  </si>
  <si>
    <t>Реконструкция ВЛ-0,4 кВ ф.2 от ТП №127 до опоры №1/16, Нагайбакский район, п.Остроленский</t>
  </si>
  <si>
    <t>ОАО ВымпелКоммуникации</t>
  </si>
  <si>
    <t>Обосновывающие материалы по ТП_2014/МЭС/Реконструкция/Подряд/Подряд_012</t>
  </si>
  <si>
    <t>Реконструкция ВЛ-0,4 кВ ф.3 от ТП №348; ТП №348, Карталинский район</t>
  </si>
  <si>
    <t>Обосновывающие материалы по ТП_2014/МЭС/Реконструкция/Подряд/Подряд_013</t>
  </si>
  <si>
    <t>Реконструкция  ВЛ-0,4 кВ ф.2, Верхнеуральский район, п.Шеметовский</t>
  </si>
  <si>
    <t>Шарипов Д.М.</t>
  </si>
  <si>
    <t>Обосновывающие материалы по ТП_2014/МЭС/Реконструкция/Подряд/Подряд_014</t>
  </si>
  <si>
    <t>Реконструкция ВЛ-0,4 кВ ф.2 от ТП №602 до опоры №21, реконструкция ТП№602, Верхнеуральский район, п.Бабарыкинский</t>
  </si>
  <si>
    <t>Реконструкция ТП№602, Верхнеуральский район, п.Бабарыкинский</t>
  </si>
  <si>
    <t xml:space="preserve"> 21.06.2012</t>
  </si>
  <si>
    <t>Реконструкция ВЛ-0,4 кВ ф.1 от  ТП до; ТП №98; Верхнеуральский район</t>
  </si>
  <si>
    <t>Обосновывающие материалы по ТП_2014/МЭС/Реконструкция/Подряд/Подряд_015</t>
  </si>
  <si>
    <t>Реконструкция  ВЛ-0,4 кВ ф.3 от ТП №96; ТП №96;  Нагайбакский район</t>
  </si>
  <si>
    <t>Реконструкция ТП №117, Верхнеуральский район, п.Спасский</t>
  </si>
  <si>
    <t>Реконструкция системы дистанционного сбора данных электроэнергии (СДСДЭ), инв. №223631 (Агаповский РЭС)</t>
  </si>
  <si>
    <t xml:space="preserve">ООО "Зевс-М" </t>
  </si>
  <si>
    <t xml:space="preserve">2013-4371  </t>
  </si>
  <si>
    <t>Иртикеев Е.В.</t>
  </si>
  <si>
    <t>Обосновывающие материалы по ТП_2014/МЭС/Реконструкция/Подряд/Подряд_016</t>
  </si>
  <si>
    <t>Реконструкция системы дистанционного сбора данных электроэнергии, инв. № 182478 (Верхнеуральский РЭС)</t>
  </si>
  <si>
    <t>3610
3562
3563
3730
3763
3769
3780</t>
  </si>
  <si>
    <t>12.03.2013
15.02.2013
27.05.2013
30.04.2013
22.05.2013
22.05.2013
05.06.2013</t>
  </si>
  <si>
    <t>Ержанов Н.И.
Копытов С.А.
Калинин А.В.
ОАО "МТС"
ОАО "МТС" 
Шеметов В.М.
Васильев Д.В.</t>
  </si>
  <si>
    <t>Кудлачева Г.В.</t>
  </si>
  <si>
    <t>Минеев В.В.</t>
  </si>
  <si>
    <t>Кушнарев П. Н.</t>
  </si>
  <si>
    <t>Латыпова З.К.</t>
  </si>
  <si>
    <t>МУЗ Верхнеуральская ЦРБ</t>
  </si>
  <si>
    <t>Реконструкция системы дистанционного сбора данных электроэнергии (СДСДЭ), инв. № 182477  (Кизильский РЭС)</t>
  </si>
  <si>
    <t>3760
3692</t>
  </si>
  <si>
    <t>24.05.2013   22.04.2013</t>
  </si>
  <si>
    <t>Жакаева С.М.
Платонов Ю.М.</t>
  </si>
  <si>
    <t>Реконструкция системы дистанционного сбора данных, инв. №171123 (Магнитогорский РЭС)</t>
  </si>
  <si>
    <t>3435
3605
3667
3690
3710
3721
3773
3777
3707
3799
3811</t>
  </si>
  <si>
    <t>29.12.2012
15.03.2013
15.04.2013
22.04.2013
24.04.2013
24.04.2013
24.05.2013
24.05.2013
24.04.2013
14.06.2013
14.06.2013</t>
  </si>
  <si>
    <t>Янбирдина Р.К.
Слейманов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</si>
  <si>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инв. № 182479 (Нагайбакский РЭС)</t>
  </si>
  <si>
    <t xml:space="preserve">2013-4371 </t>
  </si>
  <si>
    <t xml:space="preserve">06.12.2013 </t>
  </si>
  <si>
    <t>Реконструкция системы дистанционного сбора данных электроэнергии, инв. № 182478 (Верхнеуральский РЭС);</t>
  </si>
  <si>
    <t>3610
3611
3628
3687
3700
3562
3563
3730
3763
3769
3780</t>
  </si>
  <si>
    <t>12.03.2013
12.03.2013
02.04.2013
22.04.2013
22.04.2013
15.02.2013
27.05.2013
30.04.2013
22.05.2013
22.05.2013
05.06.2013</t>
  </si>
  <si>
    <t>Ержанов Н.И.
Кудлачева Г.В.
Минеев В.В.
Кушнарев П.Н.
Латыпова З.К.
Копытов С.А.
Калинин А.В
ОАО "МТС"
ОАО "МТС" 
Шеметов В.М.
Васильев Д.В.</t>
  </si>
  <si>
    <t>Реконструкция системы дистанционного сбора данных электроэнергии (СДСДЭ), инв. № 182477  (Кизильский РЭС);</t>
  </si>
  <si>
    <t xml:space="preserve">  22.04.2013</t>
  </si>
  <si>
    <t>Платонов Ю.М.</t>
  </si>
  <si>
    <t>Реконструкция системы дистанционного сбора данных, инв. №171123 (Магнитогорский РЭС);</t>
  </si>
  <si>
    <t>Янбирдина Р.К.
Сулейманов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</si>
  <si>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(СДСДЭ), инв. №223631 (Агаповский РЭС)</t>
  </si>
  <si>
    <t>Дрогина В.Н.</t>
  </si>
  <si>
    <t>Обосновывающие материалы по ТП_2014/МЭС/Реконструкция/Подряд/Подряд_017</t>
  </si>
  <si>
    <t>Реконструкция ВЛ-0,4 кВ (инв. № 59197); ТП №75 (инв. № 59384), п. Вятский</t>
  </si>
  <si>
    <t>МДОУ дет.сад "Светлячок" с.Степное</t>
  </si>
  <si>
    <t>Обосновывающие материалы по ТП_2014/МЭС/Реконструкция/Хозспособ/ХС_001</t>
  </si>
  <si>
    <t>Реконструкция ТП №575 (инв. № 237558), г.Магнитогорск, Орджоникидзевский район, ул.Калмыкова</t>
  </si>
  <si>
    <t>Крюков Д.В.</t>
  </si>
  <si>
    <t>Обосновывающие материалы по ТП_2014/МЭС/Реконструкция/Хозспособ/ХС_002</t>
  </si>
  <si>
    <t>Реконструкция системы дистанционного сбора данных, инв. №171123  (Магнитогорский РЭС)</t>
  </si>
  <si>
    <t>Обосновывающие материалы по ТП_2014/МЭС/Реконструкция/Хозспособ/ХС_003</t>
  </si>
  <si>
    <t>Реконструкция ВЛ-0,4 кВ ф.Станиславского  (инв.№ 59179), г.Верхнеуральск</t>
  </si>
  <si>
    <t>Кошевец Е.Г.</t>
  </si>
  <si>
    <t>Обосновывающие материалы по ТП_2014/МЭС/Реконструкция/Хозспособ/ХС_004</t>
  </si>
  <si>
    <t>Реконструкция ВЛ-0,4 кВ (от ТП №160 до опоры №5 ВЛ-0,4 кВ ф.Жилой сектор (инв.№61524); ТП №160 (инв.№61944); Нагайбакский район, п.Придорожный</t>
  </si>
  <si>
    <t>Нурманова Г.С.</t>
  </si>
  <si>
    <t>Обосновывающие материалы по ТП_2014/МЭС/Реконструкция/Хозспособ/ХС_005</t>
  </si>
  <si>
    <t>Реконструкция ВЛ 0,4 кВ с.Париж 1 и 5отд., с.Лебединое 2отд (инв. №61567);  ТП-94 Париж Нагайбакское лесничество КТП-10/0,4кВ (инв. №61753)</t>
  </si>
  <si>
    <t>Михайлова Л.И.</t>
  </si>
  <si>
    <t>Обосновывающие материалы по ТП_2014/МЭС/Реконструкция/Хозспособ/ХС_006</t>
  </si>
  <si>
    <t xml:space="preserve">Реконструкция ТП №504 (инв.№ 64831), Агапвоский район, п.Приморский </t>
  </si>
  <si>
    <t>Обосновывающие материалы по ТП_2014/МЭС/Реконструкция/Хозспособ/ХС_007</t>
  </si>
  <si>
    <t>Реконструкция ВЛ-0,4 кВ (инв. №60922)</t>
  </si>
  <si>
    <t>МУЗ Агаповская ЦРБ</t>
  </si>
  <si>
    <t xml:space="preserve">Реконструкция ВЛ-0,4 кВ (инв.№ 64489 ), Брединский район, п.Бреды </t>
  </si>
  <si>
    <t>Реконструкция ВЛ-0,4 кВ  (инв.61524), Нагайбакский район, п.Придорожный</t>
  </si>
  <si>
    <t>Макаева К.С.</t>
  </si>
  <si>
    <t>Реконструкция закрытой трансформаторной подстанции №137 (здание) (инв. №59925)</t>
  </si>
  <si>
    <t>МОУ Путь-Октябрьская СОШ Т.И. Хабалиной</t>
  </si>
  <si>
    <t>Реконструкция ВЛ-0,4 кВ (инв №59240), Верхнеуральский район, п.Казанцевский</t>
  </si>
  <si>
    <t>Соловьева Л.А.</t>
  </si>
  <si>
    <t>Реконструкция ВЛ 0,4 кВ п. Карагайка (инв.№59175); ТП-621 п.Карагайский КТП 10/0,4 кВ - 160кВА (инв. № 59570)</t>
  </si>
  <si>
    <t>Обосновывающие материалы по ТП_2014/МЭС/Реконструкция/Хозспособ/ХС_008</t>
  </si>
  <si>
    <t>Реконструкция ВЛ-0,4 кВ (инв.№ 60933), Агаповский район, п.Янгельский</t>
  </si>
  <si>
    <t>Насибулин Р.Г.</t>
  </si>
  <si>
    <t>Реконструкция ВЛ 0,4 кВ п. Карагайка  (инв. №59175)</t>
  </si>
  <si>
    <t>Религиозная организация Прихода храма Вознесения Господня Магнитогорской Епархии Русской Православной Церкви (Московский Патриархат)</t>
  </si>
  <si>
    <t>Реконструкция ТП №237 (инв.№62062), Кизи</t>
  </si>
  <si>
    <t>Бабушкин В.Н.</t>
  </si>
  <si>
    <t>Обосновывающие материалы по ТП_2014/МЭС/Реконструкция/Хозспособ/ХС_009</t>
  </si>
  <si>
    <t>Реконструкция ВЛ-0,4 кВ (инв.№61562), Нагайбакский район, с.Фершампенуаз</t>
  </si>
  <si>
    <t>Реконструкция  ВЛ-0,4 кВ (отопоры №6/5 до опоры №6/7 ВЛ-0,4 кВ ф.2 (инв.№64556) ТП №457), Агаповский район, с.Агаповка</t>
  </si>
  <si>
    <t>Кухтевина Н.М.</t>
  </si>
  <si>
    <t>Обосновывающие материалы по ТП_2014/МЭС/Реконструкция/Хозспособ/ХС_010</t>
  </si>
  <si>
    <t>Реконструкция ВЛ-0,4 кВ (инв.№60973), Агаповский район, п.Воздвиженка</t>
  </si>
  <si>
    <t>Обосновывающие материалы по ТП_2014/МЭС/Реконструкция/Хозспособ/ХС_011</t>
  </si>
  <si>
    <t>Реконструкция ТП №269 (инв.№61141), Челябинская область, Агаповский район, п.Магнитный</t>
  </si>
  <si>
    <t>Обосновывающие материалы по ТП_2014/МЭС/Реконструкция/Хозспособ/ХС_012</t>
  </si>
  <si>
    <t>Реконструкция ВЛ-0,4 кВ ф.1 ТП №379, Брединский район, п.Бреды</t>
  </si>
  <si>
    <t>Паскин М.С.</t>
  </si>
  <si>
    <t>Обосновывающие материалы по ТП_2014/МЭС/Реконструкция/Хозспособ/ХС_013</t>
  </si>
  <si>
    <t>Реконструкция  РУ-10 кВ (инв. №5661) яч.№ 6 ВЛ-10 кВ «Михайловка-к» ПС 110/10 кВ «Еленинка», Карталинский район, п. Еленинка</t>
  </si>
  <si>
    <t>ЗАО "Феникс"</t>
  </si>
  <si>
    <t>Обосновывающие материалы по ТП_2014/МЭС/Реконструкция/Хозспособ/ХС_014</t>
  </si>
  <si>
    <t xml:space="preserve">Реконструкция ТП №520 (инв. № 64881), г.Магнитогорск, п. Приморский </t>
  </si>
  <si>
    <t>Обосновывающие материалы по ТП_2014/МЭС/Реконструкция/Хозспособ/ХС_015</t>
  </si>
  <si>
    <t>Реконструкция ВЛ-0,4 кВ  ф.РВС, Верхнеуральский район, г.Верхнеуральск</t>
  </si>
  <si>
    <t>Бакеев Р.С.</t>
  </si>
  <si>
    <t>Обосновывающие материалы по ТП_2014/МЭС/Реконструкция/Хозспособ/ХС_016</t>
  </si>
  <si>
    <t>Реконструкция  системы дистанционного сбора данных электроэнергии (СДСДЭ), инв. №182479 (Нагайбакский РЭС)</t>
  </si>
  <si>
    <t>Кадыкеева О.Е.</t>
  </si>
  <si>
    <t>Обосновывающие материалы по ТП_2014/МЭС/Реконструкция/Хозспособ/ХС_017</t>
  </si>
  <si>
    <t>Реконструкция ВЛ-0,4 кВ ф.1 от ТП№231 до опоры №34, установка прибора учета на опоре №34, Нагайбакский район, п.Новочерниговский</t>
  </si>
  <si>
    <t>Базарбаев С.Г.</t>
  </si>
  <si>
    <t>Обосновывающие материалы по ТП_2014/МЭС/Реконструкция/Хозспособ/ХС_018</t>
  </si>
  <si>
    <t>Реконструкция ТП №14, г.Верхнеуральск</t>
  </si>
  <si>
    <t>Хасбуладов Н.М.</t>
  </si>
  <si>
    <t>Обосновывающие материалы по ТП_2014/МЭС/Реконструкция/Хозспособ/ХС_019</t>
  </si>
  <si>
    <t>Реконструкция ВЛ-10 кВ ф.""ЖОС"";  ВЛ 0,4 кВ Агаповский район, п.Желтинский</t>
  </si>
  <si>
    <t>Обосновывающие материалы по ТП_2014/МЭС/Реконструкция/Хозспособ/ХС_020</t>
  </si>
  <si>
    <t>Реконструкция ТП №219, г.Магнитогорск</t>
  </si>
  <si>
    <t>Горбатова С.В.</t>
  </si>
  <si>
    <t>Обосновывающие материалы по ТП_2014/МЭС/Реконструкция/Хозспособ/ХС_021</t>
  </si>
  <si>
    <t>Реконструкция ВЛ-0,4 кВ ф.3 ТП №288 от опоры №6/2до опоры №6/4, г.Магнитогорск, ул.Липецкая</t>
  </si>
  <si>
    <t xml:space="preserve"> от 15.03.13</t>
  </si>
  <si>
    <t>Воробьев А.А.</t>
  </si>
  <si>
    <t>Обосновывающие материалы по ТП_2014/МЭС/Реконструкция/Хозспособ/ХС_022</t>
  </si>
  <si>
    <t>Реконструкция  ВЛ-0,4 кВ ф.Жилойсектор; ТП №141; Нагайбакский район</t>
  </si>
  <si>
    <t>Обосновывающие материалы по ТП_2014/МЭС/Реконструкция/Хозспособ/ХС_023</t>
  </si>
  <si>
    <t>Реконструкция ВЛ-0,4 кВ ф.3 от ТП до опоры; ТП №43, Карталинский район</t>
  </si>
  <si>
    <t>ИП Темникова М.В.</t>
  </si>
  <si>
    <t>Обосновывающие материалы по ТП_2014/МЭС/Реконструкция/Хозспособ/ХС_024</t>
  </si>
  <si>
    <t>Реконструкция ВЛ-0,4 кВ ф.2 (инв.№ 60872) от ТП №6 (инв.№60986); Агаповский район, п.Наровчатка</t>
  </si>
  <si>
    <r>
      <t xml:space="preserve">МУ "Комитет по физической культуре и спорту администрации </t>
    </r>
    <r>
      <rPr>
        <sz val="12"/>
        <rFont val="Times New Roman"/>
        <family val="1"/>
        <charset val="204"/>
      </rPr>
      <t>м.р"</t>
    </r>
  </si>
  <si>
    <t>Обосновывающие материалы по ТП_2014/МЭС/Реконструкция/Хозспособ/ХС_025</t>
  </si>
  <si>
    <t>Реконструкция ВЛ-0,4 кВ ф.2 ТП №109 от опоры №1 до опоры №4/2 (инв. №64656), Агаповский район, с.Агаповка</t>
  </si>
  <si>
    <t>Шалеев Ф.А.</t>
  </si>
  <si>
    <t>Обосновывающие материалы по ТП_2014/МЭС/Реконструкция/Хозспособ/ХС_026</t>
  </si>
  <si>
    <t>Реконструкция ВЛ-0,4 кВ (от опоры №8 до опоры №19 ВЛ-0,4 кВ (инв.№  ) ф.1 ТП №189), Верхнеуральский район, п.Уфимский</t>
  </si>
  <si>
    <t>Виноградов Н.Н.</t>
  </si>
  <si>
    <t>Обосновывающие материалы по ТП_2014/МЭС/Реконструкция/Хозспособ/ХС_027</t>
  </si>
  <si>
    <t>Реконструкция ВЛ-0,4 кВ (от ТП№403 до опоры №5 ВЛ-0,4 кВ ф.1 (инв.№ 59192)), Верхнеуральский район, п.Краснинский</t>
  </si>
  <si>
    <t>Неклюдов А.И.</t>
  </si>
  <si>
    <t>Обосновывающие материалы по ТП_2014/МЭС/Реконструкция/Хозспособ/ХС_028</t>
  </si>
  <si>
    <t>Реконтсрукция ВЛ-0,4 кВ (от опоры №16 до опоры №18 ВЛ-0,4 кВ ф.1 (инв.№ 59204) ТП №282), Верхнеуральский район, п.Смеловский</t>
  </si>
  <si>
    <t>от 14.10.2013</t>
  </si>
  <si>
    <t>Давыдов О.А.</t>
  </si>
  <si>
    <t>Обосновывающие материалы по ТП_2014/МЭС/Реконструкция/Хозспособ/ХС_029</t>
  </si>
  <si>
    <t>Реконструкция ВЛ-0,4 кВ ф.1 (от опоры №16 до опоры №17 (инв.№ 59174  ); Верхнеуральский район, п.Тайсара</t>
  </si>
  <si>
    <t>от 24.10.2013</t>
  </si>
  <si>
    <t>Атанова В.З.</t>
  </si>
  <si>
    <t>Обосновывающие материалы по ТП_2014/МЭС/Реконструкция/Хозспособ/ХС_030</t>
  </si>
  <si>
    <t>Реконструкция ВЛ-0,4 кВ ф.1 (инв.№ 59192);  ТП №85 (инв.№59386), Верхнеуральский район, п.Краснинский</t>
  </si>
  <si>
    <t>Мануков С.Л.</t>
  </si>
  <si>
    <t>Обосновывающие материалы по ТП_2014/МЭС/Реконструкция/Хозспособ/ХС_031</t>
  </si>
  <si>
    <t>Реконструкция ВЛ-0,4 кВ ф.2  (инв.№ 59996), Кизильский район, п.Ильинка</t>
  </si>
  <si>
    <t>Мансуров З.Г.</t>
  </si>
  <si>
    <t>Обосновывающие материалы по ТП_2014/МЭС/Реконструкция/Хозспособ/ХС_032</t>
  </si>
  <si>
    <t>Реконструкция ВЛ-0,4 кВ ф.2 ТП №83 (от опоры №5-6 до опоры №5-10 (инв.№62824); Карталинский район, с.Анненское</t>
  </si>
  <si>
    <t>Крутов Ю.В.</t>
  </si>
  <si>
    <t>Обосновывающие материалы по ТП_2014/МЭС/Реконструкция/Хозспособ/ХС_033</t>
  </si>
  <si>
    <t>Реконструкция ВЛ-0,4 кВ ф.1 (от ТП № 219)</t>
  </si>
  <si>
    <t>Рахматуллоев М.У.</t>
  </si>
  <si>
    <t>Обосновывающие материалы по ТП_2014/МЭС/Реконструкция/Хозспособ/ХС_034</t>
  </si>
  <si>
    <t>Реконструкция ВЛ-0,4 кВ ф.2 ТП №72 (от опоры №15 до опоры №17(инв.№59199); Верхнеуральский район, п.Малый Бугодак</t>
  </si>
  <si>
    <t>Обосновывающие материалы по ТП_2014/МЭС/Реконструкция/Хозспособ/ХС_035</t>
  </si>
  <si>
    <t>Реконструкция ТП №283 (инв.№622833), Брединский район, п.Мариинский</t>
  </si>
  <si>
    <t>Обосновывающие материалы по ТП_2014/МЭС/Реконструкция/Хозспособ/ХС_036</t>
  </si>
  <si>
    <t>Реконструкция ВЛ-0,4 кВ (инв.№59247), Верхнеуральский район, п.Спасский</t>
  </si>
  <si>
    <t>Макшаков С.А.</t>
  </si>
  <si>
    <t>Обосновывающие материалы по ТП_2014/МЭС/Реконструкция/Хозспособ/ХС_037</t>
  </si>
  <si>
    <t>Реконструкция ТП № 344 (инв №61726), Нагайбакский район, д.Слюда</t>
  </si>
  <si>
    <t>ООО "Первая Производственная База-Урал"</t>
  </si>
  <si>
    <t>Обосновывающие материалы по ТП_2014/МЭС/Реконструкция/Хозспособ/ХС_038</t>
  </si>
  <si>
    <t>Реконструкция ТП №505 (инв.№64510), Верхнеуральский район, г.Верхнеуральск, ул.Энгельса</t>
  </si>
  <si>
    <t>Обосновывающие материалы по ТП_2014/МЭС/Реконструкция/Хозспособ/ХС_039</t>
  </si>
  <si>
    <t>Реконструкция ВЛ-0,4 кВ (от опоры №2-12 и №2-13 ВЛ-0,4 кВ ф.2 (инв.№   ) ТП №34), Карталинский район, п.Родники</t>
  </si>
  <si>
    <t>Костин А.М.</t>
  </si>
  <si>
    <t>Обосновывающие материалы по ТП_2014/МЭС/Реконструкция/Хозспособ/ХС_040</t>
  </si>
  <si>
    <t>Реконструкция ВЛ-0,4 кВ (инв.№61539), Нагайбакский район, п.Балканы</t>
  </si>
  <si>
    <t>Гриневич Л.А.</t>
  </si>
  <si>
    <t>Обосновывающие материалы по ТП_2014/МЭС/Реконструкция/Хозспособ/ХС_041</t>
  </si>
  <si>
    <t>Реконструкция ВЛ-0,4 кВ ф.7 (инв. №59178); установить прибор учета на ГБП, Верхнеуральский район, г.Верхнеуральск</t>
  </si>
  <si>
    <t>Довыдович Л.Г.</t>
  </si>
  <si>
    <t>Обосновывающие материалы по ТП_2014/МЭС/Реконструкция/Хозспособ/ХС_042</t>
  </si>
  <si>
    <t>Реконструкция ВЛ-0,4кВ ф.Баня (инв.№61511), Нагайбакский район, с.Фершампенуаз</t>
  </si>
  <si>
    <t>Мухамеджанов Е.С.</t>
  </si>
  <si>
    <t>Обосновывающие материалы по ТП_2014/МЭС/Реконструкция/Хозспособ/ХС_043</t>
  </si>
  <si>
    <t>Реконструкция ТП №356 (инв.№ 64499), Карталинский район, п.Джабык</t>
  </si>
  <si>
    <t>Обосновывающие материалы по ТП_2014/МЭС/Реконструкция/Хозспособ/ХС_044</t>
  </si>
  <si>
    <t>Реконструкция ВЛ-0,4 кВ  ф.1 (от опоры № 12/5 до опоры №12/10 (инв.№60836)ТП №192). Г.Магнитогорск, ул.Прибрежная</t>
  </si>
  <si>
    <t>Обосновывающие материалы по ТП_2014/МЭС/Реконструкция/Хозспособ/ХС_045</t>
  </si>
  <si>
    <t>Реконструкция ТП №153 (инв.№60219), Кизильский район, с.Кизильское</t>
  </si>
  <si>
    <t>Кириллова Г.Ф.</t>
  </si>
  <si>
    <t>Обосновывающие материалы по ТП_2014/МЭС/Реконструкция/Хозспособ/ХС_046</t>
  </si>
  <si>
    <t>Реконструкция ТП №286 (инв.№61318), г.Магнитогорск, ул.Мраморная</t>
  </si>
  <si>
    <t>Шкирмонтов А.Ю.</t>
  </si>
  <si>
    <t>Обосновывающие материалы по ТП_2014/МЭС/Реконструкция/Хозспособ/ХС_047</t>
  </si>
  <si>
    <t>Реконстструкция ВЛ-0,4 кВ (от опоры №7/1 до опоры №7/2 ВЛ-0,4 кВ ф.5 (инв.№64556) ТП №452), Агаповский район, с.Агаповка</t>
  </si>
  <si>
    <t>Вейберт А.Н.</t>
  </si>
  <si>
    <t>Обосновывающие материалы по ТП_2014/МЭС/Реконструкция/Хозспособ/ХС_048</t>
  </si>
  <si>
    <t>Реконструкция ТП №185 (инв.№61105), Агаповский район, п.Буранный</t>
  </si>
  <si>
    <t>Обосновывающие материалы по ТП_2014/МЭС/Реконструкция/Хозспособ/ХС_049</t>
  </si>
  <si>
    <t>Реконструкция ВЛ-0,4 кВ (инв.№ 59247), Верхнеуральский район, п.Спасский</t>
  </si>
  <si>
    <t>Трясин Е.В.</t>
  </si>
  <si>
    <t>Обосновывающие материалы по ТП_2014/МЭС/Реконструкция/Хозспособ/ХС_050</t>
  </si>
  <si>
    <t>Реконструкция ВЛ-10 кВ (инв.№62920), Челябинская область, Карталинский район, п.Краснотал</t>
  </si>
  <si>
    <t>ООО "Агрофирма Циркон"</t>
  </si>
  <si>
    <t>Обосновывающие материалы по ТП_2014/МЭС/Реконструкция/Хозспособ/ХС_051</t>
  </si>
  <si>
    <t>Реконструкция ТП №129 (инв.№61336), Челябинская область, Агаповский район, п.Ближний</t>
  </si>
  <si>
    <t>ООО "Уралпайп"</t>
  </si>
  <si>
    <t>Обосновывающие материалы по ТП_2014/МЭС/Реконструкция/Хозспособ/ХС_052</t>
  </si>
  <si>
    <t>Реконструкция ТП №6 (инв.№61963), Нагайбакский район, с.Фершампенуаз</t>
  </si>
  <si>
    <t>Яндулова В.Г.</t>
  </si>
  <si>
    <t>Обосновывающие материалы по ТП_2014/МЭС/Реконструкция/Хозспособ/ХС_053</t>
  </si>
  <si>
    <t>Реконструкция ВЛ-0,4 кВ (инв.№61539), Челябинская область, Нагайбакский район, п.Балканы</t>
  </si>
  <si>
    <t>Жургунов Т.Ж.</t>
  </si>
  <si>
    <t>Обосновывающие материалы по ТП_2014/МЭС/Реконструкция/Хозспособ/ХС_054</t>
  </si>
  <si>
    <t>Реконструкция ВЛ-0,4 кВ ф.1 (инв.№61511), Челябинская область, Нагайбакский район, с.Фершампенуаз</t>
  </si>
  <si>
    <t>Бочкарев М.А.</t>
  </si>
  <si>
    <t>Обосновывающие материалы по ТП_2014/МЭС/Реконструкция/Хозспособ/ХС_055</t>
  </si>
  <si>
    <t>Реконструкция ВЛ-0,4 кВ ф.1 (от ТП №171 до опоры №31 (инв.№59209); ТП №171 (инв.№59557); Верхнеуральский район, п.Крутой Лог.</t>
  </si>
  <si>
    <t>2013-4204</t>
  </si>
  <si>
    <t>Артамонова В.К.</t>
  </si>
  <si>
    <t>Обосновывающие материалы по ТП_2014/МЭС/Реконструкция/Хозспособ/ХС_056</t>
  </si>
  <si>
    <t>Реконструкция ВЛ-0,4 кВ  ф.1 (от опоры №11 до опоры №14 (инв.№     ) ТП №600), Кизильский район, п.Карабулак</t>
  </si>
  <si>
    <t>2013-4346</t>
  </si>
  <si>
    <t>Сынгизова А.Х.</t>
  </si>
  <si>
    <t>Обосновывающие материалы по ТП_2014/МЭС/Реконструкция/Хозспособ/ХС_057</t>
  </si>
  <si>
    <t>Реконструкция ВЛ-0,4 кВ (инв.№61646), Нагайбакский район, п.Переселенческий</t>
  </si>
  <si>
    <t>2013-4362</t>
  </si>
  <si>
    <t>Дедова О.А.</t>
  </si>
  <si>
    <t>Обосновывающие материалы по ТП_2014/МЭС/Реконструкция/Хозспособ/ХС_058</t>
  </si>
  <si>
    <t xml:space="preserve">Реконструкция ВЛ 0,4кВ (инв.№62885), Карталинский р-н, п. Вишневый </t>
  </si>
  <si>
    <t>2013-4395</t>
  </si>
  <si>
    <t>Шулакова М.В.</t>
  </si>
  <si>
    <t>Обосновывающие материалы по ТП_2014/МЭС/Реконструкция/Хозспособ/ХС_059</t>
  </si>
  <si>
    <t>Реконструкция ВЛ-0,4 кВ (инв.№64911), Агаповский район, п.Приморский</t>
  </si>
  <si>
    <t>2014-4558</t>
  </si>
  <si>
    <t>24.02.2014</t>
  </si>
  <si>
    <t>Тонина Т.А.</t>
  </si>
  <si>
    <t>Обосновывающие материалы по ТП_2014/МЭС/Реконструкция/Хозспособ/ХС_060</t>
  </si>
  <si>
    <t>Система дистанционного сбора данных электроэнергии (СДСДЭ), инв. №182478 (Верхнеуральский РЭС)</t>
  </si>
  <si>
    <t>Денисов П.А.</t>
  </si>
  <si>
    <t>Обосновывающие материалы по ТП_2014/МЭС/Реконструкция/Хозспособ/ХС_061</t>
  </si>
  <si>
    <t>Гревцев Н.В.</t>
  </si>
  <si>
    <t xml:space="preserve"> 06.03.2012</t>
  </si>
  <si>
    <t>Махмутов А.М.</t>
  </si>
  <si>
    <t>Ахметгалеев Р.И.</t>
  </si>
  <si>
    <t>Штрекер А.В.</t>
  </si>
  <si>
    <t>Кудабаев С.Х.</t>
  </si>
  <si>
    <t>Ткачукова О.Н.</t>
  </si>
  <si>
    <t>Арыстанбаева А.А.</t>
  </si>
  <si>
    <t>Никитенко П.П.</t>
  </si>
  <si>
    <t>Система дистанционного сбора данных электроэнергии (СДСДЭ), инв. №182477 (Кизильский РЭС)</t>
  </si>
  <si>
    <t>Ахудьянов И.М.</t>
  </si>
  <si>
    <t>Обосновывающие материалы по ТП_2014/МЭС/Реконструкция/Хозспособ/ХС_062</t>
  </si>
  <si>
    <t>Мишко Н.А.</t>
  </si>
  <si>
    <t>Кисикбасов Т.М.</t>
  </si>
  <si>
    <t>Беков Е.Ж.</t>
  </si>
  <si>
    <t>Реконструкция ТП №180 (инв.№61780), Нагайбакский район, с.Крупское</t>
  </si>
  <si>
    <t>Куркова А.В.</t>
  </si>
  <si>
    <t>Обосновывающие материалы по ТП_2014/МЭС/Реконструкция/Хозспособ/ХС_063</t>
  </si>
  <si>
    <t>Алиарстанова К.А.</t>
  </si>
  <si>
    <t>Реконструкция ТП №574 (инв.№  ), Челябинская область, г.Магнитогорск, жилой район "Радужный"</t>
  </si>
  <si>
    <t>Оголихин А.С.</t>
  </si>
  <si>
    <t>Обосновывающие материалы по ТП_2014/МЭС/Реконструкция/Хозспособ/ХС_064</t>
  </si>
  <si>
    <t>Крючков Б.П.</t>
  </si>
  <si>
    <t>Реконструкция ТП № 214 (инв №  ), Верхнеуральский район, п.Малый Бугодак</t>
  </si>
  <si>
    <t>Михалева Е.П.</t>
  </si>
  <si>
    <t>Обосновывающие материалы по ТП_2014/МЭС/Реконструкция/Хозспособ/ХС_065</t>
  </si>
  <si>
    <t>Перивалова Е.Б.</t>
  </si>
  <si>
    <t xml:space="preserve">Реконструкция ВЛ-0,4 кВ ф.Поселок (инв.№ 61538), Нагайбакский район, п.Балканы. </t>
  </si>
  <si>
    <t xml:space="preserve">Аймухаметов Ч.С.                                              </t>
  </si>
  <si>
    <t>Обосновывающие материалы по ТП_2014/МЭС/Реконструкция/Хозспособ/ХС_066</t>
  </si>
  <si>
    <t>Аймухаметова С.Г.</t>
  </si>
  <si>
    <t>Семенченко А.В.</t>
  </si>
  <si>
    <t>Реконструкция ТП №606 (инв.№162491), Верхнеуральский район, г.Верхнеуральск</t>
  </si>
  <si>
    <t>Родионов А.В.</t>
  </si>
  <si>
    <t>Обосновывающие материалы по ТП_2014/МЭС/Реконструкция/Хозспособ/ХС_067</t>
  </si>
  <si>
    <t>Родионова С.В.</t>
  </si>
  <si>
    <t>Россадин А.А.</t>
  </si>
  <si>
    <t>Подряд ТЭС</t>
  </si>
  <si>
    <t>Реконструкция ВЛ 0,4 кВ (инв. 47559) с. Подовинное</t>
  </si>
  <si>
    <t>ПТ ЗАО "ЧАПЭиК"</t>
  </si>
  <si>
    <t>Обосновывающие материалы по ТП_2014/ТЭС/Реконструкция/Подряд/Подряд_001</t>
  </si>
  <si>
    <t>Реконструкция ТП-21100 (инв. №45784) в городе Троицк</t>
  </si>
  <si>
    <t xml:space="preserve">ООО  "Энергоучет-Комплект"                          </t>
  </si>
  <si>
    <t xml:space="preserve">2014-4734  </t>
  </si>
  <si>
    <t>Дудов О.В.</t>
  </si>
  <si>
    <t>Обосновывающие материалы по ТП_2014/ТЭС/Реконструкция/Подряд/Подряд_002</t>
  </si>
  <si>
    <t>ООО "ЭлектроСтрой"</t>
  </si>
  <si>
    <t>Реконструкция ВЛ-0,4кВ «Фидер-2» (инв. №47929), в селе Октябрьское</t>
  </si>
  <si>
    <t xml:space="preserve"> 15.03.2013</t>
  </si>
  <si>
    <t>0114</t>
  </si>
  <si>
    <t>Герцен И.Г.</t>
  </si>
  <si>
    <t>Реконструкция ВЛ-0,4кВ «Поселок» (инв. №45669) в поселке Морозкино</t>
  </si>
  <si>
    <t xml:space="preserve">4493  </t>
  </si>
  <si>
    <t xml:space="preserve">0494 </t>
  </si>
  <si>
    <t>Мухаев Б.Н.</t>
  </si>
  <si>
    <t>0493</t>
  </si>
  <si>
    <t>Мухаев А.Н.</t>
  </si>
  <si>
    <t>0495</t>
  </si>
  <si>
    <t>Гаджиев А.Г.</t>
  </si>
  <si>
    <t>27.04.2012</t>
  </si>
  <si>
    <t>Обосновывающие материалы по ТП_2014/ТЭС/Реконструкция/Подряд/Подряд_003</t>
  </si>
  <si>
    <t>Реконструкция ВЛ-0,4кВ «Быт» (инв. №46864) в поселке Березовка Увельского района Челябинской области</t>
  </si>
  <si>
    <t>ООО "ПКБ "Энергостальпроект"</t>
  </si>
  <si>
    <t xml:space="preserve">  937</t>
  </si>
  <si>
    <t>Обосновывающие материалы по ТП_2014/ТЭС/Реконструкция/Подряд/Подряд_004</t>
  </si>
  <si>
    <t>Реконструкция ВЛ-0,23кВ «ф.3» (инв. №46610) в селе Степное</t>
  </si>
  <si>
    <t xml:space="preserve">  800</t>
  </si>
  <si>
    <t>Кузнецова З.С.</t>
  </si>
  <si>
    <t>Обосновывающие материалы по ТП_2014/ТЭС/Реконструкция/Подряд/Подряд_005</t>
  </si>
  <si>
    <t>Реконструкция ВЛ-0,4кВ «Поселок-2» в селе Михайловка Пластовского района Челябинской области</t>
  </si>
  <si>
    <t>Иванов Н.В.</t>
  </si>
  <si>
    <t>Реконструкция  ЛЭП-0,4кВ от ТП-3161 Челябинская область, Увельский район, п.Синий Бор. (Инв.№47173)</t>
  </si>
  <si>
    <t xml:space="preserve">  6300004434</t>
  </si>
  <si>
    <t xml:space="preserve">  425</t>
  </si>
  <si>
    <t>23.08.2013</t>
  </si>
  <si>
    <t>Обосновывающие материалы по ТП_2014/ТЭС/Реконструкция/Подряд/Подряд_006</t>
  </si>
  <si>
    <t>Реконструкция ОРУ ПС Кичигинская (47335)</t>
  </si>
  <si>
    <t xml:space="preserve">6300004597  </t>
  </si>
  <si>
    <t xml:space="preserve">31.01.2014  </t>
  </si>
  <si>
    <t xml:space="preserve">4364  </t>
  </si>
  <si>
    <t>ООО Агрофирма Ариант</t>
  </si>
  <si>
    <t>Обосновывающие материалы по ТП_2014/ТЭС/Реконструкция/Подряд/Подряд_007</t>
  </si>
  <si>
    <t>Реконструкция  ВЛ-0,4кВ "Поселок" (инв. №47157) в поселке Увельский</t>
  </si>
  <si>
    <t>Тоцкая А.В.</t>
  </si>
  <si>
    <t>Обосновывающие материалы по ТП_2014/ТЭС/Реконструкция/Подряд/Подряд_008</t>
  </si>
  <si>
    <t>Реконструкция ВЛ-0,4кВ "№2 Быт" (инв. №46217) в селе Карсы</t>
  </si>
  <si>
    <t>Малявкина Т.И.</t>
  </si>
  <si>
    <t>Реконструкция ВЛ-0,4кВ, ТП-2607 (инв.№46237) п.Ясные Поляны</t>
  </si>
  <si>
    <t>Обосновывающие материалы по ТП_2014/ТЭС/Реконструкция/Подряд/Подряд_009</t>
  </si>
  <si>
    <t>01.10.2013</t>
  </si>
  <si>
    <t>рек.ВЛ10кВ(инв.169432)Саламат с.Варна</t>
  </si>
  <si>
    <t>ПТ "ЗАО ЧАПЭиК"</t>
  </si>
  <si>
    <t>4525</t>
  </si>
  <si>
    <t>Обосновывающие материалы по ТП_2014/ТЭС/Реконструкция/Подряд/Подряд_010</t>
  </si>
  <si>
    <t>Реконструкция ВЛ-0,4кВ "Поселок" (инв.№46749)       в селе Половинка</t>
  </si>
  <si>
    <t>Бобылева Л.В.</t>
  </si>
  <si>
    <t>Реконструкция ВЛ 0,4 кВ (инв. 45711) п. Кварцитный</t>
  </si>
  <si>
    <t>Крохин А.С.</t>
  </si>
  <si>
    <t>Реконструкция ВЛ 0,4кВ (инв.48770) с.Солнце</t>
  </si>
  <si>
    <t>4718</t>
  </si>
  <si>
    <t>Шапошников В.С.</t>
  </si>
  <si>
    <t>Реконструкция ВЛ 0,4 кВ Сириус (49015) п.Арчаглы-Аят</t>
  </si>
  <si>
    <t>ИП Половников С.Г.</t>
  </si>
  <si>
    <t>Обосновывающие материалы по ТП_2014/ТЭС/Реконструкция/Подряд/Подряд_011</t>
  </si>
  <si>
    <t>Реконструкция ВЛ-0,4кВ «Детсад» (инв. №1010000484) в селе Красносельское</t>
  </si>
  <si>
    <t>Обосновывающие материалы по ТП_2014/ТЭС/Реконструкция/Подряд/Подряд_013</t>
  </si>
  <si>
    <t>Реконструкция ВЛ-0,4кВ "Село-2" (инв№47928) с.Октябрьское</t>
  </si>
  <si>
    <t xml:space="preserve">ООО "ПЭС"                   </t>
  </si>
  <si>
    <t xml:space="preserve">       15.04.2014г.</t>
  </si>
  <si>
    <t>Обосновывающие материалы по ТП_2014/ТЭС/Реконструкция/Подряд/Подряд_014</t>
  </si>
  <si>
    <t>Реконструкция ВЛ-0,4кВ «ф. №2» (инв. №45494) в селе Дробышево</t>
  </si>
  <si>
    <t>ООО Энергоучет-Комплект"  ООО ЭлектроСтрой</t>
  </si>
  <si>
    <t>6300004734  2013-4339</t>
  </si>
  <si>
    <t xml:space="preserve"> 24.04.2014г.  18.10.2013</t>
  </si>
  <si>
    <t>4493  1389</t>
  </si>
  <si>
    <t>Асоскова  Т.Г.</t>
  </si>
  <si>
    <t>Обосновывающие материалы по ТП_2014/ТЭС/Реконструкция/Подряд/Подряд_015</t>
  </si>
  <si>
    <t>Реконструкция ВЛ-0,4кВ «Поселок» (инв. №101260001223) в посёлке Кварцитовый</t>
  </si>
  <si>
    <t>Янцен Г.А.</t>
  </si>
  <si>
    <t>Реконструкция ВЛ-0,4кВ «Поселок-2» (инв. №45560) в селе Бобровка</t>
  </si>
  <si>
    <t>Валеева Н.Ю.</t>
  </si>
  <si>
    <t>Реконструкция ТП-21119 (инв. №182155) в селе Бобровка</t>
  </si>
  <si>
    <t>Реконструкция ТП-41122 (инв №48028) в селе Октябрьское</t>
  </si>
  <si>
    <t>Халиуллина Е.А.</t>
  </si>
  <si>
    <t xml:space="preserve"> 14.11.2012</t>
  </si>
  <si>
    <t>Обосновывающие материалы по ТП_2014/ТЭС/Реконструкция/Подряд/Подряд_016</t>
  </si>
  <si>
    <t>Реконструкция ВЛ 0,4 кВ "Базовка1" п.Солнце ВРС</t>
  </si>
  <si>
    <t>18.03.2013</t>
  </si>
  <si>
    <t>Раджабов Р.М.</t>
  </si>
  <si>
    <t>Реконструкция ТП-51131 инв №48358 сЧесма</t>
  </si>
  <si>
    <t>07.06.2011</t>
  </si>
  <si>
    <t>Реконструкция ВЛ-0,4кВ «Запад» (инв. №48917) в поселке Комсомольский</t>
  </si>
  <si>
    <t>Халимова М.Р.</t>
  </si>
  <si>
    <t>Реконструкция ТП-7516 (инв. №49292) в поселке Алексеевка</t>
  </si>
  <si>
    <t>Реконструкция ТП-2689,инв.№46286, с. Карсы</t>
  </si>
  <si>
    <t xml:space="preserve">ООО Энергоучет-Комплект"  </t>
  </si>
  <si>
    <t xml:space="preserve"> 24.04.2014  </t>
  </si>
  <si>
    <t>ИП Дадонова</t>
  </si>
  <si>
    <t>Обосновывающие материалы по ТП_2014/ТЭС/Реконструкция/Подряд/Подряд_017</t>
  </si>
  <si>
    <t>ООО ЭлектроСтрой</t>
  </si>
  <si>
    <t>2013-4341</t>
  </si>
  <si>
    <t>Реконструкция ВЛ 0,4 кВ "ф №2 Быт" (инв№46212) п. Ясные Поляны</t>
  </si>
  <si>
    <t>23.08.2010</t>
  </si>
  <si>
    <t>Пелепцов А.В.</t>
  </si>
  <si>
    <t>Реконструкция ВЛ-0,4кВ «Поселок-2» (инв. №47158) в поселке Увельский</t>
  </si>
  <si>
    <t xml:space="preserve">ООО ПКБ Энергостальпроект </t>
  </si>
  <si>
    <t>Суханова Ю.С.</t>
  </si>
  <si>
    <t>Обосновывающие материалы по ТП_2014/ТЭС/Реконструкция/Подряд/Подряд_018</t>
  </si>
  <si>
    <t>Реконструкция ВЛ-0,4кВ «Чкалова» (инв. №47161) в поселке Увельский Увельского района Челябинской области</t>
  </si>
  <si>
    <t>Реконструкция ВЛ-0,4кВ «Пожарка» (инв. №47158) в поселке Увельский</t>
  </si>
  <si>
    <t>Мотин В.П.</t>
  </si>
  <si>
    <t>Реконструкция ВЛ-0,4кВ «Поселок» (инв. №101260000421) в поселке Летягино Увельского района Челябинской области</t>
  </si>
  <si>
    <t>Реконструкция ВЛ-0,4кВ «Баня» (инв. №101260000471) в поселке Каменский Увельского района Челябинской области</t>
  </si>
  <si>
    <t>Реконструкция ТП-3280 (инв.№101410000763), ВЛ-0,4кВ "Набережная" (101260000481) в  селе Красносельское</t>
  </si>
  <si>
    <t xml:space="preserve">ООО СК "СтройСтандарт"       </t>
  </si>
  <si>
    <t xml:space="preserve">2014-4789   </t>
  </si>
  <si>
    <t>07.02.2013</t>
  </si>
  <si>
    <t>Обосновывающие материалы по ТП_2014/ТЭС/Реконструкция/Подряд/Подряд_019</t>
  </si>
  <si>
    <t>ООО ЧЭПК</t>
  </si>
  <si>
    <t>2013-4434</t>
  </si>
  <si>
    <t>15.11.2013</t>
  </si>
  <si>
    <t>Реконструкция ВЛ-0,4кВ «Блюхера» (инв. №46867) в селе Красносельское</t>
  </si>
  <si>
    <t>Администрация Красносельского сельского поселения Увельского муниципального района</t>
  </si>
  <si>
    <t>Реконструкция ВЛ-10кВ "МТМ" п.Ясные Поляны Троицкого р-на Челябинской обл.</t>
  </si>
  <si>
    <t>Обосновывающие материалы по ТП_2014/ТЭС/Реконструкция/Подряд/Подряд_020</t>
  </si>
  <si>
    <t>Реконструкция ВЛ 04 "Фидер№2" (45657), с. Бобровка</t>
  </si>
  <si>
    <t xml:space="preserve"> 24.04.2014г.  </t>
  </si>
  <si>
    <t>Реконструкция ВЛ-0,4кВ «Зерноток» в селе Воронино Пластовского района Челябинской области</t>
  </si>
  <si>
    <t>ООО ПКБ "Энергостальпроект"</t>
  </si>
  <si>
    <t xml:space="preserve">  2013-4390 </t>
  </si>
  <si>
    <t xml:space="preserve">  28.10.2013г.</t>
  </si>
  <si>
    <t>Реконструкция ТП-2688 "Поселок-2" (инв. 46287) с. Карсы</t>
  </si>
  <si>
    <t>Обосновывающие материалы по ТП_2014/ТЭС/Реконструкция/Подряд/Подряд_021</t>
  </si>
  <si>
    <t>Реконструкция ВЛ 04 "Фидер-1" (45656), с. Бобровка</t>
  </si>
  <si>
    <t>Обосновывающие материалы по ТП_2014/ТЭС/Реконструкция/Подряд/Подряд_022</t>
  </si>
  <si>
    <t>Обосновывающие материалы по ТП_2014/ТЭС/Реконструкция/Подряд/Подряд_023</t>
  </si>
  <si>
    <t>Реконструкция ТП-21104 (45770), п. Мирный</t>
  </si>
  <si>
    <t>Шабарова А.В.</t>
  </si>
  <si>
    <t>Обосновывающие материалы по ТП_2014/ТЭС/Реконструкция/Подряд/Подряд_024</t>
  </si>
  <si>
    <t>Реконструкция ТП-2684 (46284) с. Клястицкое; ТП-2484(46284), с.Клястицкое.</t>
  </si>
  <si>
    <t>Обосновывающие материалы по ТП_2014/ТЭС/Реконструкция/Подряд/Подряд_025</t>
  </si>
  <si>
    <t>Реконструкция ВЛ-0,4кВ «Мельничная» (инв.№48226) ТП-5112 в селе Чесма</t>
  </si>
  <si>
    <t>ООО"СПС"</t>
  </si>
  <si>
    <t xml:space="preserve">  5827</t>
  </si>
  <si>
    <t>Обосновывающие материалы по ТП_2014/ТЭС/Реконструкция/Хозспособ/ХС_001</t>
  </si>
  <si>
    <t>Реконструкция ПС Береговая. АЧР</t>
  </si>
  <si>
    <t>Обосновывающие материалы по ТП_2014/ТЭС/Реконструкция/Хозспособ/ХС_002</t>
  </si>
  <si>
    <t>Реконструкция ВЛ-0,4кВ "Западный" (инв.№46318)    в селе Целинное</t>
  </si>
  <si>
    <t>Кандакова Н.С.</t>
  </si>
  <si>
    <t>Обосновывающие материалы по ТП_2014/ТЭС/Реконструкция/Хозспособ/ХС_003</t>
  </si>
  <si>
    <t>Реконструкция ТП 2627 инв. 46233 с. Клястицкое</t>
  </si>
  <si>
    <t>Журов В.А.</t>
  </si>
  <si>
    <t>Реконструкция ВЛ-0,4кВ "Поселок" (инв.№ 47158) в поселке Увельский</t>
  </si>
  <si>
    <t>Реконструкция ВЛ-0,4кВ "Колодец" (инв.№ 46534) ВЛ-0,4кВ в селе Борисовка</t>
  </si>
  <si>
    <t>Запьянцев А.Н.</t>
  </si>
  <si>
    <t>Реконструкция ВЛ-0,4кВ «Фрунзе» (Инв.№47162) от ТП-3122 в поселке Увельский</t>
  </si>
  <si>
    <t xml:space="preserve">  6300004730</t>
  </si>
  <si>
    <t xml:space="preserve">  14.04.2014</t>
  </si>
  <si>
    <t xml:space="preserve">  517</t>
  </si>
  <si>
    <t>Румянцева С.М.</t>
  </si>
  <si>
    <t>Обосновывающие материалы по ТП_2014/ТЭС/Реконструкция/Хозспособ/ХС_004</t>
  </si>
  <si>
    <t>Реконструкция ВЛ 10 Чесма-2 (48263) с. Чесма; ВЛ-0,4кВ (инв. 91357) с. Чесма</t>
  </si>
  <si>
    <t>Туров Д.А.</t>
  </si>
  <si>
    <t>Обосновывающие материалы по ТП_2014/ТЭС/Реконструкция/Хозспособ/ХС_005</t>
  </si>
  <si>
    <t>Реконструкция ТП-41105 (инв. 48029) с. Октябрьское</t>
  </si>
  <si>
    <t>Шаталина В.Н.</t>
  </si>
  <si>
    <t>Реконструкция ТП-41104 (инв. 48007) с. Октябрьское</t>
  </si>
  <si>
    <t>Большаков К.В.</t>
  </si>
  <si>
    <t>Реконструкция ВЛ 04 "Ф-1" (инв. 47930) с. Октябрьское</t>
  </si>
  <si>
    <t>Денисова Г.Н.</t>
  </si>
  <si>
    <t>Реконструкция ВЛ 04 "Ф-1" (инв. 47928) с. Октябрьское</t>
  </si>
  <si>
    <t>Куплевацкий Д.Я.</t>
  </si>
  <si>
    <t>Реконструкция ВЛ 04 "Советская" (48919) с Катенино</t>
  </si>
  <si>
    <t>Реконструкция ВЛ 04 "Мира" (48918) с. Катенино</t>
  </si>
  <si>
    <t>Реконструкция ВЛ 0,4 Кирова (инв.48288) с. Чесма</t>
  </si>
  <si>
    <t>Умаров С.Р.</t>
  </si>
  <si>
    <t>Реконструкция ВЛ0 ,4 Село 1 (инв. 49271) с. Алексеевка</t>
  </si>
  <si>
    <t>Короткевич Ф.В.</t>
  </si>
  <si>
    <t>Реконструкция ТП-51134 (48368) с. Чесма</t>
  </si>
  <si>
    <t xml:space="preserve">ИП Еркина </t>
  </si>
  <si>
    <t>Реконструкция ТП-7125 (инв. 48844) п. Большевик</t>
  </si>
  <si>
    <t>Реконструкция ВЛ 0,4 кВ (инв. 48766) п. Большевик</t>
  </si>
  <si>
    <t>Лыткин С.М.</t>
  </si>
  <si>
    <t>Реконструкция ВЛ-10 сХомутинино</t>
  </si>
  <si>
    <t xml:space="preserve">6300004789  </t>
  </si>
  <si>
    <t xml:space="preserve">3296  </t>
  </si>
  <si>
    <t>23.11.2012</t>
  </si>
  <si>
    <t>Обосновывающие материалы по ТП_2014/ТЭС/Реконструкция/Хозспособ/ХС_006</t>
  </si>
  <si>
    <t>Реконструкция ВЛ-0,4кВ "Степная" (инв.№47836)  в селе Каракульское</t>
  </si>
  <si>
    <t>Храмова Н.Ю.</t>
  </si>
  <si>
    <t>Обосновывающие материалы по ТП_2014/ТЭС/Реконструкция/Хозспособ/ХС_007</t>
  </si>
  <si>
    <t>Реконструкция ВЛ-0,4кВ "Фидер-2" (инв.№47928) в селе Октябрьскле</t>
  </si>
  <si>
    <t>Копп А.А.</t>
  </si>
  <si>
    <t>Реконструкция ТП 3126 (инв. 47228) п. Увельский</t>
  </si>
  <si>
    <t>Обосновывающие материалы по ТП_2014/ТЭС/Реконструкция/Хозспособ/ХС_008</t>
  </si>
  <si>
    <t>Реконструкция ТП-7524 инв. 49307 с. Алексеевка</t>
  </si>
  <si>
    <t>Пимахина Т.В.</t>
  </si>
  <si>
    <t>Обосновывающие материалы по ТП_2014/ТЭС/Реконструкция/Хозспособ/ХС_009</t>
  </si>
  <si>
    <t>Реконструкция ВЛ 0,4 кВ Фидер-3 (47938) с. Лысково</t>
  </si>
  <si>
    <t>Титов С.Н.</t>
  </si>
  <si>
    <t>Реконструкция ВЛ-0,4кВ «Село-2» (Инв.№ 49272) в селе Алексеевка</t>
  </si>
  <si>
    <t>Голуб М.С.</t>
  </si>
  <si>
    <t>Реконструкция ВЛ 0,4 кВ (инв. 47928) с. Октябрьское</t>
  </si>
  <si>
    <t>Ширинкин В.Ф.</t>
  </si>
  <si>
    <t>Реконструкция ВЛ 0,4 кВ (инв. 46209) с. Клястицкое; ТП-2627 (инв. 46233) с. Клястицкое</t>
  </si>
  <si>
    <t>Игуменщев В.В.</t>
  </si>
  <si>
    <t>Реконструкция ВЛ 0,4 кВ (инв. 45496); ТП-2462 (инв. 45556) с. Метличье</t>
  </si>
  <si>
    <t>Митрошкин В.А.</t>
  </si>
  <si>
    <t>РеконструкцияВЛ 0.4 кВ Поселок (47163) п. Увельский</t>
  </si>
  <si>
    <t>Созонов И.Н.</t>
  </si>
  <si>
    <t>Реконструкция ВЛ 0,4 (инв. 47928) с. Октябрьское</t>
  </si>
  <si>
    <t>Лыков А.М.</t>
  </si>
  <si>
    <t>Обосновывающие материалы по ТП_2014/ТЭС/Реконструкция/Хозспособ/ХС_010</t>
  </si>
  <si>
    <t>Реконструкция ВЛ 0,4 Быт 1 (46208) ТП 2627 с. Клястицкое</t>
  </si>
  <si>
    <t>Барковская Е.В.</t>
  </si>
  <si>
    <t>Реконструкция ВЛ 0,4 кВ Село-3 (49272) с. Алексеевка</t>
  </si>
  <si>
    <t>Овсянников Н.П.</t>
  </si>
  <si>
    <t>Реконструкция ВЛ 04 кВ (инв. 45504) ТП 2402  с. Ключевка</t>
  </si>
  <si>
    <t>Зайцева А.С.</t>
  </si>
  <si>
    <t>Реконструкция. ВЛ 0,4 Ф-1 (47702) с. Чудиново</t>
  </si>
  <si>
    <t>Угрюмова Н.А.</t>
  </si>
  <si>
    <t>Реконструкция ВЛ 0.4 кВ Поселок (инв. 48386) п. Березинский</t>
  </si>
  <si>
    <t>Коробкова П.В.</t>
  </si>
  <si>
    <t>Реконструкция ВЛ 0,4 (инв. 48243) п. Редутово</t>
  </si>
  <si>
    <t>Вагапова Д.З.</t>
  </si>
  <si>
    <t>Реконструкция ТП-51130 (48365), с. Чесма</t>
  </si>
  <si>
    <t>Обосновывающие материалы по ТП_2014/ТЭС/Реконструкция/Хозспособ/ХС_011</t>
  </si>
  <si>
    <t>Реконструкция ВЛ-10кВ «Пласт-2» (инв.№46436) в селе Кочкарь (Петухов А.В.)</t>
  </si>
  <si>
    <t>Реконструкция ТП-2510 (Инв.№ 46021) в селе Песчаное (Кондосенко Д.В.)</t>
  </si>
  <si>
    <t>Кондосенко Д.В.</t>
  </si>
  <si>
    <t>Реконструкция ВЛ-04 "Фидер-1" (45669), п. Морозкино</t>
  </si>
  <si>
    <t>Стаценко Л.М.</t>
  </si>
  <si>
    <t>Обосновывающие материалы по ТП_2014/ТЭС/Реконструкция/Хозспособ/ХС_012</t>
  </si>
  <si>
    <t>Реконструкция ВЛ-0,4кВ «Фидер-3» (Инв.№47930) в селе Октябрьское (Сырцева Е.Я.)</t>
  </si>
  <si>
    <t>Реконструкция ВЛ-0,4кВ «Поселок» (Инв.№ 45891) от ТП-2206 в селе Уйско-Санарское Рычкова О.И.)</t>
  </si>
  <si>
    <t>Рычкова О.И.</t>
  </si>
  <si>
    <t>Реконструкция ВЛ 0,4 кВ Ф-1 (47930) с. Октябрьское</t>
  </si>
  <si>
    <t>Коровин Е.В.</t>
  </si>
  <si>
    <t>Обосновывающие материалы по ТП_2014/ТЭС/Реконструкция/Хозспособ/ХС_013</t>
  </si>
  <si>
    <t>Реконструкция ТП-4437 (инв. 47475) с. Журавлиное</t>
  </si>
  <si>
    <t xml:space="preserve">Деревянко Г.И. </t>
  </si>
  <si>
    <t>Реконструкция ВЛ 0,4"Фидер-4"(47418), с.Кочердык</t>
  </si>
  <si>
    <t>Ковальчук Л.Н.</t>
  </si>
  <si>
    <t>3.2.47</t>
  </si>
  <si>
    <t>Реконструкция ВЛ 0,4"Поселок-1"(45494с.Дробышево</t>
  </si>
  <si>
    <t>Ледовских О.А.</t>
  </si>
  <si>
    <t>3.2.48</t>
  </si>
  <si>
    <t>Реконструкция ВЛ 0,4 кВ "Деревня" (инв. 46427) с. Чукса</t>
  </si>
  <si>
    <t>Ершов Н.В.</t>
  </si>
  <si>
    <t>3.2.49</t>
  </si>
  <si>
    <t>Реконструкция ВЛ-0,4"Кирова"(48225), с.Чесма</t>
  </si>
  <si>
    <t>Комбаров Н.С.</t>
  </si>
  <si>
    <t>3.2.50</t>
  </si>
  <si>
    <t>Реконструкция ВЛ-0,4 кВ Рынок (47164) п. Увельский</t>
  </si>
  <si>
    <t>Местная православная религиозная организация прихода Рождества Христова</t>
  </si>
  <si>
    <t>3.2.51</t>
  </si>
  <si>
    <t>Реконструкция ВЛ 0,4 кВ "Фидер-2" (46611); ТП-6357 с.Черноречье</t>
  </si>
  <si>
    <t>Егоренкова Т.Л.</t>
  </si>
  <si>
    <t>3.2.52</t>
  </si>
  <si>
    <t>Реконструкция ВЛ 0,4 кВ "Кутепов" (45971), с.Белозеры</t>
  </si>
  <si>
    <t>Ярош В.Д.</t>
  </si>
  <si>
    <t>3.2.53</t>
  </si>
  <si>
    <t>Реконструкция ВЛ 0,4 Ф-2 (инв.47928) с.Октябрьское</t>
  </si>
  <si>
    <t>Мануилова С.А.</t>
  </si>
  <si>
    <t>3.2.54</t>
  </si>
  <si>
    <t>Реконструкция ВЛ 0,4 кВ Ф-2 (47930) с. Октябрьское</t>
  </si>
  <si>
    <t>Литвякова Н.В.</t>
  </si>
  <si>
    <t>3.2.55</t>
  </si>
  <si>
    <t>Реконструкция ВЛ 0,4 Село-1 (инв.48769) с.Толсты</t>
  </si>
  <si>
    <t>Кульмухаметова Ж.М.</t>
  </si>
  <si>
    <t>3.2.56</t>
  </si>
  <si>
    <t>рек. ВЛ 0,4 кВ (инв. 46312) с. Кособродка</t>
  </si>
  <si>
    <t>Кривошей Е.А.</t>
  </si>
  <si>
    <t>3.2.57</t>
  </si>
  <si>
    <t>рек.ВЛ04 Павлова (48222)с.Чесма</t>
  </si>
  <si>
    <t>Минаков А.Н.</t>
  </si>
  <si>
    <t>3.2.58</t>
  </si>
  <si>
    <t>рекВЛ04 Ф-3(инв.46623)с.Степное</t>
  </si>
  <si>
    <t>Семьянов А.Н.</t>
  </si>
  <si>
    <t>3.2.59</t>
  </si>
  <si>
    <t>рекВЛ04Домд.тв-ва(48225)с.Чесма</t>
  </si>
  <si>
    <t>Руднев О.А.</t>
  </si>
  <si>
    <t>3.2.60</t>
  </si>
  <si>
    <t>ТП с.Чесма Дом творчества</t>
  </si>
  <si>
    <t>3.2.61</t>
  </si>
  <si>
    <t>Реконструкция ВЛ-0,4кВ «Фидер №1» (Инв.№ 45702) в городе Троицк (Кенарева Н.Н.)</t>
  </si>
  <si>
    <t>Кенарева Н.Н.</t>
  </si>
  <si>
    <t>Обосновывающие материалы по ТП_2014/ТЭС/Реконструкция/Хозспособ/ХС_014</t>
  </si>
  <si>
    <t>3.2.62</t>
  </si>
  <si>
    <t>Реконструкция ВЛ-0,4 кВ (инв. 47703) с. Чудиново</t>
  </si>
  <si>
    <t>Сидорик А.В.</t>
  </si>
  <si>
    <t>Обосновывающие материалы по ТП_2014/ТЭС/Реконструкция/Хозспособ/ХС_015</t>
  </si>
  <si>
    <t>3.2.63</t>
  </si>
  <si>
    <t>Реконструкция ВЛ-0,4 кВ «Фидер-2» (инв. №47930), в селе Октябрьское</t>
  </si>
  <si>
    <t>Обосновывающие материалы по ТП_2014/ТЭС/Реконструкция/Хозспособ/ХС_016</t>
  </si>
  <si>
    <t>3.2.64</t>
  </si>
  <si>
    <t>Реконструкция ТП-71139 (инв. №48857) в с.Варна</t>
  </si>
  <si>
    <t xml:space="preserve"> 21.12.2012</t>
  </si>
  <si>
    <t>Обосновывающие материалы по ТП_2014/ТЭС/Реконструкция/Хозспособ/ХС_017</t>
  </si>
  <si>
    <t>3.2.65</t>
  </si>
  <si>
    <t>Реконструкция ВЛ 10 кВ "Кумысная-1" ин №46205 с Клястицко</t>
  </si>
  <si>
    <t>Москвичев Б.В.</t>
  </si>
  <si>
    <t>Обосновывающие материалы по ТП_2014/ТЭС/Реконструкция/Хозспособ/ХС_018</t>
  </si>
  <si>
    <t>3.2.66</t>
  </si>
  <si>
    <t>Реконструкция ВЛ-0,4кВ «Пропускной пункт» (Инв.№49263) от ТП-7508 в селе Казановка</t>
  </si>
  <si>
    <t>Пограничное управление ФСБ России по Челябинской области</t>
  </si>
  <si>
    <t>Обосновывающие материалы по ТП_2014/ТЭС/Реконструкция/Хозспособ/ХС_019</t>
  </si>
  <si>
    <t>3.2.67</t>
  </si>
  <si>
    <t>Реконструкция ВЛ-0,4кВ «Фидер-2» (Инв.№47703) ТП-4535 в селе Чудиново</t>
  </si>
  <si>
    <t>Столярова Г.С.</t>
  </si>
  <si>
    <t>Обосновывающие материалы по ТП_2014/ТЭС/Реконструкция/Хозспособ/ХС_020</t>
  </si>
  <si>
    <t>3.2.68</t>
  </si>
  <si>
    <t>Реконструкция ВЛ 0,4 кВ Поселок (45494) с. Дробышево</t>
  </si>
  <si>
    <t>0324</t>
  </si>
  <si>
    <t>Фомина Т.Д .</t>
  </si>
  <si>
    <t>Обосновывающие материалы по ТП_2014/ТЭС/Реконструкция/Хозспособ/ХС_021</t>
  </si>
  <si>
    <t>3.2.69</t>
  </si>
  <si>
    <t>Реконструкция ВЛ-0,4 кВ "Набережная" (45977) д. Сбитнево</t>
  </si>
  <si>
    <t>Тараканов Н.Ф.</t>
  </si>
  <si>
    <t>Обосновывающие материалы по ТП_2014/ТЭС/Реконструкция/Хозспособ/ХС_022</t>
  </si>
  <si>
    <t>3.2.70</t>
  </si>
  <si>
    <t>Реконструкция ВЛ 0,4 кВ "Поселок" (46310) п. Репино</t>
  </si>
  <si>
    <t>Обосновывающие материалы по ТП_2014/ТЭС/Реконструкция/Хозспособ/ХС_023</t>
  </si>
  <si>
    <t>3.2.71</t>
  </si>
  <si>
    <t>Реконструкция ВЛ-0,4кВ "Новостройка" ТП-71139 (инв.№48857) в селе Варна</t>
  </si>
  <si>
    <t>Савицкая О.Н.</t>
  </si>
  <si>
    <t>Обосновывающие материалы по ТП_2014/ТЭС/Реконструкция/Хозспособ/ХС_024</t>
  </si>
  <si>
    <t>3.2.72</t>
  </si>
  <si>
    <t>Реконструкция ВЛ-0,4кВ «Заречная» (инв.№48221) ТП-51138 в селе Чесма</t>
  </si>
  <si>
    <t>Обосновывающие материалы по ТП_2014/ТЭС/Реконструкция/Хозспособ/ХС_025</t>
  </si>
  <si>
    <t>3.2.73</t>
  </si>
  <si>
    <t>Реконструкция ВЛ-0,4кВ «Деревня» (инв.№46417) в селе Новый Кумляк (Продулов В.А.)</t>
  </si>
  <si>
    <t>15.08.2013</t>
  </si>
  <si>
    <t>Обосновывающие материалы по ТП_2014/ТЭС/Реконструкция/Хозспособ/ХС_026</t>
  </si>
  <si>
    <t>3.2.74</t>
  </si>
  <si>
    <t>Реконструкция ВЛ-0,4кВ «Фидер №1» (Инв.№ 45665) в поселке Кварцитный (Бурлаченко В.Е.)</t>
  </si>
  <si>
    <t>Бурлаченко В.Е.</t>
  </si>
  <si>
    <t>Обосновывающие материалы по ТП_2014/ТЭС/Реконструкция/Хозспособ/ХС_027</t>
  </si>
  <si>
    <t>3.2.75</t>
  </si>
  <si>
    <t>Реконструкция ВЛ-0,4кВ «Поселок» (Инв.№ 45665) в поселке Каменная Речка (Костюченко Т.А.)</t>
  </si>
  <si>
    <t xml:space="preserve">Костюченко Т.А. </t>
  </si>
  <si>
    <t>Обосновывающие материалы по ТП_2014/ТЭС/Реконструкция/Хозспособ/ХС_028</t>
  </si>
  <si>
    <t>3.2.76</t>
  </si>
  <si>
    <t>Реконструкция ВЛ-0,4кВ «Контора» (Инв.№ 45969) от ТП-2562 в селе Травянка (Яшакова Г.Д.)</t>
  </si>
  <si>
    <t>Яшакова Г.Д.</t>
  </si>
  <si>
    <t>Обосновывающие материалы по ТП_2014/ТЭС/Реконструкция/Хозспособ/ХС_029</t>
  </si>
  <si>
    <t>3.2.77</t>
  </si>
  <si>
    <t>Реконструкция ВЛ-0,4 (инв.47164) п.Увельский</t>
  </si>
  <si>
    <t>4721</t>
  </si>
  <si>
    <t>Белобородов В.П.</t>
  </si>
  <si>
    <t>Обосновывающие материалы по ТП_2014/ТЭС/Реконструкция/Хозспособ/ХС_030</t>
  </si>
  <si>
    <t>3.2.78</t>
  </si>
  <si>
    <t>Реконструкция ВЛ 0,4 кВ (48928) с. Октябрьское ТП 41134</t>
  </si>
  <si>
    <t>Проповедникова А.Н.</t>
  </si>
  <si>
    <t>Обосновывающие материалы по ТП_2014/ТЭС/Реконструкция/Хозспособ/ХС_031</t>
  </si>
  <si>
    <t>3.2.79</t>
  </si>
  <si>
    <t>Реконструкция ВЛ 0,4 Фидер-1(47928) с.Октябрьское</t>
  </si>
  <si>
    <t>4749</t>
  </si>
  <si>
    <t>Цивенко О.А.</t>
  </si>
  <si>
    <t>Обосновывающие материалы по ТП_2014/ТЭС/Реконструкция/Хозспособ/ХС_032</t>
  </si>
  <si>
    <t>3.2.80</t>
  </si>
  <si>
    <t>Реконструкция ВЛ 0,4кВ (инв.48914) с.Новопокровка</t>
  </si>
  <si>
    <t>4754</t>
  </si>
  <si>
    <t>Лебедев С.М.</t>
  </si>
  <si>
    <t>Обосновывающие материалы по ТП_2014/ТЭС/Реконструкция/Хозспособ/ХС_033</t>
  </si>
  <si>
    <t>3.2.81</t>
  </si>
  <si>
    <t>Реконструкция оборудования ЗРУ 10 кВ ПС Новая им. Хамаду (232920)</t>
  </si>
  <si>
    <t>ЗАО " Барамист-Урал"</t>
  </si>
  <si>
    <t>Обосновывающие материалы по ТП_2014/ТЭС/Реконструкция/Хозспособ/ХС_034</t>
  </si>
  <si>
    <t>3.2.82</t>
  </si>
  <si>
    <t>Обосновывающие материалы по ТП_2014/ТЭС/Реконструкция/Хозспособ/ХС_035</t>
  </si>
  <si>
    <t>Ромакер Н.Г.</t>
  </si>
  <si>
    <t>3.2.83</t>
  </si>
  <si>
    <t>Реконструкция ВЛ 0,4кВ Больничная (47158) п.Увельский</t>
  </si>
  <si>
    <t>6300004828</t>
  </si>
  <si>
    <t xml:space="preserve">Акулич Н.В. </t>
  </si>
  <si>
    <t>Обосновывающие материалы по ТП_2014/ТЭС/Реконструкция/Хозспособ/ХС_036</t>
  </si>
  <si>
    <t>3.2.84</t>
  </si>
  <si>
    <t>Реконструкция ВЛ 0,4 кВ Ф-3 (47709) с. Боровое</t>
  </si>
  <si>
    <t>6300004834</t>
  </si>
  <si>
    <t>Смотрова Е.И.</t>
  </si>
  <si>
    <t>Обосновывающие материалы по ТП_2014/ТЭС/Реконструкция/Хозспособ/ХС_037</t>
  </si>
  <si>
    <t>3.2.85</t>
  </si>
  <si>
    <t>Реконструкция ВЛ 0,4кВ Почта (47158) п.Увельский</t>
  </si>
  <si>
    <t>6300004849</t>
  </si>
  <si>
    <t>Исаев А.Ю.</t>
  </si>
  <si>
    <t>Обосновывающие материалы по ТП_2014/ТЭС/Реконструкция/Хозспособ/ХС_038</t>
  </si>
  <si>
    <t>3.2.86</t>
  </si>
  <si>
    <t>Реконструкция ТП-2126 (инв.45727) с.Бобровка</t>
  </si>
  <si>
    <t>6300004864</t>
  </si>
  <si>
    <t>Чайченко Е.А.</t>
  </si>
  <si>
    <t>Обосновывающие материалы по ТП_2014/ТЭС/Реконструкция/Хозспособ/ХС_039</t>
  </si>
  <si>
    <t>3.2.87</t>
  </si>
  <si>
    <t>Реконструкция ВЛ 0,4кВ (инв.48914) с.Покровка</t>
  </si>
  <si>
    <t>6300004880</t>
  </si>
  <si>
    <t>Буранбаев К.К.</t>
  </si>
  <si>
    <t>Обосновывающие материалы по ТП_2014/ТЭС/Реконструкция/Хозспособ/ХС_040</t>
  </si>
  <si>
    <t>3.2.88</t>
  </si>
  <si>
    <t>Реконструкция ВЛ-0,4кВ «Посёлок» (Инв.№46747) и ТП-3481 (Инв.№46822) в селе Хуторка</t>
  </si>
  <si>
    <t>МКДОУ №Детский сад №5"</t>
  </si>
  <si>
    <t>Обосновывающие материалы по ТП_2014/ТЭС/Реконструкция/Хозспособ/ХС_041</t>
  </si>
  <si>
    <t>3.2.89</t>
  </si>
  <si>
    <t>Реконструкция ТП 4352 (инв.47889) с.Каракульское</t>
  </si>
  <si>
    <t>6300005105</t>
  </si>
  <si>
    <t>ОАО "Мобильные ТелеСистемы"</t>
  </si>
  <si>
    <t>Обосновывающие материалы по ТП_2014/ТЭС/Реконструкция/Хозспособ/ХС_042</t>
  </si>
  <si>
    <t>3.2.90</t>
  </si>
  <si>
    <t>Реконструкция ВЛ 0,4 кВ Лесная (46318) п. Целинный</t>
  </si>
  <si>
    <t>МКОУ ДОД "Детская школа искусств"</t>
  </si>
  <si>
    <t>Обосновывающие материалы по ТП_2014/ТЭС/Реконструкция/Хозспособ/ХС_043</t>
  </si>
  <si>
    <t>3.2.91</t>
  </si>
  <si>
    <t>Реконструкция ТП-53102 (инв49951) п. Огнеупорный</t>
  </si>
  <si>
    <t>ООО "Бускуль"</t>
  </si>
  <si>
    <t>Обосновывающие материалы по ТП_2014/ТЭС/Реконструкция/Хозспособ/ХС_044</t>
  </si>
  <si>
    <t>3.2.92</t>
  </si>
  <si>
    <t>Реконструкция ВЛ 0,4 кВ Поселок (46415)с.Михайловка</t>
  </si>
  <si>
    <t>Эсипова Л.В.</t>
  </si>
  <si>
    <t>Обосновывающие материалы по ТП_2014/ТЭС/Реконструкция/Хозспособ/ХС_045</t>
  </si>
  <si>
    <t>3.2.93</t>
  </si>
  <si>
    <t>Реконструкция ВЛ 0,4кВ "конд.цех" с.Кочкарь (инв46413)</t>
  </si>
  <si>
    <t>Лядов И.Р.</t>
  </si>
  <si>
    <t>Обосновывающие материалы по ТП_2014/ТЭС/Реконструкция/Хозспособ/ХС_046</t>
  </si>
  <si>
    <t>3.2.94</t>
  </si>
  <si>
    <t>Реконструкция ВЛ 0,4 кВ Поселок (инв. 45494) с. Дробышево</t>
  </si>
  <si>
    <t>Малофеев С.П.</t>
  </si>
  <si>
    <t>Обосновывающие материалы по ТП_2014/ТЭС/Реконструкция/Хозспособ/ХС_047</t>
  </si>
  <si>
    <t>3.2.95</t>
  </si>
  <si>
    <t>Реконструкция ВЛ 0,4 кВ Поселок (инв. 46320) с. Михайловка</t>
  </si>
  <si>
    <t>6300005263</t>
  </si>
  <si>
    <t>Воронин А.В.</t>
  </si>
  <si>
    <t>Обосновывающие материалы по ТП_2014/ТЭС/Реконструкция/Хозспособ/ХС_048</t>
  </si>
  <si>
    <t>3.2.96</t>
  </si>
  <si>
    <t>Реконструкция ВЛ 10 кВ (инв. 47957); ВЛ 0.4 кВ Ф-3 (инв. 47967); ТП-4123 (инв. 47986) с. Октябрьское</t>
  </si>
  <si>
    <t>6300005281</t>
  </si>
  <si>
    <t>Михалев Д.Л.</t>
  </si>
  <si>
    <t>Обосновывающие материалы по ТП_2014/ТЭС/Реконструкция/Хозспособ/ХС_049</t>
  </si>
  <si>
    <t>3.2.97</t>
  </si>
  <si>
    <t>Реконструкция ТП-5115 (инв. 239221) с. Чесма</t>
  </si>
  <si>
    <t>0394</t>
  </si>
  <si>
    <t>08.07.2013</t>
  </si>
  <si>
    <t>Андреева Ю.В.</t>
  </si>
  <si>
    <t>Обосновывающие материалы по ТП_2014/ТЭС/Реконструкция/Хозспособ/ХС_050</t>
  </si>
  <si>
    <t>0306</t>
  </si>
  <si>
    <t>Чугунова И.В.</t>
  </si>
  <si>
    <t>Мусина Л.П.</t>
  </si>
  <si>
    <t>0392</t>
  </si>
  <si>
    <t>Сосновских А.П.</t>
  </si>
  <si>
    <t>0483</t>
  </si>
  <si>
    <t>Донченко Т.А.</t>
  </si>
  <si>
    <t>3.2.98</t>
  </si>
  <si>
    <t>Реконструкция ВЛ-0,4кВ «Деревня» (Инв.№46413) от ТП-6103 в селе Кочкарь (Пунттус Т.А. Демьяненко М.И.)</t>
  </si>
  <si>
    <t>Пунттус Т.А.</t>
  </si>
  <si>
    <t>Обосновывающие материалы по ТП_2014/ТЭС/Реконструкция/Хозспособ/ХС_051</t>
  </si>
  <si>
    <t>Подряд ЦЭС</t>
  </si>
  <si>
    <t>Реконструкция ВЛ 0,4 кВ №3 с. Туктубаево</t>
  </si>
  <si>
    <t>Обосновывающие материалы по ТП_2014/ЦЭС/Реконструкция/Подряд/Подряд_001</t>
  </si>
  <si>
    <t>Реконструкция ТП-1751, Сосновский район, п.Северный (Шушарин М.С.)</t>
  </si>
  <si>
    <t>Обосновывающие материалы по ТП_2014/ЦЭС/Реконструкция/Подряд/Подряд_002</t>
  </si>
  <si>
    <t>Реконструкция ТП-1784 д.Ужевка</t>
  </si>
  <si>
    <t xml:space="preserve"> 23.09.2011</t>
  </si>
  <si>
    <t>Обосновывающие материалы по ТП_2014/ЦЭС/Реконструкция/Подряд/Подряд_003</t>
  </si>
  <si>
    <t>Реконструкция ВЛ 0,4кВ п.Н.Уфалей</t>
  </si>
  <si>
    <t>Черников О.Л.</t>
  </si>
  <si>
    <t>Обосновывающие материалы по ТП_2014/ЦЭС/Реконструкция/Подряд/Подряд_004</t>
  </si>
  <si>
    <t>Реконструкция ВЛ 0,4 кВ Толбухина-Мраморная</t>
  </si>
  <si>
    <t>Реконструкция ВЛ 0,4 кВ №10 с. Миасское</t>
  </si>
  <si>
    <t>Богданова Е.В.</t>
  </si>
  <si>
    <t>Обосновывающие материалы по ТП_2014/ЦЭС/Реконструкция/Подряд/Подряд_005</t>
  </si>
  <si>
    <t>Реконструкция ВЛ-0,4 кВ №1, Красноармейский район, п.Березово (Сучкова В.И.)</t>
  </si>
  <si>
    <t>Сучкова В.И.</t>
  </si>
  <si>
    <t>Обосновывающие материалы по ТП_2014/ЦЭС/Реконструкция/Подряд/Подряд_006</t>
  </si>
  <si>
    <t>Реконструкция ЛЭП-0,4 кВ №1 д. Абдырова</t>
  </si>
  <si>
    <t>ИП Бухин С.В.</t>
  </si>
  <si>
    <t>Обосновывающие материалы по ТП_2014/ЦЭС/Реконструкция/Подряд/Подряд_007</t>
  </si>
  <si>
    <t>Реконструкция ВЛ-0,4 Ленина г. В. Уфалей</t>
  </si>
  <si>
    <t>Обосновывающие материалы по ТП_2014/ЦЭС/Реконструкция/Подряд/Подряд_008</t>
  </si>
  <si>
    <t>Обосновывающие материалы по ТП_2014/ЦЭС/Реконструкция/Подряд/Подряд_009</t>
  </si>
  <si>
    <t>Реконструкция ТП-1751, Челябинская область, Сосновский район, п.Северный</t>
  </si>
  <si>
    <t xml:space="preserve">15729  </t>
  </si>
  <si>
    <t xml:space="preserve">395  </t>
  </si>
  <si>
    <t>Обосновывающие материалы по ТП_2014/ЦЭС/Реконструкция/Подряд/Подряд_010</t>
  </si>
  <si>
    <t>Реконструкция по ЛЭП-0,4 кВ с. Багаряк</t>
  </si>
  <si>
    <t>Обосновывающие материалы по ТП_2014/ЦЭС/Реконструкция/Подряд/Подряд_011</t>
  </si>
  <si>
    <t>Реконструкция ВЛ 0,4 кВ№1 с. Б. Харлуши</t>
  </si>
  <si>
    <t xml:space="preserve">16375  </t>
  </si>
  <si>
    <t xml:space="preserve">331  </t>
  </si>
  <si>
    <t>Семенова С.В</t>
  </si>
  <si>
    <t>Обосновывающие материалы по ТП_2014/ЦЭС/Реконструкция/Подряд/Подряд_012</t>
  </si>
  <si>
    <t>Реконструкция ВЛ-0,4 кВ с.Кременкуль Сафи</t>
  </si>
  <si>
    <t xml:space="preserve">16794  </t>
  </si>
  <si>
    <t>Обосновывающие материалы по ТП_2014/ЦЭС/Реконструкция/Подряд/Подряд_013</t>
  </si>
  <si>
    <t xml:space="preserve">16977  </t>
  </si>
  <si>
    <t>Обосновывающие материалы по ТП_2014/ЦЭС/Реконструкция/Подряд/Подряд_014</t>
  </si>
  <si>
    <t>Реконструкция ТП-1725 п.Западный</t>
  </si>
  <si>
    <t>Байбара О.Л.</t>
  </si>
  <si>
    <t>Обосновывающие материалы по ТП_2014/ЦЭС/Реконструкция/Подряд/Подряд_015</t>
  </si>
  <si>
    <t>Реконтсрукция ВЛ-0,4 кВ №3, Челябинская область, Сосновский район, д.Дубровка</t>
  </si>
  <si>
    <t xml:space="preserve">19459  </t>
  </si>
  <si>
    <t>Звягинцева Н.И.  Звягинцев О.И.</t>
  </si>
  <si>
    <t>Обосновывающие материалы по ТП_2014/ЦЭС/Реконструкция/Подряд/Подряд_016</t>
  </si>
  <si>
    <t>Реконструкция ВЛ-0,4 кВ №2, Челябинская область,Кунашакский район, с.Кунашак</t>
  </si>
  <si>
    <t>Обосновывающие материалы по ТП_2014/ЦЭС/Реконструкция/Подряд/Подряд_017</t>
  </si>
  <si>
    <t>Реконструкция ВЛ-0,4 кВ, Челябинская область, Кунашакский район, д.Сосновка</t>
  </si>
  <si>
    <t>Реконструкция ВЛ-0,4 кВ №3, Челябинская область, Каслинский район, д.Знаменка</t>
  </si>
  <si>
    <t>Колобов Ю.Б.</t>
  </si>
  <si>
    <t>Реконструкция ВЛ-0,4 кВ №3, Челябинская область, каслинский район, п.Бектыш</t>
  </si>
  <si>
    <t>Обосновывающие материалы по ТП_2014/ЦЭС/Реконструкция/Подряд/Подряд_018</t>
  </si>
  <si>
    <t>Реконструкция ВЛ-0,4 кВ №4, Челябинская область, Сосновский район, п.Кременкуль</t>
  </si>
  <si>
    <t>Животовский А.Э.</t>
  </si>
  <si>
    <t>Реконструкция ВЛ-0,4 кВ №2,
 Красноармейский район, с.Харино, Колесникова Е.А., Колесникова Н.А</t>
  </si>
  <si>
    <r>
      <t xml:space="preserve">Колесникова Е.А.
</t>
    </r>
    <r>
      <rPr>
        <sz val="12"/>
        <rFont val="Times New Roman"/>
        <family val="1"/>
        <charset val="204"/>
      </rPr>
      <t>Колесникова Н.А.</t>
    </r>
  </si>
  <si>
    <t>Обосновывающие материалы по ТП_2014/ЦЭС/Реконструкция/Подряд/Подряд_019</t>
  </si>
  <si>
    <t>Реконструкция ТП-441, Челябинская область, Нязепетровский район, с.Ункурда</t>
  </si>
  <si>
    <t>Обосновывающие материалы по ТП_2014/ЦЭС/Реконструкция/Подряд/Подряд_020</t>
  </si>
  <si>
    <t>Реконструкция ВЛ-0,4 кВ "К.Маркса", Челябинская область, г.Верхний Уфалей</t>
  </si>
  <si>
    <t>Раскостов А.В.</t>
  </si>
  <si>
    <t>Реконструкция ТП-940, Челябинская область, Красноармейский район, с.Алабуга</t>
  </si>
  <si>
    <t>Обосновывающие материалы по ТП_2014/ЦЭС/Реконструкция/Подряд/Подряд_021</t>
  </si>
  <si>
    <t>Реконструкция ВЛ-0,4 кВ №2, Челябинская область, Сосновский район, п.Витаминный</t>
  </si>
  <si>
    <t>Ожигин А.Р.</t>
  </si>
  <si>
    <t>Обосновывающие материалы по ТП_2014/ЦЭС/Реконструкция/Подряд/Подряд_022</t>
  </si>
  <si>
    <t>Реконструкция ВЛ-0,4 кВ №1, Челябинская область, Сосновский район, п.Ленинский</t>
  </si>
  <si>
    <t>Казак И.С.</t>
  </si>
  <si>
    <r>
      <t xml:space="preserve">Федичева Н.В.
</t>
    </r>
    <r>
      <rPr>
        <sz val="12"/>
        <rFont val="Times New Roman"/>
        <family val="1"/>
        <charset val="204"/>
      </rPr>
      <t>Федичев А.Ю.
Федичев А.Ю.</t>
    </r>
  </si>
  <si>
    <t>Реконструкция ВЛ-0,4 кВ №2, Челябинская область, Сосновский район, с.Туктубаево</t>
  </si>
  <si>
    <t>Обосновывающие материалы по ТП_2014/ЦЭС/Реконструкция/Подряд/Подряд_023</t>
  </si>
  <si>
    <t>Сураилидис О.В.</t>
  </si>
  <si>
    <t>Садыкова Г.Г.</t>
  </si>
  <si>
    <t>Реконструкция ВЛ-0,4 кВ №2, Челябинская область, Сосновский район. Д.Полетаево-2</t>
  </si>
  <si>
    <t>Аристархов В.В.</t>
  </si>
  <si>
    <t>Обосновывающие материалы по ТП_2014/ЦЭС/Реконструкция/Подряд/Подряд_024</t>
  </si>
  <si>
    <t>Добрынин И.Ю.</t>
  </si>
  <si>
    <t>Обосновывающие материалы по ТП_2014/ЦЭС/Реконструкция/Подряд/Подряд_025</t>
  </si>
  <si>
    <t>Реконструкция ВЛ-0,4 кВ №1, Челябинская область, Сосновский район, д.Большое Таскино</t>
  </si>
  <si>
    <t>11.07.2014</t>
  </si>
  <si>
    <t>Реконструкция ВЛ-0,4 кВ №2, Челябинская область, Каслинский район, п.Маук</t>
  </si>
  <si>
    <t>Обосновывающие материалы по ТП_2014/ЦЭС/Реконструкция/Подряд/Подряд_026</t>
  </si>
  <si>
    <t>Реконструкция ВЛ-0,4 кВ №1, Челябинская область, Каслинский район, с.Воскресенска</t>
  </si>
  <si>
    <t>Уфимцев С.В.</t>
  </si>
  <si>
    <t>08.05.2014</t>
  </si>
  <si>
    <t>Реконструкция ВЛ-0,4 кВ №2, Челябинская область, Каслинский район, п.Береговой</t>
  </si>
  <si>
    <r>
      <t xml:space="preserve">Гвоздева А.М.
</t>
    </r>
    <r>
      <rPr>
        <sz val="12"/>
        <rFont val="Times New Roman"/>
        <family val="1"/>
        <charset val="204"/>
      </rPr>
      <t>Сирбаева В.К.
Сибирев М.А.</t>
    </r>
  </si>
  <si>
    <t>Реконструкция ВЛ-0,4 кВ №2, Челябинская область, Каслинский район, п.Тихомировка</t>
  </si>
  <si>
    <t>Реконструкция ВЛ-0,4 кВ №1, Челябинская область, каслинский район, с.Огневское</t>
  </si>
  <si>
    <t>Сорокина Т.В.</t>
  </si>
  <si>
    <t>Реконструкция ВЛ-0,4 кВ №1, Челябинская область, Каслинский район, с.Багаряк</t>
  </si>
  <si>
    <t>Реконструкция ВЛ-0,4 кВ №1, Челябинская область, Каслинский район, с.Воскресенское</t>
  </si>
  <si>
    <t>Реконструкция ВЛ-0,4 кВ №1, Челябинская область, Красноармейский район, с.Миасское</t>
  </si>
  <si>
    <t>Обосновывающие материалы по ТП_2014/ЦЭС/Реконструкция/Подряд/Подряд_027</t>
  </si>
  <si>
    <t>Реконструкция ВЛ-0,4 кВ №2, Челябинская область, Нязепетровский район, с.Шемаха</t>
  </si>
  <si>
    <t>Власова Н.В.</t>
  </si>
  <si>
    <t>Обосновывающие материалы по ТП_2014/ЦЭС/Реконструкция/Подряд/Подряд_028</t>
  </si>
  <si>
    <t>Реконструкция ВЛ-0,4 кВ "Лесная", Челябинская область, г.Верхний Уфалей</t>
  </si>
  <si>
    <t>Пирогов В.Г.</t>
  </si>
  <si>
    <t>Реконструкция ВЛ-0,4 кВ "Чапаева, Лазо", Челябинская область, г.Верхний Уфалей</t>
  </si>
  <si>
    <t>Ямалов Б.Х.</t>
  </si>
  <si>
    <t>Реконструкция ВЛ-0,4 кВ №1, Челябинская область, Кунашакский район. с.Кунашак</t>
  </si>
  <si>
    <t>Загидуллина Р.Л.</t>
  </si>
  <si>
    <t>Реконструкция ВЛ 0,4кВ с.Кузнецкое(Гор)</t>
  </si>
  <si>
    <t>Обосновывающие материалы по ТП_2014/ЦЭС/Реконструкция/Подряд/Подряд_029</t>
  </si>
  <si>
    <t>РеконструкцияВЛ 0,22кВ № 2 с.Аргаяш</t>
  </si>
  <si>
    <r>
      <t xml:space="preserve">Валеев М.М. 
</t>
    </r>
    <r>
      <rPr>
        <sz val="12"/>
        <rFont val="Times New Roman"/>
        <family val="1"/>
        <charset val="204"/>
      </rPr>
      <t xml:space="preserve">Валеева  Е.А.  </t>
    </r>
  </si>
  <si>
    <t>Реконструкция ВЛ-0,4 кВ №3 с. Аргаяш</t>
  </si>
  <si>
    <t>Тимирбулатова Х.Т.</t>
  </si>
  <si>
    <t>Реконструкция ВЛ-0,4 кВ №2 с. Аргаяш</t>
  </si>
  <si>
    <t>Реконструкция ВЛ 0,4 кВ№2 с. Вознесенка</t>
  </si>
  <si>
    <t>Обосновывающие материалы по ТП_2014/ЦЭС/Реконструкция/Подряд/Подряд_030</t>
  </si>
  <si>
    <t>Реконструкция ВЛ-0,4 кВ №1, Челябинская область, Сосновский район, п.Есаульский</t>
  </si>
  <si>
    <t>Проскуряков А.А.</t>
  </si>
  <si>
    <t>Реконструкция ВЛ 0,4кВ № 2 ст.Смолино</t>
  </si>
  <si>
    <r>
      <t xml:space="preserve">Лысов А.Д.
</t>
    </r>
    <r>
      <rPr>
        <sz val="12"/>
        <rFont val="Times New Roman"/>
        <family val="1"/>
        <charset val="204"/>
      </rPr>
      <t>Лысов К.А.</t>
    </r>
  </si>
  <si>
    <t>Реконструкция ВЛ 0,4 кВ№2 с. Шибаево</t>
  </si>
  <si>
    <t>Малыгина Г.В.</t>
  </si>
  <si>
    <t>Реконструкция ВЛ 0,4 кВ№2 с. Еткуль</t>
  </si>
  <si>
    <t>ИП Шеломенцева Н.Ф.</t>
  </si>
  <si>
    <t>Реконструкция ВЛ 0,4 кВ№2 с. Кайгородово</t>
  </si>
  <si>
    <t>Реконструкция ВЛ 0,4 кВ №2 с. Вознесенка</t>
  </si>
  <si>
    <t>Сверчкова Д.Р.</t>
  </si>
  <si>
    <t>Реконструкция ВЛ-0,4 кВ №с.Большое Баландино</t>
  </si>
  <si>
    <t>Хасанов В.Ю.</t>
  </si>
  <si>
    <t>Обосновывающие материалы по ТП_2014/ЦЭС/Реконструкция/Подряд/Подряд_031</t>
  </si>
  <si>
    <t>Реконструкция ВЛ-0,4 кВ №1, Челябинская область, Сосновский район, с.Архангельское, ул. Полевая, д.34Б, ул.Полевая, д.34А</t>
  </si>
  <si>
    <t>10.02.2014</t>
  </si>
  <si>
    <t>Реконструкция  ВЛ-0,4 кВ №1, Челябинская область,Аргаяшский район, с.Аргяш,ул. Тукаева,25</t>
  </si>
  <si>
    <t xml:space="preserve">30.12.2013 </t>
  </si>
  <si>
    <t>Галимов Р.Т.</t>
  </si>
  <si>
    <t>Обосновывающие материалы по ТП_2014/ЦЭС/Реконструкция/Подряд/Подряд_032</t>
  </si>
  <si>
    <t>Реконструкция ВЛ-0,4 кВ №2, Челябинская область, Аргаяшский район, с.Кулуево, ул.Советская,д.5</t>
  </si>
  <si>
    <t>Кучуков Г.Р.</t>
  </si>
  <si>
    <t>Реконструкция ВЛ-0,4 кВ №1, Челябинская область, Аргаяшский район, с.Аргаяш, ул.Васенко,19</t>
  </si>
  <si>
    <t>Саломатов А.М.</t>
  </si>
  <si>
    <t>Реконструкция ВЛ-0,4 кВ №3 д.АкбашеваЯгуди</t>
  </si>
  <si>
    <t>Ягудина С.В.</t>
  </si>
  <si>
    <t>Обосновывающие материалы по ТП_2014/ЦЭС/Реконструкция/Подряд/Подряд_033</t>
  </si>
  <si>
    <t>Реконструкция ТП-1859, Челябинская область, Сосновский район, жилая застройка "Интернационалист"</t>
  </si>
  <si>
    <t>13.03.2012</t>
  </si>
  <si>
    <t>Обосновывающие материалы по ТП_2014/ЦЭС/Реконструкция/Подряд/Подряд_034</t>
  </si>
  <si>
    <t>Реконструкция ВЛ-0,4 кВ №2 с.Кайгородово</t>
  </si>
  <si>
    <t>Реконструкция ВЛ-0,4 кВ №2,  ТП-392, Челябинская область, Еткульский район, п.Бектыш, ул. Стрелочная , д.32, 19А, 24,30,28,34,15,кв.2,29</t>
  </si>
  <si>
    <t>Меньшенина Т.Г.</t>
  </si>
  <si>
    <t>12.05.2014</t>
  </si>
  <si>
    <t>Реконструкция ВЛ-0,4 кВ №1, Челябинская область, Еткульский район, д.Печенкино, ул. Северная 21</t>
  </si>
  <si>
    <t>02.06.2014</t>
  </si>
  <si>
    <t>Реконструкция ВЛ-0,4 кВ №1, Челябинская область, Еткульский район, с.Потапово</t>
  </si>
  <si>
    <t xml:space="preserve">ООО СпецПромСервис </t>
  </si>
  <si>
    <t>Обосновывающие материалы по ТП_2014/ЦЭС/Реконструкция/Подряд/Подряд_035</t>
  </si>
  <si>
    <t>10.03.2014</t>
  </si>
  <si>
    <t>Реконструкция ВЛ-0,4 кВ №1, Челябинская область, Сосновский район, п.Прудный</t>
  </si>
  <si>
    <t>Реконструкция ВЛ-0,4 кВ №2, Челябинская область, Сосновский район, п.Прудный</t>
  </si>
  <si>
    <t>Ковалев Т.В.</t>
  </si>
  <si>
    <t>Реконструкция ВЛ-0,4 кВ №2, Челябинская область, Еткульский район, с.Еманжелинка</t>
  </si>
  <si>
    <t>10.12.2013</t>
  </si>
  <si>
    <t>Реконструкция ВЛ-0,4 кВ №1, Челябинская область, сосновский район, с.Кременкуль</t>
  </si>
  <si>
    <t>Чуксина Т.А.</t>
  </si>
  <si>
    <t>Реконструкция ВЛ-0,4 кВ №1, Челябинская область, Сосновский район, с.Кременкуль</t>
  </si>
  <si>
    <t>Темников А.Ю.</t>
  </si>
  <si>
    <t>20.06.2014</t>
  </si>
  <si>
    <t>Реконструкция ВЛ-0,4 кВ №2, Челябинская область, Сосновский район, с.Кайгородово</t>
  </si>
  <si>
    <t>Реконструкция ВЛ-0,4 кВ №2, Челябинская область, Еткульский район, с.Шибаево</t>
  </si>
  <si>
    <t>Валеева Е.Н.</t>
  </si>
  <si>
    <t>Реконструкция ВЛ-0,4 кВ №5, Челябинская область, Сосновский район, п.Есаульский</t>
  </si>
  <si>
    <t>Реконструкция ВЛ-0,4 кВ №1, Челябинская область, Сосновский район, с.Кайгородово</t>
  </si>
  <si>
    <t>Реконструкция ВЛ-0,4 кВ №1, Челябинская область, Сосновский район, п.Западный</t>
  </si>
  <si>
    <t>Чупина Г.Г.</t>
  </si>
  <si>
    <t>24562</t>
  </si>
  <si>
    <t>Реконструкция ВЛ-0,4 кВ №3, Челябинская область, Сосновский район, д.Б.Таскино, ул. Победы, 7а(Загидулина Ф.И.)</t>
  </si>
  <si>
    <t>Загидулина Ф.И.</t>
  </si>
  <si>
    <t>35</t>
  </si>
  <si>
    <t>Обосновывающие материалы по ТП_2014/ЦЭС/Реконструкция/Подряд/Подряд_036</t>
  </si>
  <si>
    <t>Реконструкция ВЛ-0,4 кВ №2, Челябинская область, Сосновский район, с.Большое Баландиноул.Береговая , д.1а</t>
  </si>
  <si>
    <t>Овчинников Д.В.</t>
  </si>
  <si>
    <t>Реконструкция ВЛ-0,4 кВ №1, Челябинская область, Сосновский район, п.Витаминный, ул. Зеленая ,д.9</t>
  </si>
  <si>
    <r>
      <rPr>
        <sz val="12"/>
        <rFont val="Times New Roman"/>
        <family val="1"/>
        <charset val="204"/>
      </rPr>
      <t>Инкин А.А.
Сизова Г.Ю.</t>
    </r>
  </si>
  <si>
    <t>Реконструкция ВЛ-0,4 кВ № 4, Челябинская область, Сосновский район, п.Южно-Челябинский прииск</t>
  </si>
  <si>
    <t>Григорьев И.Н.</t>
  </si>
  <si>
    <t>Обосновывающие материалы по ТП_2014/ЦЭС/Реконструкция/Подряд/Подряд_037</t>
  </si>
  <si>
    <t>Реконструкция ТП-1768, Челябинская область, Сосновский район, с.Кременкуль</t>
  </si>
  <si>
    <t>Реконструкция ВЛ-0,4 кВ №2, Челябинская область, Сосновский район, п.Северный</t>
  </si>
  <si>
    <t>Реконструкция ВЛ-0,4 кВ №2, Челябинская область, Сосновский район, д.Мамаева</t>
  </si>
  <si>
    <t>Мужагитдинов И.Т.</t>
  </si>
  <si>
    <t>ООО Кабель и арматура</t>
  </si>
  <si>
    <t>15349</t>
  </si>
  <si>
    <t>20.01.2013</t>
  </si>
  <si>
    <t>Реконструкция ВЛ-0,4 кВ №1, Челябинская область, Сосновский район, д.Урефты</t>
  </si>
  <si>
    <t>Поспелова Л.Ф.</t>
  </si>
  <si>
    <t>Реконструкция ВЛ-0,4 кВ №2, Челябинская область, Сосновский район, д.Б.Таскино</t>
  </si>
  <si>
    <t>Фахрисламова Т.Н.</t>
  </si>
  <si>
    <t>Хасанов Д.Г.</t>
  </si>
  <si>
    <t xml:space="preserve">Реконструкция ВЛ-0,4 кВ №2, Челябинская область, Аргаяшский район, д.Курманова, Ул. Береговая, д.2 </t>
  </si>
  <si>
    <r>
      <t xml:space="preserve">Шамсутдинов В.Р. </t>
    </r>
    <r>
      <rPr>
        <sz val="12"/>
        <rFont val="Times New Roman"/>
        <family val="1"/>
        <charset val="204"/>
      </rPr>
      <t>Якупова Д.М.
Шамсуутдинова В.Г.</t>
    </r>
  </si>
  <si>
    <t>Обосновывающие материалы по ТП_2014/ЦЭС/Реконструкция/Подряд/Подряд_038</t>
  </si>
  <si>
    <t>Реконструкция ВЛ-0,4 кВ №1, Челябинская область, Аргаяшский район, д.Халитова, ул. Озерная. Д. 44а</t>
  </si>
  <si>
    <t>Хайритдинова Т.В.</t>
  </si>
  <si>
    <t>Обосновывающие материалы по ТП_2014/ЦЭС/Реконструкция/Подряд/Подряд_039</t>
  </si>
  <si>
    <t xml:space="preserve">Реконструкция ВЛ-0,4 кВ, Челябинская область,Сосновский район, с.Кайгородово, ул. Береговая </t>
  </si>
  <si>
    <t>Юровская И.В.</t>
  </si>
  <si>
    <t>Обосновывающие материалы по ТП_2014/ЦЭС/Реконструкция/Подряд/Подряд_040</t>
  </si>
  <si>
    <t>Реконструкция ВЛ-0,4 кВ №1, Челябинская область, Сосновский район, с.Кайгородово, ул. Школьная , д. 64к</t>
  </si>
  <si>
    <t>Печенкина Е.В.</t>
  </si>
  <si>
    <t>Реконструкция ВЛ-0,4 кВ №1, Челябинская область, Сосновский район, п.Трубный, ул. Лесная , уч.5, и д.5, строение 1</t>
  </si>
  <si>
    <t>Зиннатуллин И.Г.</t>
  </si>
  <si>
    <t>Реконструкция ВЛ-0,4 кВ №1, Челябинская область, Сосновский район, с.Кременкуль, ул. Береговая, участок 6А</t>
  </si>
  <si>
    <r>
      <t xml:space="preserve">Кузнецов А.В., </t>
    </r>
    <r>
      <rPr>
        <sz val="12"/>
        <rFont val="Times New Roman"/>
        <family val="1"/>
        <charset val="204"/>
      </rPr>
      <t>Кузнецова О.А.</t>
    </r>
  </si>
  <si>
    <t>Реконструкция ВЛ-0,4 кВ №2, ШУРЭ, Челябинская область, Сосновский район, д.Малиновка, ул.Лесная , участок б/н</t>
  </si>
  <si>
    <t>Галязимов А.П.</t>
  </si>
  <si>
    <t>Реконструкция ВЛ-0,4 кВ №2, Челябинская область, Аргаяшский район, д.Курманова, ул.Береговая,д.5,9,3,7</t>
  </si>
  <si>
    <t>Ахметшин Р.А.</t>
  </si>
  <si>
    <t>Обосновывающие материалы по ТП_2014/ЦЭС/Реконструкция/Подряд/Подряд_041</t>
  </si>
  <si>
    <t>30.12.2013</t>
  </si>
  <si>
    <t>Реконструкция ТП-2680, Челябинская область, Аргаяшский район, СК "Здоровье", квартал 1, участок №43,№92,10</t>
  </si>
  <si>
    <t>Реконструкция ВЛ-0,4 кВ №1, Челябинская область, Сосновский район, д.Осиновка, ул.Полевая, участок №2а</t>
  </si>
  <si>
    <t>Обосновывающие материалы по ТП_2014/ЦЭС/Реконструкция/Подряд/Подряд_042</t>
  </si>
  <si>
    <t>Реконструкция ВЛ-0,4 кВ №2, Челябинская область, Аргаяшский  район, д.Бажикаева, ул.Челябинская, д.53</t>
  </si>
  <si>
    <t>Обосновывающие материалы по ТП_2014/ЦЭС/Реконструкция/Подряд/Подряд_043</t>
  </si>
  <si>
    <t>Реконструкция ВЛ-0,4 кВ №2, Челябинская область, Кунашакский район, с.Кунашак, ул.Ленина , д.49</t>
  </si>
  <si>
    <t>Гусейнов И.Г. Оглы</t>
  </si>
  <si>
    <t>Реконструкция ВЛ-0,4 кВ №3, Челябинская область, Кунашакский район, с.Кунашак</t>
  </si>
  <si>
    <t>Реконструкция ВЛ-0,4 кВ №1, Челябинская область, Аргаяшский район, д.Акбашево, ул.Хафиза Кушаева, д.1, кв.2, ул.Хафиза Кушаева , д.1,кв.1</t>
  </si>
  <si>
    <t>Реконструкция ВЛ-0,4 кВ №1, Челябинская область, Кунашакский район, п.Дружный, ул.Луговая, д.1</t>
  </si>
  <si>
    <t>586  586</t>
  </si>
  <si>
    <t>Реконструкция ВЛ-0,4 кВ №1, Челябинская область,Аргаяшский район, с.Аргаяш, ул. Тукаева, д.26, ул. Тукаева, д.25, ул. Тукаева, д.28</t>
  </si>
  <si>
    <r>
      <t xml:space="preserve">Мухаметшин Т.Ф., </t>
    </r>
    <r>
      <rPr>
        <sz val="12"/>
        <rFont val="Times New Roman"/>
        <family val="1"/>
        <charset val="204"/>
      </rPr>
      <t>Мухаметшина Ф.Г.</t>
    </r>
  </si>
  <si>
    <t>Реконструкция ВЛ-0,4 кВ №1, Челябинская область, Сосновский район, с.Б.Харлуши, ул. Трактовая, д.24А</t>
  </si>
  <si>
    <t>Обосновывающие материалы по ТП_2014/ЦЭС/Реконструкция/Подряд/Подряд_044</t>
  </si>
  <si>
    <t>Реконструкция ВЛ-0,4 кВ №2, Челябинская область, Еткульский район, с.Писклово</t>
  </si>
  <si>
    <r>
      <t xml:space="preserve">Семенов А.С., </t>
    </r>
    <r>
      <rPr>
        <sz val="12"/>
        <rFont val="Times New Roman"/>
        <family val="1"/>
        <charset val="204"/>
      </rPr>
      <t>Семенова О.С.</t>
    </r>
  </si>
  <si>
    <t>Реконструкция ВЛ-0,4 кВ №1, Челябинская область, Еткульский район, с.Сухоруково, ул.Совхозная, д.3</t>
  </si>
  <si>
    <t>Петренко А.П.</t>
  </si>
  <si>
    <t>Реконструкция ВЛ-0,4 кВ №1, Челябинская область, Сосновский район, п.Кременкуль, кад.№ 74:19:0000000:10838</t>
  </si>
  <si>
    <t>Мирошниченко К.В.</t>
  </si>
  <si>
    <t>Реконструкция ВЛ-0,4 кВ №1, Челябинская область, Сосновский район, д.Султаево</t>
  </si>
  <si>
    <t>Обосновывающие материалы по ТП_2014/ЦЭС/Реконструкция/Подряд/Подряд_045</t>
  </si>
  <si>
    <t>ООО СпецПромСервис  ООО ЭнергоПартнер</t>
  </si>
  <si>
    <t>22424  
16375</t>
  </si>
  <si>
    <t>13.02.2014  20.02.2013</t>
  </si>
  <si>
    <t>Реконструкция ВЛ-0,4 кВ №3, Челябинская область, Еткульский район, с.Еткуль,пер.5,д.2</t>
  </si>
  <si>
    <t>Обосновывающие материалы по ТП_2014/ЦЭС/Реконструкция/Подряд/Подряд_046</t>
  </si>
  <si>
    <t>Реконструкция ВЛ-0,4 кВ № 2, Челябинская область, Еткульский район, с.Шибаево, ул.40 лет Победы,д.43</t>
  </si>
  <si>
    <t>22463  
22738</t>
  </si>
  <si>
    <t>11.02.2014  10.03.2014</t>
  </si>
  <si>
    <t>1150  1150</t>
  </si>
  <si>
    <t>ИП Утеева А.Ю.</t>
  </si>
  <si>
    <t>Реконструкция ТП-1806, Челябинская область, Сосновский район, д.Малиновка ПО "Полет"</t>
  </si>
  <si>
    <t>22463 
24572</t>
  </si>
  <si>
    <t>Горохов С.М.</t>
  </si>
  <si>
    <t>Реконструкция ВЛ-0,4 кВ №5, Челябинская область, Еткульский район, п.Зауральский, ул.Красноармейская,д.40</t>
  </si>
  <si>
    <t>Реконструкция ВЛ-0,4 кВ №2, Челябинская область, Сосоновский район, с.Кременкуль, ул. Салютная, д.12-А</t>
  </si>
  <si>
    <t>Башкова Е.Ф.</t>
  </si>
  <si>
    <r>
      <t xml:space="preserve">Фахретдинова Г.С. </t>
    </r>
    <r>
      <rPr>
        <sz val="12"/>
        <rFont val="Times New Roman"/>
        <family val="1"/>
        <charset val="204"/>
      </rPr>
      <t>Фахритдинова А.Р.</t>
    </r>
  </si>
  <si>
    <t>Реконструкция ВЛ-0,4 кВ №1, Челябинская область, Еткульский район, с.Еткуль</t>
  </si>
  <si>
    <t>22463 
24240</t>
  </si>
  <si>
    <t>Габайдулин Н.М.</t>
  </si>
  <si>
    <t>Реконструкция ВЛ-0,4 кВ №2, Челябинская область, Еткульский район, с.Еткуль</t>
  </si>
  <si>
    <t>Тепишников К.Н.</t>
  </si>
  <si>
    <t>Реконструкция ВЛ-0,4 кВ №2, Челябинская область, Еткульский район, с.Еткуль, пер.27, д.27</t>
  </si>
  <si>
    <t>22463  
24240</t>
  </si>
  <si>
    <t>Тепишкина К.Н.</t>
  </si>
  <si>
    <t>Реконструкция ВЛ-0,4 кВ №1, Челябинская область, Сосновский район,д.Ключи, ул.Лесная, д.12</t>
  </si>
  <si>
    <t>Швалев С.М.</t>
  </si>
  <si>
    <t>Реконструкция ВЛ-0,4 кВ №1, Челябинская область, Сосновский район, с.Кременкуль, ул. Новосозхозная ,д.6,кв.2</t>
  </si>
  <si>
    <t>Маринина Н.П.</t>
  </si>
  <si>
    <t>Реконструкция ВЛ-0,4 кВ №4, Челябинская область,  Сосновский район, с.Кременкуль</t>
  </si>
  <si>
    <t>Скороходов С.А.</t>
  </si>
  <si>
    <t>Реконструкция ВЛ-0,4 кВ №3, Челябинская область, Еткульский район, с.Еманжелинка, ул.Фабричная,д.2А</t>
  </si>
  <si>
    <t>Мартиросян М.А.</t>
  </si>
  <si>
    <t>Обосновывающие материалы по ТП_2014/ЦЭС/Реконструкция/Подряд/Подряд_047</t>
  </si>
  <si>
    <t>Реконструкция ВЛ-0,4 кВ №2, Челябинская область, Сосновский район, с.Кременкуль, ул. Салютная, участок №18а</t>
  </si>
  <si>
    <t>Кайбелева Р.Г.</t>
  </si>
  <si>
    <t>Реконструкция ВЛ-0,4 кВ №,3 Челябинская область, Сосновский район, д.Большие Харлуши, ул. Трактовая,д.15, кв.1</t>
  </si>
  <si>
    <r>
      <t xml:space="preserve">Шахова Л.В. 
</t>
    </r>
    <r>
      <rPr>
        <sz val="12"/>
        <rFont val="Times New Roman"/>
        <family val="1"/>
        <charset val="204"/>
      </rPr>
      <t>Шахов В.В.
Шахов С.В. 
Шахова Т.В.</t>
    </r>
  </si>
  <si>
    <t>Реконструкция ВЛ-0,4 кВ №1, Челябинская область, Сосновский район, с.Кременкуль, ул. Восточная,д.7</t>
  </si>
  <si>
    <t>Павлюк А.В.</t>
  </si>
  <si>
    <t>Реконструкция ВЛ-0,4 кВ №1, Челябинская область, Сосновский район, п.Красное Поле,ул. Жемчужная,д.6</t>
  </si>
  <si>
    <t>Ваганова Е.В.</t>
  </si>
  <si>
    <t>Реконструкция ВЛ-0,4 кВ №1, Челябинская область, Еткульский район д.Потапово, ул.Набережная,д.75</t>
  </si>
  <si>
    <t>22490  
24240</t>
  </si>
  <si>
    <t>21.02.2014  02.06.2014</t>
  </si>
  <si>
    <t>2084  2084</t>
  </si>
  <si>
    <t>Реконструкция ВЛ-0,4 кВ №3, Челябинская область, Сосновский район, с.Кременкуль, ул.Гагарина,д.3В</t>
  </si>
  <si>
    <t>Астапова  Е.Г.</t>
  </si>
  <si>
    <t>Реконструкция ВЛ-0,4 кВ №1, Челябинская область, Сосновский район, с.Большие Харлуши, ул.Мостовая, д.1а, ул.Мостовая, уч.4</t>
  </si>
  <si>
    <t xml:space="preserve"> Реконструкция ВЛ-0,4 кВ, Челябинская область,Каслинский район, с.Шаблиш, ул.Бажина,д.21</t>
  </si>
  <si>
    <t>Мигачев С.А.</t>
  </si>
  <si>
    <t>Обосновывающие материалы по ТП_2014/ЦЭС/Реконструкция/Подряд/Подряд_048</t>
  </si>
  <si>
    <t>Реконструкция ВЛ-0,4 кВ №1 "ул. Мира", Челябинская область,Каслинский район, с.Воскресенское, ул.Мира,д.33 В</t>
  </si>
  <si>
    <t>Алтухов А.Н.</t>
  </si>
  <si>
    <t>Реконструкция ВЛ-0,4 кВ №1, Челябинская область, Каслинский район, д.Москвина, ул.Ленина, №17/2</t>
  </si>
  <si>
    <t>Реконструкция ВЛ-0,4 кВ №3, Челябинская область, Каслинский район, с.Воскресенское, ул.Пушкина, д.5А</t>
  </si>
  <si>
    <t>Зубов В.А.</t>
  </si>
  <si>
    <t>Реконструкция ТП-1783, Челябинская область, Сосновский район, п.Трубный</t>
  </si>
  <si>
    <t>Обосновывающие материалы по ТП_2014/ЦЭС/Реконструкция/Подряд/Подряд_049</t>
  </si>
  <si>
    <t>Реконструкция ВЛ-0,4 кВ №2, Челябинская область, Аргаяшский район, с.Аргаяш, ул.Кирова,д.8</t>
  </si>
  <si>
    <t>Зимина Е.Е.</t>
  </si>
  <si>
    <t>Обосновывающие материалы по ТП_2014/ЦЭС/Реконструкция/Подряд/Подряд_050</t>
  </si>
  <si>
    <t>Реконструкция ВЛ-0,4 кВ №1, Челябинская область, Красноармейский район, д.Кулат</t>
  </si>
  <si>
    <t>Обосновывающие материалы по ТП_2014/ЦЭС/Реконструкция/Подряд/Подряд_051</t>
  </si>
  <si>
    <t>Реконструкция ТП-1878, Челябинская область, Сосновский район, п.Красное Поле</t>
  </si>
  <si>
    <t>Реконструкция ВЛ-0,4 кВ №1, Челябинская область, Еткульский район. с.Шеломенцево, ул.Восточная, д.7</t>
  </si>
  <si>
    <t xml:space="preserve">22738  </t>
  </si>
  <si>
    <t xml:space="preserve">10.03.2014  </t>
  </si>
  <si>
    <t xml:space="preserve">5670  </t>
  </si>
  <si>
    <t>Щипунова Т.Н.</t>
  </si>
  <si>
    <t>Обосновывающие материалы по ТП_2014/ЦЭС/Реконструкция/Подряд/Подряд_052</t>
  </si>
  <si>
    <t>Реконструкция ВЛ-0,4 кВ №1, Челябинская область,Кунашакский район, с.Кунашак, ул.Тихая ,д.20</t>
  </si>
  <si>
    <t>Обосновывающие материалы по ТП_2014/ЦЭС/Реконструкция/Подряд/Подряд_053</t>
  </si>
  <si>
    <t>Реконструкция ВЛ-0,4 кВ №3, Челябинская область,Сосновский район, с.Кременкуль, ул.Набережная, участок 2а/1</t>
  </si>
  <si>
    <t>Филимонова Т.А.</t>
  </si>
  <si>
    <t>Реконструкция ВЛ-0,4 кВ №1, Челябинская область, Сосновский район, д.Осиновка, участок,2</t>
  </si>
  <si>
    <t>Реконструкция ВЛ-0,4 кВ №1, Челябинская область, Сосновский район, п.Саргазы,ул.Ленина, ,д.36</t>
  </si>
  <si>
    <t>Обосновывающие материалы по ТП_2014/ЦЭС/Реконструкция/Подряд/Подряд_054</t>
  </si>
  <si>
    <t>Реконструкция ВЛ-0,4 кВ №2, Челябинская область, Сосновский район, с.Долгодеревенское</t>
  </si>
  <si>
    <t>Обосновывающие материалы по ТП_2014/ЦЭС/Реконструкция/Подряд/Подряд_055</t>
  </si>
  <si>
    <r>
      <t xml:space="preserve">Селихин С.В.
</t>
    </r>
    <r>
      <rPr>
        <sz val="12"/>
        <rFont val="Times New Roman"/>
        <family val="1"/>
        <charset val="204"/>
      </rPr>
      <t>Селихина Н.А.</t>
    </r>
  </si>
  <si>
    <t>Обосновывающие материалы по ТП_2014/ЦЭС/Реконструкция/Подряд/Подряд_056</t>
  </si>
  <si>
    <t>Реконструкция ВЛ-0,4 кВ №1, Каслинский район, с.Клепалово</t>
  </si>
  <si>
    <t>Обосновывающие материалы по ТП_2014/ЦЭС/Реконструкция/Подряд/Подряд_057</t>
  </si>
  <si>
    <t>ООО ЭлектроСтрой 
ООО ЭлектроСтрой</t>
  </si>
  <si>
    <t>22965  
21141</t>
  </si>
  <si>
    <t>14.03.2014  02.12.2013</t>
  </si>
  <si>
    <t>Измоденовой Л.А.</t>
  </si>
  <si>
    <t>Реконструкция ВЛ-0,4 кВ №1, Челябинская область, Каслинский район, д.Колясникова</t>
  </si>
  <si>
    <t>22965 
21141</t>
  </si>
  <si>
    <t>Силина Е.Г.</t>
  </si>
  <si>
    <t>Реконструкция ВЛ-0,4 кВ №2,  ШУРЭ,  Аргаяшский район, с.Аргаяш, ул. Элеваторная, 2-1</t>
  </si>
  <si>
    <r>
      <t xml:space="preserve">Мирхайдарова Р.Ф.
</t>
    </r>
    <r>
      <rPr>
        <sz val="12"/>
        <rFont val="Times New Roman"/>
        <family val="1"/>
        <charset val="204"/>
      </rPr>
      <t>Мирхайдаров Ф.Х.</t>
    </r>
  </si>
  <si>
    <t>Обосновывающие материалы по ТП_2014/ЦЭС/Реконструкция/Подряд/Подряд_058</t>
  </si>
  <si>
    <t>Реконструкция ВЛ-0,4 кВ №2, Челябинская область, Аргаяшский район, с.Аргаяш,ул.Ворошилова, д.39,37</t>
  </si>
  <si>
    <t xml:space="preserve">ПТ ЗАО Челябинскагропромэнерго и Компания   
ПТ ЗАО Челябинскагропромэнерго и Компания </t>
  </si>
  <si>
    <t>23253 
22328</t>
  </si>
  <si>
    <t>30.03.2014  11.02.2014</t>
  </si>
  <si>
    <t>Уразаев Р.М.</t>
  </si>
  <si>
    <t>Реконструкция ВЛ-0,4 кВ №1, Челябинская область, Сосновский район, д.Мамаева</t>
  </si>
  <si>
    <t>Обосновывающие материалы по ТП_2014/ЦЭС/Реконструкция/Подряд/Подряд_059</t>
  </si>
  <si>
    <t>Реконструкция ВЛ-0,4 кВ №3, Челябинская область, Красноармейский район, п.Усольцево</t>
  </si>
  <si>
    <t>23414  
21142</t>
  </si>
  <si>
    <t>09.04.2014  02.12.2013</t>
  </si>
  <si>
    <t>6252  480</t>
  </si>
  <si>
    <t>Казанцев Е.В.</t>
  </si>
  <si>
    <t>Обосновывающие материалы по ТП_2014/ЦЭС/Реконструкция/Подряд/Подряд_060</t>
  </si>
  <si>
    <t>Реконструкция ВЛ-0,4 кВ №3, Челябинская область,Еткульский район, с.Каратабан, ул.Первомайская,д.60</t>
  </si>
  <si>
    <t>Циттель Э.А.</t>
  </si>
  <si>
    <t>Обосновывающие материалы по ТП_2014/ЦЭС/Реконструкция/Подряд/Подряд_061</t>
  </si>
  <si>
    <t xml:space="preserve">6100011013  </t>
  </si>
  <si>
    <t xml:space="preserve">490  </t>
  </si>
  <si>
    <t>Гусев А.А.</t>
  </si>
  <si>
    <t>Обосновывающие материалы по ТП_2014/ЦЭС/Реконструкция/Подряд/Подряд_062</t>
  </si>
  <si>
    <t>Реконструкция ТП-1691, Челябинская область, Сосновский район, вблизи СНТ "Петушок"</t>
  </si>
  <si>
    <t>ООО "ЭлектроСтрой" 
ООО "ЭлектроСтрой"</t>
  </si>
  <si>
    <t>6100015519  22886</t>
  </si>
  <si>
    <t>20.02.2013  13.03.2014</t>
  </si>
  <si>
    <t>ООО "Электро-транспорт"</t>
  </si>
  <si>
    <t>Обосновывающие материалы по ТП_2014/ЦЭС/Реконструкция/Подряд/Подряд_063</t>
  </si>
  <si>
    <t>Реконструкция ТП-1690, Челябинская область, Сосновский район, вблизи СНТ "Петушок"</t>
  </si>
  <si>
    <t>Реконструкция ВЛ-0,4 кВ №1 Челябинская область, Каслинский район, с.Тюбук</t>
  </si>
  <si>
    <t xml:space="preserve">
6100015669  
21017</t>
  </si>
  <si>
    <t xml:space="preserve">
01.03.2013  
20.11.2013</t>
  </si>
  <si>
    <t xml:space="preserve">Кащеева Т.И.  </t>
  </si>
  <si>
    <t>Обосновывающие материалы по ТП_2014/ЦЭС/Реконструкция/Подряд/Подряд_064</t>
  </si>
  <si>
    <t>Реконструкция ПС "Батурино"</t>
  </si>
  <si>
    <t xml:space="preserve">6100019869  </t>
  </si>
  <si>
    <t xml:space="preserve">496  </t>
  </si>
  <si>
    <t>ИП Давлетов А.Ф.</t>
  </si>
  <si>
    <t>Обосновывающие материалы по ТП_2014/ЦЭС/Реконструкция/Подряд/Подряд_065</t>
  </si>
  <si>
    <t>Реконструкция ВЛ-0,4 кВ №1, Челябинская область, Сосновский район, д.Бухарино</t>
  </si>
  <si>
    <t>6100021091  20952</t>
  </si>
  <si>
    <t>20.11.2013  20.11.2013</t>
  </si>
  <si>
    <t>6100014533
6100014980</t>
  </si>
  <si>
    <t>29.12.2012
30.01.2013</t>
  </si>
  <si>
    <t>Буданова Н.В.
Тугалев Р.А.</t>
  </si>
  <si>
    <t>Обосновывающие материалы по ТП_2014/ЦЭС/Реконструкция/Подряд/Подряд_066</t>
  </si>
  <si>
    <t>Реконструкция ТП-1720, Челябинская область, Красноармейский район, с.Миасское</t>
  </si>
  <si>
    <t xml:space="preserve">6100021142  </t>
  </si>
  <si>
    <t>24.12.2012</t>
  </si>
  <si>
    <t>Петреева З.И.</t>
  </si>
  <si>
    <t>Обосновывающие материалы по ТП_2014/ЦЭС/Реконструкция/Подряд/Подряд_067</t>
  </si>
  <si>
    <t>Реконструкция ВЛ-0,4 кВ №2 ,Челябинская область, Кунашакский район, с.Кунашак, ул. Карла Маркса, д.1-а</t>
  </si>
  <si>
    <t xml:space="preserve">1968  </t>
  </si>
  <si>
    <t>Обосновывающие материалы по ТП_2014/ЦЭС/Реконструкция/Подряд/Подряд_068</t>
  </si>
  <si>
    <t>Реконструкция ВЛ-0,4 кВ №1, Челябинская область, Кунашакский район, с.Кунашак, ул. Карла Маркса, д.12-б</t>
  </si>
  <si>
    <t>Рек-ция ВЛ-0,4кВ №1 с.Воскресенское</t>
  </si>
  <si>
    <r>
      <t xml:space="preserve">Кабиров Б.А., </t>
    </r>
    <r>
      <rPr>
        <sz val="12"/>
        <rFont val="Times New Roman"/>
        <family val="1"/>
        <charset val="204"/>
      </rPr>
      <t>Поленкова Г.А.</t>
    </r>
  </si>
  <si>
    <t>Рек-ция ВЛ-0,4 кВ №2 д.Новое ПолеДзеш</t>
  </si>
  <si>
    <t>Дзешкевич О.Н.</t>
  </si>
  <si>
    <t>Рек-ция  ВЛ-0,4 кВ №1 с.Караболка</t>
  </si>
  <si>
    <t xml:space="preserve">3658  </t>
  </si>
  <si>
    <t>Каримов Р.Г.</t>
  </si>
  <si>
    <t>Обосновывающие материалы по ТП_2014/ЦЭС/Реконструкция/Подряд/Подряд_069</t>
  </si>
  <si>
    <t>Реконструкция ВЛ-0,4 кВ №2, Челябинская область, Сосновский район, п.Витаминный, ул. Щкольная, д.3Д</t>
  </si>
  <si>
    <t>Викторук В.Н.</t>
  </si>
  <si>
    <t>Реконструкция ВЛ-0,4 кВ №2, Челябинская область, Сосновский район, д.Урефты, ул.Озерная, 68</t>
  </si>
  <si>
    <t>Царьков И.Ф.</t>
  </si>
  <si>
    <t>Реконструкция ВЛ-0,4 кВ №1, Челябинская область, Сосновский район, п.Ленинский, ул.Центральная , д.№10</t>
  </si>
  <si>
    <t>19.10.2013</t>
  </si>
  <si>
    <t>Горяинова З.В.</t>
  </si>
  <si>
    <t>Реконструкция ВЛ-0,4 кВ №1, Челябинская область, Сосновский район, д.Алишева,ул.Лесная, д.21</t>
  </si>
  <si>
    <t>6100022311  23672</t>
  </si>
  <si>
    <t>Хасанов Р.А.</t>
  </si>
  <si>
    <t>Реконструкция ВЛ-0,4 кВ №1, Челябинская область, Сосновский район, с.Долгодеревенское, ул.Западная, д.8</t>
  </si>
  <si>
    <t>Шостак О.В.</t>
  </si>
  <si>
    <t>Реконструкция ВЛ-0,4 кВ №1, Челябинская область,Красноармейский район, с.Р.-Теча, ул.Кирова, д.28</t>
  </si>
  <si>
    <t>12.02.2014   30.05.2014</t>
  </si>
  <si>
    <t xml:space="preserve">2525  </t>
  </si>
  <si>
    <t>Вишняков В.В.</t>
  </si>
  <si>
    <t>Обосновывающие материалы по ТП_2014/ЦЭС/Реконструкция/Подряд/Подряд_070</t>
  </si>
  <si>
    <t>Реконструкция ВЛ-0,4 кВ "Урицкого", Челябинская область,г.Верхний Уфалей, ул.Ленина, д.162а</t>
  </si>
  <si>
    <t>Реконструкция ВЛ-0,4 кВ "Толбухина, Мраморная", Челябинская область, г.Верхний Уфалей, ул.Мраморная №20</t>
  </si>
  <si>
    <t>Соломатина А.Е.</t>
  </si>
  <si>
    <t>Реконструкция ВЛ-0,4 кВ "Халтурина", Челябинская область, г.Верхний Уфалей, ул.Уральская, д.10, Уральская,д.3, ул.Уральская , д.1</t>
  </si>
  <si>
    <t>Аркадьева И.Н.</t>
  </si>
  <si>
    <t>Реконструкция ВЛ-0,4 кВ "Поселок", Челябинская область, г.Верхний Уфалей, п. Чусовской, ул.Майская, д.1</t>
  </si>
  <si>
    <t>Фертиков И.Г.</t>
  </si>
  <si>
    <t>Реконструкция ВЛ-0,4 кВ №1д.Б.Таскино Мухам</t>
  </si>
  <si>
    <t>Мухамедьярова Г.М.</t>
  </si>
  <si>
    <t>Реконструкция ВЛ-0,4 кВ №2 п.Садовый Бздюле</t>
  </si>
  <si>
    <t>Бздюлева Н.В.</t>
  </si>
  <si>
    <t>Реконструкция ВЛ-0,4 кВ №1, Челябинская область, Сосновский район, д.Моховички, участок, б/н, кад.74:19:0901001:173</t>
  </si>
  <si>
    <t>Тюрина Н.Д.</t>
  </si>
  <si>
    <t xml:space="preserve">Реконструкция ВЛ-0,4 кВ №2 п.Томинский </t>
  </si>
  <si>
    <t>Рягузов С.М.</t>
  </si>
  <si>
    <t xml:space="preserve">Реконструкция  ВЛ-0,4 кВ №1 д.Трифонова </t>
  </si>
  <si>
    <t>6100022491  27178</t>
  </si>
  <si>
    <t>14.02.2014  30.10.2014</t>
  </si>
  <si>
    <t xml:space="preserve">3280  </t>
  </si>
  <si>
    <t>36</t>
  </si>
  <si>
    <t>Обосновывающие материалы по ТП_2014/ЦЭС/Реконструкция/Подряд/Подряд_071</t>
  </si>
  <si>
    <t>Реконструкция ВЛ-0,4 кВ №1, Челябинская область, Красноармейский район, вблизи д.Камышенка</t>
  </si>
  <si>
    <t xml:space="preserve">350  </t>
  </si>
  <si>
    <r>
      <t xml:space="preserve">Коновалов Е.М., </t>
    </r>
    <r>
      <rPr>
        <sz val="12"/>
        <rFont val="Times New Roman"/>
        <family val="1"/>
        <charset val="204"/>
      </rPr>
      <t>Тарчанин А.И.</t>
    </r>
  </si>
  <si>
    <t>Обосновывающие материалы по ТП_2014/ЦЭС/Реконструкция/Подряд/Подряд_072</t>
  </si>
  <si>
    <t>Реконструкция ВЛ-0,4 кВ, Челябинская область,Красноармейский район, с.Канашево, ул. Советская, №89Б</t>
  </si>
  <si>
    <t>Колмаер А.М.</t>
  </si>
  <si>
    <t>Реконструкция ВЛ-0,4 кВ №3, Челябинская область,Сосновский район, с.Архангельское</t>
  </si>
  <si>
    <t xml:space="preserve">663  </t>
  </si>
  <si>
    <t>Обосновывающие материалы по ТП_2014/ЦЭС/Реконструкция/Подряд/Подряд_073</t>
  </si>
  <si>
    <t xml:space="preserve">Реконструкция ВЛ-0,4 кВ №1 п. Томинский </t>
  </si>
  <si>
    <t>Клеба Н.С.</t>
  </si>
  <si>
    <t>Реконструкция ВЛ-0,4 кВ №1, Челябинская область,Сосновский район п.Томинский</t>
  </si>
  <si>
    <t>Максимова Е.А.</t>
  </si>
  <si>
    <t xml:space="preserve">Реконструкция  ВЛ-0,4 кВ №1 п.Нагорный </t>
  </si>
  <si>
    <t xml:space="preserve">Реконструкция  ВЛ-0,4 кВ №1 п.Томинский </t>
  </si>
  <si>
    <t>Реконструкция ВЛ-0,4 кВ №2, Челябинская область, Кунашакский район, с.Татарская  Караболка,ул.Береговая,д.4</t>
  </si>
  <si>
    <t>Нигматуллин Ж.Г.</t>
  </si>
  <si>
    <t>Обосновывающие материалы по ТП_2014/ЦЭС/Реконструкция/Подряд/Подряд_074</t>
  </si>
  <si>
    <t>Реконструкция ВЛ-0,4 кВ №1, Челябинская область,г.Верхний Уфалей, с.Иткуль,ул.Советская,д.6а</t>
  </si>
  <si>
    <t>Нигматуллин Г.Н.</t>
  </si>
  <si>
    <t>Реконструкция ВЛ-0,4 кВ №2, Челябинская область, Сосновский район, д.Новое Поле, ул.Ленина,д.21</t>
  </si>
  <si>
    <t>ООО "ЭлектроСтрой"  
ЗАО "Технос"</t>
  </si>
  <si>
    <t>Парфентьев А.П.</t>
  </si>
  <si>
    <t xml:space="preserve">Реконструкция  ВЛ-0,4 кВ №1 д.Бухарино </t>
  </si>
  <si>
    <t>Реконструкция ВЛ-0,4 кВ №1, Челябинская область,Каслинский район, п.Черкаскуль</t>
  </si>
  <si>
    <t>Обосновывающие материалы по ТП_2014/ЦЭС/Реконструкция/Подряд/Подряд_075</t>
  </si>
  <si>
    <t>Реконструкция ВЛ-0,4 кВ №1, Челябинская область,Кунашакский раон, с.Кунашак, ул.К.Маркса, 12г</t>
  </si>
  <si>
    <t>ООО "СПС"  
ООО "Энергоучет-комплект"</t>
  </si>
  <si>
    <t>Засадная О.Н.</t>
  </si>
  <si>
    <t>Реконструкция ВЛ-0,4 кВ №2, Челябинская область, Каслинский район, с.Огневское, ул.Партизанская.д.28</t>
  </si>
  <si>
    <t>Уткина Е.И.</t>
  </si>
  <si>
    <t>Реконструкция ВЛ-0,4 кВ №1, Челябинская область, Каслинскй район, с.Воскресенское, ул.Партизанская, напротив дома №26</t>
  </si>
  <si>
    <r>
      <t xml:space="preserve">Беспалов С.С. </t>
    </r>
    <r>
      <rPr>
        <sz val="12"/>
        <rFont val="Times New Roman"/>
        <family val="1"/>
        <charset val="204"/>
      </rPr>
      <t>Чертыковцев А.И.</t>
    </r>
  </si>
  <si>
    <t>Реконструкция ВЛ-0,4 кВ №2, Челябинская область, Сосновский район, с.Кайгородово, ул.Набережная, участок 19б</t>
  </si>
  <si>
    <t>Обосновывающие материалы по ТП_2014/ЦЭС/Реконструкция/Подряд/Подряд_076</t>
  </si>
  <si>
    <t>Реконструкция  ВЛ-0,4 кВ №1 с.Воскресенск Т</t>
  </si>
  <si>
    <t xml:space="preserve">5109  </t>
  </si>
  <si>
    <t>Ташбулатов Э.Т.</t>
  </si>
  <si>
    <t>Обосновывающие материалы по ТП_2014/ЦЭС/Реконструкция/Подряд/Подряд_077</t>
  </si>
  <si>
    <t>Реконструкция ТП-30, Челябинская область, г.Верхний Уфалей</t>
  </si>
  <si>
    <t>Реконструкция ВЛ-0,4 кВ №"Кутузова, Уральская", Челябинская область,г.Верхний Уфалей, ул.Кутузова,д.15</t>
  </si>
  <si>
    <t>05.03.2014   06.06.2014</t>
  </si>
  <si>
    <r>
      <t xml:space="preserve">Холмогоров В.Е., </t>
    </r>
    <r>
      <rPr>
        <sz val="12"/>
        <rFont val="Times New Roman"/>
        <family val="1"/>
        <charset val="204"/>
      </rPr>
      <t>Холмогорова В.В.</t>
    </r>
  </si>
  <si>
    <t xml:space="preserve">Реконструкция ВЛ-0,4 кВ №2  с.Огневское </t>
  </si>
  <si>
    <t>ООО "ЭлектроСтрой"  
ООО "Энергоучет-комплект"</t>
  </si>
  <si>
    <t>Реконструкция ВЛ-0,4 кВ №2 д.Юшково Ширгина</t>
  </si>
  <si>
    <t>Ширгина  Л.А.</t>
  </si>
  <si>
    <t>Реконструкция ВЛ-0,4 кВ №1, Челябинская область,Нязепетровский район, вблизи с.Шемаха, примерно в 150 м на юго восток от д. 8 по ул.Гагарина</t>
  </si>
  <si>
    <t>Рек-ция ВЛ-0,4 кВ №2 д.Пашнино-2 Моро</t>
  </si>
  <si>
    <t>ООО "ЭлектроСтрой"  
ООО СпецПромСервис</t>
  </si>
  <si>
    <t>Морозов Е.П.</t>
  </si>
  <si>
    <t>Реконструкция ВЛ-0,4 кВ "Ленина", Челябинская область,г.Верхний Уфалей, ул.Крупской, № 46А</t>
  </si>
  <si>
    <t>Рек-ция ВЛ-0,4 кВ №3 с.Багаряк Говору</t>
  </si>
  <si>
    <t>Говорухина Л.А.</t>
  </si>
  <si>
    <t>Реконструкция ВЛ-0,4 кВ №1, Челябинская область,Сосновский район, с.Большое Таскино, ул.Победы,д.3</t>
  </si>
  <si>
    <t>Иконникова Л.А.</t>
  </si>
  <si>
    <t>Рек-ция ВЛ-0,4 кВ №1 с. Б. Таскино Жиряко</t>
  </si>
  <si>
    <t>Жиряков А.Е.</t>
  </si>
  <si>
    <t>Реконструкция ВЛ-0,4 кВ №1, Челябинская область,Сосновский район, д.Бутаки, ул.Ленина,д.27. кв.1</t>
  </si>
  <si>
    <t>Сулейманов С.Р.</t>
  </si>
  <si>
    <t>Рек-ция ВЛ-0,4 кВ №1с.Б. Баландино Б</t>
  </si>
  <si>
    <t>Быков В.В.</t>
  </si>
  <si>
    <t>Реконструкция ВЛ-0,4 кВ №1, Челябинская область, Красноармейский район, с.Канашево, ул.Комсомола,д.3</t>
  </si>
  <si>
    <t xml:space="preserve">578  </t>
  </si>
  <si>
    <t>Вострецов В.В.</t>
  </si>
  <si>
    <t>Обосновывающие материалы по ТП_2014/ЦЭС/Реконструкция/Подряд/Подряд_078</t>
  </si>
  <si>
    <t>Реконструкция ТП-1783, Челябинская область, Сосновский район, возле п.Трубный, северная окраина, участок №151,58</t>
  </si>
  <si>
    <t xml:space="preserve">ООО "Проектные энергетические системы"  </t>
  </si>
  <si>
    <t xml:space="preserve">6100022846  </t>
  </si>
  <si>
    <t xml:space="preserve">1582  </t>
  </si>
  <si>
    <t>Попов М.Ю.</t>
  </si>
  <si>
    <t>Обосновывающие материалы по ТП_2014/ЦЭС/Реконструкция/Подряд/Подряд_079</t>
  </si>
  <si>
    <t>Реконструкция ВЛ-0,4 кВ №2, Челябинская область, Сосновский район, д.Ужевка, ул. Береговая,д.17</t>
  </si>
  <si>
    <t>ООО "ЧЭПК"  
ООО СК "СтройСтандарт"</t>
  </si>
  <si>
    <t>18.03.2014   03.07.2014</t>
  </si>
  <si>
    <t xml:space="preserve">2318  </t>
  </si>
  <si>
    <r>
      <t xml:space="preserve">Овчинникова Л.А, </t>
    </r>
    <r>
      <rPr>
        <sz val="12"/>
        <rFont val="Times New Roman"/>
        <family val="1"/>
        <charset val="204"/>
      </rPr>
      <t>Овчинников Д.А.</t>
    </r>
  </si>
  <si>
    <t>Обосновывающие материалы по ТП_2014/ЦЭС/Реконструкция/Подряд/Подряд_080</t>
  </si>
  <si>
    <t>Реконструкция ВЛ-0,4 кВ №2, Челябинская область, Сосновский район, п.Есаульский, ул.Российская,д.34,д.36</t>
  </si>
  <si>
    <t xml:space="preserve">6100022967  </t>
  </si>
  <si>
    <t>Реконструкция ВЛ-0,4 кВ №1, Челябинская область, Сосновский район, п.Теченский, ул.Зеленая, участок №20-А</t>
  </si>
  <si>
    <t>Нургалина Л.З.</t>
  </si>
  <si>
    <t>Реконструкция ВЛ-0,4 кВ №2, Челябинская область, Сосновский район, п.Красное Поле, участок по генплану №459; ул.Жемчужная, д.16</t>
  </si>
  <si>
    <t>Гайнанов Р.В.</t>
  </si>
  <si>
    <t>Реконструкция ВЛ-0,4 кВ №2, Челябинская область, Сосновский район, д.Новое Поле, ул.Береговая,  участок №26-А</t>
  </si>
  <si>
    <t>Реконструкция ВЛ-0,4 кВ №3, Челябинская область, Каслинский район, с.Воскресенское, ул.Уральская№2А</t>
  </si>
  <si>
    <t>6100022972  27184</t>
  </si>
  <si>
    <t>18.03.2014  06.11.2014</t>
  </si>
  <si>
    <t>Устинов В.Г.</t>
  </si>
  <si>
    <t>Обосновывающие материалы по ТП_2014/ЦЭС/Реконструкция/Подряд/Подряд_081</t>
  </si>
  <si>
    <t>Реконструкция ВЛ-0,4 кВ №1, Челябинская область, Кунашакский район, с.Татарская Караболка, ул.Ленина, 10</t>
  </si>
  <si>
    <t>Нажмутдинов Х.А.</t>
  </si>
  <si>
    <t>Реконструкция ВЛ-0,4 кВ №1, Челябинская область, Сосновский район, п.Трубный, ул.Зеленая,д.15</t>
  </si>
  <si>
    <t xml:space="preserve">6100022974  </t>
  </si>
  <si>
    <t xml:space="preserve">704  </t>
  </si>
  <si>
    <t>Казанцев И.Г.</t>
  </si>
  <si>
    <t>Обосновывающие материалы по ТП_2014/ЦЭС/Реконструкция/Подряд/Подряд_082</t>
  </si>
  <si>
    <t>Реконструкция ВЛ-0,4 кВ №3, Челябинская область, Сосновский район, п.Есаульский</t>
  </si>
  <si>
    <t xml:space="preserve">ООО "СПС"   
ООО "СпецПромСервис" </t>
  </si>
  <si>
    <t>6100023150  5825</t>
  </si>
  <si>
    <t>21.03.2014  14.03.2014</t>
  </si>
  <si>
    <t xml:space="preserve">520  </t>
  </si>
  <si>
    <t>Миндубаев Р.А.</t>
  </si>
  <si>
    <t>Обосновывающие материалы по ТП_2014/ЦЭС/Реконструкция/Подряд/Подряд_083</t>
  </si>
  <si>
    <t>Реконструкция ВЛ-0,4 кВ №3, Челябинская область,Аргаяшский район. С.Кулуево, ул.Салават Юлаева, д.25</t>
  </si>
  <si>
    <t xml:space="preserve">1114  </t>
  </si>
  <si>
    <t>Еганшина Н.Г.</t>
  </si>
  <si>
    <t>Обосновывающие материалы по ТП_2014/ЦЭС/Реконструкция/Подряд/Подряд_084</t>
  </si>
  <si>
    <t xml:space="preserve">Реконструкция  ВЛ 0,4 кВ д. Полетаево-2 </t>
  </si>
  <si>
    <t xml:space="preserve">6100023272  </t>
  </si>
  <si>
    <t xml:space="preserve">2298  </t>
  </si>
  <si>
    <t>Полетаевское сельское поселение</t>
  </si>
  <si>
    <t>Обосновывающие материалы по ТП_2014/ЦЭС/Реконструкция/Подряд/Подряд_085</t>
  </si>
  <si>
    <t>Реконструкция   ВЛ-0,4кВ №2  п.Есаульский</t>
  </si>
  <si>
    <t xml:space="preserve">5960  </t>
  </si>
  <si>
    <t>Обосновывающие материалы по ТП_2014/ЦЭС/Реконструкция/Подряд/Подряд_086</t>
  </si>
  <si>
    <t>Реконструкция  ВЛ-0,4 кВ №1 д. Аминева</t>
  </si>
  <si>
    <t>Реконструкция ВЛ-0,4 кВ №1, Челябинская область, Сосновский район, с.Архангельское, ул.Колющенко, участок №67</t>
  </si>
  <si>
    <t>ООО "РЗК"  
ООО "ЭлектроСтрой"</t>
  </si>
  <si>
    <t>Реконструкция ТП-1689, Челябинская область, Сосновский район, вблизи СНТ "Петушок"</t>
  </si>
  <si>
    <t xml:space="preserve">6100023414  </t>
  </si>
  <si>
    <t>Обосновывающие материалы по ТП_2014/ЦЭС/Реконструкция/Подряд/Подряд_087</t>
  </si>
  <si>
    <t>Реконструкция ВЛ-0,4 кВ №2, Челябинская область, Сосновский район, д.Новое Поле, участок,№478</t>
  </si>
  <si>
    <t xml:space="preserve">3633  </t>
  </si>
  <si>
    <t>Обосновывающие материалы по ТП_2014/ЦЭС/Реконструкция/Подряд/Подряд_088</t>
  </si>
  <si>
    <t>Реконструкция ВЛ-0,4 кВ "Коммуны", Челябинская область, г.Верхний Уфалей, ул.Крупской,д.32</t>
  </si>
  <si>
    <t>ООО "Челябгорсвет"  
ООО "ЭлектроСтрой"</t>
  </si>
  <si>
    <t xml:space="preserve">5900  </t>
  </si>
  <si>
    <t>Гребенщиков В.Ю.</t>
  </si>
  <si>
    <t>Обосновывающие материалы по ТП_2014/ЦЭС/Реконструкция/Подряд/Подряд_089</t>
  </si>
  <si>
    <t>Реконструкция ВЛ-0,4 кВ "Уральская, Крылова", Челябинская область, г.Верхний Уфалей</t>
  </si>
  <si>
    <t xml:space="preserve">6100023668  </t>
  </si>
  <si>
    <t xml:space="preserve">7899  </t>
  </si>
  <si>
    <t>Уразов В.Е.</t>
  </si>
  <si>
    <t>Обосновывающие материалы по ТП_2014/ЦЭС/Реконструкция/Подряд/Подряд_090</t>
  </si>
  <si>
    <t>Реконструкция ВЛ-0,4 кВ "М.Горького", Челябинская область, г.Верхний Уфалей</t>
  </si>
  <si>
    <t>6100023668  21812</t>
  </si>
  <si>
    <t>Антонова О.А.</t>
  </si>
  <si>
    <t>Реконструкция ВЛ-0,4 кВ "Советская, Заречная", Челябинская область, г.Верхний Уфалей, п.Уфимка ул, Заречная,д.1А,кв.2</t>
  </si>
  <si>
    <r>
      <t xml:space="preserve">Сорокин Д.М., </t>
    </r>
    <r>
      <rPr>
        <sz val="12"/>
        <rFont val="Times New Roman"/>
        <family val="1"/>
        <charset val="204"/>
      </rPr>
      <t>Сорокина А.Д., Сорокин М.Д., Сорокина О.И.</t>
    </r>
  </si>
  <si>
    <t>Реконструкция ВЛ-0,4 кВ "Хохрякова, Морозова", Челябинская область, г.Верхний Уфалей, пер. Морозова, д.6.д.2</t>
  </si>
  <si>
    <t xml:space="preserve">8050  </t>
  </si>
  <si>
    <t>Швалев К.В.</t>
  </si>
  <si>
    <t>Обосновывающие материалы по ТП_2014/ЦЭС/Реконструкция/Подряд/Подряд_091</t>
  </si>
  <si>
    <t>Реконструкция ВЛ-0,4 кВ "Красная, Бабикова, Суркова", Челябинская область, г.Верхний Уфалей</t>
  </si>
  <si>
    <t>Реконструкция ВЛ-0,4 кВ , Челябинская область, г.В.Уфалей, п.Н.Уфалейул, Луначарского,д.127</t>
  </si>
  <si>
    <t xml:space="preserve">6100023680  </t>
  </si>
  <si>
    <t xml:space="preserve">6478  </t>
  </si>
  <si>
    <t>Обосновывающие материалы по ТП_2014/ЦЭС/Реконструкция/Подряд/Подряд_092</t>
  </si>
  <si>
    <t>Реконструкция ВЛ-0,4 кВ №1, Челябинская область, Сосновский район, д.Заварузино</t>
  </si>
  <si>
    <t>6100023832  20952</t>
  </si>
  <si>
    <t>15.05.2014   20.11.2013</t>
  </si>
  <si>
    <t xml:space="preserve">9500  </t>
  </si>
  <si>
    <t>Обосновывающие материалы по ТП_2014/ЦЭС/Реконструкция/Подряд/Подряд_093</t>
  </si>
  <si>
    <t>Гилев А.В.</t>
  </si>
  <si>
    <t>Реконструкция ВЛ-0,4 кВ №2, Челябинская область, Сосновский район, с.Большие Харлуши</t>
  </si>
  <si>
    <t xml:space="preserve">ООО "Проектные энергетические системы"   ООО "СпецПромСервис" </t>
  </si>
  <si>
    <t xml:space="preserve">899  </t>
  </si>
  <si>
    <t>Магасумов М.В.</t>
  </si>
  <si>
    <t>Обосновывающие материалы по ТП_2014/ЦЭС/Реконструкция/Подряд/Подряд_094</t>
  </si>
  <si>
    <t>Реконструкция ВЛ-0,4 кВ "Урицкого", Челябинская область, г.Верхний Уфалей, ул. Славы ,д.10</t>
  </si>
  <si>
    <t>ООО "Проектные энергетические системы"  ООО "ЭлектроСтрой"</t>
  </si>
  <si>
    <t>Синютина З.А.</t>
  </si>
  <si>
    <t xml:space="preserve">Реконструкция ВЛ-0,4 кВ №1 д.Осиновка Реконструкция </t>
  </si>
  <si>
    <t>6100024400  27755</t>
  </si>
  <si>
    <t>02.06.2014  28.11.201</t>
  </si>
  <si>
    <t>Смирнов М.Ю.</t>
  </si>
  <si>
    <t>Реконструкция ВЛ-0,4 кВ №2 с.Воскресенск</t>
  </si>
  <si>
    <t>ООО "Энергоучет-комплект  ООО "Энергоучет-комплект"</t>
  </si>
  <si>
    <t>6100024406  24406</t>
  </si>
  <si>
    <t>06.06.2014   06.06.2014</t>
  </si>
  <si>
    <t xml:space="preserve">11382  </t>
  </si>
  <si>
    <t>Обосновывающие материалы по ТП_2014/ЦЭС/Реконструкция/Подряд/Подряд_095</t>
  </si>
  <si>
    <t>Реконструкция ВЛ-0,4 кВ №2 с.Кабанское</t>
  </si>
  <si>
    <t>Реконструкция ВЛ-0,4 кВ № 2, Челябинская область, Сосновский район, п.Северный, ул. Лесная , д.6</t>
  </si>
  <si>
    <t xml:space="preserve">6100024689  </t>
  </si>
  <si>
    <t xml:space="preserve">5123  </t>
  </si>
  <si>
    <t>Пшеничников С.В.</t>
  </si>
  <si>
    <t>Обосновывающие материалы по ТП_2014/ЦЭС/Реконструкция/Подряд/Подряд_096</t>
  </si>
  <si>
    <t>Реконструкция ВЛ-0,4 кВ №1 с.ЧипышевоСе</t>
  </si>
  <si>
    <t xml:space="preserve">6100027178  </t>
  </si>
  <si>
    <t xml:space="preserve">30.10.2014  </t>
  </si>
  <si>
    <t xml:space="preserve">13438  </t>
  </si>
  <si>
    <t>Середа Е.Н.</t>
  </si>
  <si>
    <t>Обосновывающие материалы по ТП_2014/ЦЭС/Реконструкция/Подряд/Подряд_097</t>
  </si>
  <si>
    <t xml:space="preserve">Реконструкция ВЛ-0,4 кВ, Челябинская область,Сосновский район, с.Большие Харлуши, ул. Заречная , участок 100В, ул. Заречная , д. 100А </t>
  </si>
  <si>
    <t>6100027369  22316</t>
  </si>
  <si>
    <t>11.11.2014   07.02.2014</t>
  </si>
  <si>
    <t xml:space="preserve">13495  </t>
  </si>
  <si>
    <t>ИП Товмасян А.П.</t>
  </si>
  <si>
    <t>Обосновывающие материалы по ТП_2014/ЦЭС/Реконструкция/Подряд/Подряд_098</t>
  </si>
  <si>
    <t xml:space="preserve">Реконструкция ВЛ-0,4 кВ, Челябинская область,Красноармейский район, с.Миасское, ул.40 лет Побелы.напротив д.№1, западнее жилого дома №2 по ул.40 лет Победы </t>
  </si>
  <si>
    <t>6100027369  22587</t>
  </si>
  <si>
    <t>11.11.2014  17.02.2014</t>
  </si>
  <si>
    <t>Реконструкция ТП-1852 п. Западный</t>
  </si>
  <si>
    <t>6100028371  16015</t>
  </si>
  <si>
    <t>18.01.2015  05.03.2013</t>
  </si>
  <si>
    <t xml:space="preserve">30671  </t>
  </si>
  <si>
    <t>Обосновывающие материалы по ТП_2014/ЦЭС/Реконструкция/Подряд/Подряд_099</t>
  </si>
  <si>
    <t>6100028371  22035</t>
  </si>
  <si>
    <t>18.01.2015   24.01.2014</t>
  </si>
  <si>
    <t xml:space="preserve"> 29.01.2013</t>
  </si>
  <si>
    <t>Левин О.И.</t>
  </si>
  <si>
    <t xml:space="preserve">Реконструкция ВЛ 110кВ "ЧГРЭС-Новометаллургическая 1,2 цепь"      </t>
  </si>
  <si>
    <t xml:space="preserve">8600006165  </t>
  </si>
  <si>
    <t xml:space="preserve">15.08.2014  </t>
  </si>
  <si>
    <t xml:space="preserve">19066  </t>
  </si>
  <si>
    <t>Обосновывающие материалы по ТП_2014/ЦЭС/Реконструкция/Подряд/Подряд_100</t>
  </si>
  <si>
    <t>Реконструкция ВЛ-0,4 кВ "Свободы", Челябинская область, г.Верхний Уфалей, , ул. Худякова, д.19/2</t>
  </si>
  <si>
    <t>Султанов Ф.Г.</t>
  </si>
  <si>
    <t>Обосновывающие материалы по ТП_2014/ЦЭС/Реконструкция/Подряд/Подряд_101</t>
  </si>
  <si>
    <t>Реконструкция ВЛ-0,4 кВ №3, Челябинская область, Сосновский район, с.Туктубаево</t>
  </si>
  <si>
    <t>21003  
22701</t>
  </si>
  <si>
    <t>20.11.2013  28.02.2014</t>
  </si>
  <si>
    <t>Обосновывающие материалы по ТП_2014/ЦЭС/Реконструкция/Подряд/Подряд_102</t>
  </si>
  <si>
    <t>Салихова Н.И.</t>
  </si>
  <si>
    <t>Реконструкция ВЛ-0,4 кВ "Ленина",  г.Верхний Уфалей (Алферов В.Г.)</t>
  </si>
  <si>
    <t>ООО ГиперПроектПлюс</t>
  </si>
  <si>
    <t xml:space="preserve">  11026</t>
  </si>
  <si>
    <t xml:space="preserve">  335</t>
  </si>
  <si>
    <t>Алферов В.Г.</t>
  </si>
  <si>
    <t>37</t>
  </si>
  <si>
    <t>Обосновывающие материалы по ТП_2014/ЦЭС/Реконструкция/Хозспособ/ХС_001</t>
  </si>
  <si>
    <t>Реконструкция ВЛ-0,4кВ №2 д. Пашнино-2</t>
  </si>
  <si>
    <t xml:space="preserve">  13642</t>
  </si>
  <si>
    <t>Кравченко Л.Н.</t>
  </si>
  <si>
    <t>Обосновывающие материалы по ТП_2014/ЦЭС/Реконструкция/Хозспособ/ХС_002</t>
  </si>
  <si>
    <t>Реконструкция ВЛ 0,4 кВ№1 п. Есаульский</t>
  </si>
  <si>
    <t>ООО ЭнергоПартнер</t>
  </si>
  <si>
    <t>Вахабова А.М.</t>
  </si>
  <si>
    <t>Обосновывающие материалы по ТП_2014/ЦЭС/Реконструкция/Хозспособ/ХС_003</t>
  </si>
  <si>
    <t>Реконструкция ВЛ 0,4 кВ№1 п. Томинский</t>
  </si>
  <si>
    <t>Обосновывающие материалы по ТП_2014/ЦЭС/Реконструкция/Хозспособ/ХС_004</t>
  </si>
  <si>
    <t>Реконструкция ВЛ-0,4 кВ №1, Челябинская область, Красноармейский район, п.Малиновка</t>
  </si>
  <si>
    <t>Обосновывающие материалы по ТП_2014/ЦЭС/Реконструкция/Хозспособ/ХС_005</t>
  </si>
  <si>
    <t>Реконструкция ВЛ-0,4 кВ №1, Челябинская область, Еткульский район, п.Бектыш</t>
  </si>
  <si>
    <t>ООО "СПС"  
ООО СпецПромСервис</t>
  </si>
  <si>
    <t>21396  
22035</t>
  </si>
  <si>
    <t>Обосновывающие материалы по ТП_2014/ЦЭС/Реконструкция/Хозспособ/ХС_006</t>
  </si>
  <si>
    <t>Реконструкция ВЛ-0,4 кВ №2, Челябинская область, Сосновский район, д.Ключи</t>
  </si>
  <si>
    <t>Обосновывающие материалы по ТП_2014/ЦЭС/Реконструкция/Хозспособ/ХС_007</t>
  </si>
  <si>
    <t>Реконструкция ВЛ-0,4 кВ, Челябинская область, Аргаяшский район, с.Кузнецкое, ул. Свердлова, д.143А</t>
  </si>
  <si>
    <t>ООО ПРОЕКТ-12</t>
  </si>
  <si>
    <t>Обосновывающие материалы по ТП_2014/ЦЭС/Реконструкция/Хозспособ/ХС_008</t>
  </si>
  <si>
    <t>Реконструкция ВЛ-0,4 кВ №3, Челябинская область, Каслинский район, с.Тюбук, ул.Революционная,д.15</t>
  </si>
  <si>
    <t>Косолапова В.П.</t>
  </si>
  <si>
    <t>Обосновывающие материалы по ТП_2014/ЦЭС/Реконструкция/Хозспособ/ХС_009</t>
  </si>
  <si>
    <t>Реконструкция ВЛ-0,4 кВ №1 д.Давлетбаева Са</t>
  </si>
  <si>
    <t>Садретинова З.Г.</t>
  </si>
  <si>
    <t>Обосновывающие материалы по ТП_2014/ЦЭС/Реконструкция/Хозспособ/ХС_010</t>
  </si>
  <si>
    <t>Реконструкция ВЛ-0,4 кВ №1, Челябинская область, Кунашакский район, д.Каинкуль</t>
  </si>
  <si>
    <t>Аминев Р.В.</t>
  </si>
  <si>
    <t>Реконструкция ВЛ-0,4 кВ №1, Челябинская область, Сосновский район, с.Кременкуль, ул. Новосовхозная ,д.14,ул. Новосовхозная, 15-1</t>
  </si>
  <si>
    <r>
      <t xml:space="preserve">Трифонов Н.А., </t>
    </r>
    <r>
      <rPr>
        <sz val="12"/>
        <rFont val="Times New Roman"/>
        <family val="1"/>
        <charset val="204"/>
      </rPr>
      <t>Трифонова А.Д.</t>
    </r>
  </si>
  <si>
    <t>Обосновывающие материалы по ТП_2014/ЦЭС/Реконструкция/Хозспособ/ХС_011</t>
  </si>
  <si>
    <t>Реконструкция ВЛ-0,4 кВ №3, Челябинская область, Сосновский район, с.Большие Харлуши, участок б/н</t>
  </si>
  <si>
    <t>Алексеев А.П.</t>
  </si>
  <si>
    <t>38</t>
  </si>
  <si>
    <t>Обосновывающие материалы по ТП_2014/ЦЭС/Реконструкция/Хозспособ/ХС_012</t>
  </si>
  <si>
    <t>Реконструкция ВЛ-0,4 кВ №3, Челябинская область,Каслинский район, с.Булзи,ул. Р. Глазырина,5</t>
  </si>
  <si>
    <t>Хайрулина Е.Р.</t>
  </si>
  <si>
    <t>Обосновывающие материалы по ТП_2014/ЦЭС/Реконструкция/Хозспособ/ХС_013</t>
  </si>
  <si>
    <t>Реконструкция ВЛ-0,4 кВ №1 д.Колясниково Пр</t>
  </si>
  <si>
    <t>Прибытков Р.А.</t>
  </si>
  <si>
    <t>Реконструкция ВЛ-0,4 кВ №3 с.Тюбук Кулебаки</t>
  </si>
  <si>
    <t>Кулебакин Г. В.</t>
  </si>
  <si>
    <t>Реконструкция ВЛ-0,4 кВ №1, Челябинская область,Кунашакский район, д.Каикуль</t>
  </si>
  <si>
    <t>Хамматова Г.Б.</t>
  </si>
  <si>
    <t>Обосновывающие материалы по ТП_2014/ЦЭС/Реконструкция/Хозспособ/ХС_014</t>
  </si>
  <si>
    <t>Реконструкция ТП-2541, Челябинская область, Кунашакский район, с.Большой Куяш</t>
  </si>
  <si>
    <t xml:space="preserve">Реконструкция ВЛ-0,4 кВ "Пушкина", Челябинская область, г.Верхний Уфалей, ул. 8 Марта, д.43 </t>
  </si>
  <si>
    <t xml:space="preserve">  1968</t>
  </si>
  <si>
    <t>Тимошенко В.П.</t>
  </si>
  <si>
    <t>Обосновывающие материалы по ТП_2014/ЦЭС/Реконструкция/Хозспособ/ХС_015</t>
  </si>
  <si>
    <t>Реконструкция ВЛ-0,4 кВ №3 п.Слава</t>
  </si>
  <si>
    <t>Паюсова Г.М.</t>
  </si>
  <si>
    <t>Реконструкция ВЛ-0,4 кВ №1, Челябинская область, Кунашакский район, д.Чебакуль, ул. Тимергазина, д.4</t>
  </si>
  <si>
    <t xml:space="preserve">  3658</t>
  </si>
  <si>
    <t>Обосновывающие материалы по ТП_2014/ЦЭС/Реконструкция/Хозспособ/ХС_016</t>
  </si>
  <si>
    <t>Реконструкция ВЛ-0,4 кВ №2, Челябинская область, Кунашакский район, с.Халитово,ул.Степная,д.59</t>
  </si>
  <si>
    <t xml:space="preserve">  4460</t>
  </si>
  <si>
    <t>Исламова Ю.С.</t>
  </si>
  <si>
    <t>Обосновывающие материалы по ТП_2014/ЦЭС/Реконструкция/Хозспособ/ХС_017</t>
  </si>
  <si>
    <t>Реконструкция ВЛ-0,4 кВ №1 с.Зотино Щелконо</t>
  </si>
  <si>
    <t>Реконструкция ВЛ-0,4 кВ №1, Челябинская область, Кунашакский район, д.Голубинка</t>
  </si>
  <si>
    <t>39</t>
  </si>
  <si>
    <t>Обосновывающие материалы по ТП_2014/ЦЭС/Реконструкция/Хозспособ/ХС_018</t>
  </si>
  <si>
    <t>Реконструкция ВЛ-0,4 кВ №2, Челябинская область, Каслинский район, с.Тюбук, ул.Шорса, 22-2</t>
  </si>
  <si>
    <r>
      <t xml:space="preserve">Махмутов А.С., </t>
    </r>
    <r>
      <rPr>
        <sz val="12"/>
        <rFont val="Times New Roman"/>
        <family val="1"/>
        <charset val="204"/>
      </rPr>
      <t>Махмутова Е.Б.</t>
    </r>
  </si>
  <si>
    <t>Реконструкция ВЛ-0,4 кВ №2, Челябинская область, Каслинский район, с.Огневское, ул.Ленина, 48в</t>
  </si>
  <si>
    <t>Ярушина Г.В.</t>
  </si>
  <si>
    <t>Модернизация сиситемы учета эл.энергии в ЦЭС</t>
  </si>
  <si>
    <t>ООО "Каскад-Энерго"</t>
  </si>
  <si>
    <t xml:space="preserve">  6100022720</t>
  </si>
  <si>
    <t xml:space="preserve">  484</t>
  </si>
  <si>
    <t>ООО "Челстрой Плюс"</t>
  </si>
  <si>
    <t>Обосновывающие материалы по ТП_2014/ЦЭС/Реконструкция/Хозспособ/ХС_019</t>
  </si>
  <si>
    <t>Реконструкция ВЛ-0,4 кВ №1 с.Шабурово Узу</t>
  </si>
  <si>
    <t xml:space="preserve">  5109</t>
  </si>
  <si>
    <t>Обосновывающие материалы по ТП_2014/ЦЭС/Реконструкция/Хозспособ/ХС_020</t>
  </si>
  <si>
    <t>Кадочников А.М.</t>
  </si>
  <si>
    <t>Реконструкция ВЛ-0,4 кВ №2, Челябинская область,Каслинский район, с.Воскресенское</t>
  </si>
  <si>
    <r>
      <t xml:space="preserve">Юмангулов З.С., </t>
    </r>
    <r>
      <rPr>
        <sz val="12"/>
        <rFont val="Times New Roman"/>
        <family val="1"/>
        <charset val="204"/>
      </rPr>
      <t>Юмангулова Г.С.</t>
    </r>
  </si>
  <si>
    <t>Реконструкция ВЛ-0,4 кВ №1 д.Альмеева</t>
  </si>
  <si>
    <t xml:space="preserve">  1449</t>
  </si>
  <si>
    <t>Гилязова И.Г.</t>
  </si>
  <si>
    <t>Обосновывающие материалы по ТП_2014/ЦЭС/Реконструкция/Хозспособ/ХС_021</t>
  </si>
  <si>
    <t>Реконструкция ВЛ-0,4 кВ №2, Челябинская область, Еткульский район, п.Белоносово</t>
  </si>
  <si>
    <t xml:space="preserve">  1582</t>
  </si>
  <si>
    <t>Архипова Ж.А.</t>
  </si>
  <si>
    <t>Обосновывающие материалы по ТП_2014/ЦЭС/Реконструкция/Хозспособ/ХС_022</t>
  </si>
  <si>
    <t>Реконструкция  ВЛ-0,4 кВ №1с.Еманжелинка</t>
  </si>
  <si>
    <t>Зубарева М.М.</t>
  </si>
  <si>
    <t>Реконструкция ВЛ-0,4 кВ №4 с.КременкульЗа</t>
  </si>
  <si>
    <t>Заболотских В.В.</t>
  </si>
  <si>
    <t>Реконструкция ВЛ-0,4 кВ №4с.Вознесенка Агее</t>
  </si>
  <si>
    <t xml:space="preserve">  851</t>
  </si>
  <si>
    <t>Агеев А.Н.</t>
  </si>
  <si>
    <t>40</t>
  </si>
  <si>
    <t>Обосновывающие материалы по ТП_2014/ЦЭС/Реконструкция/Хозспособ/ХС_023</t>
  </si>
  <si>
    <t xml:space="preserve">Реконструкция ВЛ-0,4 кВ №1, Челябинская область, Сосновский район, п.Садовый </t>
  </si>
  <si>
    <t>Чуприн П.В.</t>
  </si>
  <si>
    <t>Реконструкция ВЛ-0,4 кВ №1 п.НагорныйШушко</t>
  </si>
  <si>
    <t>Реконструкция ВЛ-0,4 кВ №1 д.Москвина Треть</t>
  </si>
  <si>
    <r>
      <t xml:space="preserve">Третьяков Г.П., </t>
    </r>
    <r>
      <rPr>
        <sz val="12"/>
        <rFont val="Times New Roman"/>
        <family val="1"/>
        <charset val="204"/>
      </rPr>
      <t>Ермаков В.Г.</t>
    </r>
  </si>
  <si>
    <t>Обосновывающие материалы по ТП_2014/ЦЭС/Реконструкция/Хозспособ/ХС_024</t>
  </si>
  <si>
    <t>Верзунова О.В.</t>
  </si>
  <si>
    <t>Реконструкция ВЛ-0,4 кВ №1 с.Шаблиш Асташов</t>
  </si>
  <si>
    <r>
      <t xml:space="preserve">Асташов М.В.,  
</t>
    </r>
    <r>
      <rPr>
        <sz val="12"/>
        <rFont val="Times New Roman"/>
        <family val="1"/>
        <charset val="204"/>
      </rPr>
      <t>Чутков И.В.</t>
    </r>
  </si>
  <si>
    <t>Реконструкция ТП-1650 с.Еманжелинка Усанова Т.</t>
  </si>
  <si>
    <t xml:space="preserve">  704</t>
  </si>
  <si>
    <t>Усанова Т.А.</t>
  </si>
  <si>
    <t>Обосновывающие материалы по ТП_2014/ЦЭС/Реконструкция/Хозспособ/ХС_025</t>
  </si>
  <si>
    <t>Реконструкция ВЛ-0,4 кВ №3 п.Прудный Абрамян</t>
  </si>
  <si>
    <t>Абрамян А.В.</t>
  </si>
  <si>
    <t>Реконструкция ВЛ-0,4 кВ №2, Челябинская область, Красноармейский район,с.Якупово</t>
  </si>
  <si>
    <t xml:space="preserve">  520</t>
  </si>
  <si>
    <t>Бигильдина Г.М.</t>
  </si>
  <si>
    <t>Обосновывающие материалы по ТП_2014/ЦЭС/Реконструкция/Хозспособ/ХС_026</t>
  </si>
  <si>
    <t>Реконструкция ВЛ-0,4 кВ №4, Челябинская область, Красноармейский район, с.Якупово, ул.Южная, д.16</t>
  </si>
  <si>
    <t>Абитова Г.З.</t>
  </si>
  <si>
    <t>Реконструкция ВЛ 0,4кВ №3 д.Ванюши Миндубае</t>
  </si>
  <si>
    <t>Реконструкция ВЛ-0,4 кВ №2 п.МирныйМулюков</t>
  </si>
  <si>
    <r>
      <t xml:space="preserve">Мулюков Ф.Т., </t>
    </r>
    <r>
      <rPr>
        <sz val="12"/>
        <rFont val="Times New Roman"/>
        <family val="1"/>
        <charset val="204"/>
      </rPr>
      <t>Мулюкова Л.П.</t>
    </r>
  </si>
  <si>
    <t>Реконструкция ВЛ-0,4 кВ №3 д.Чекурова Зайнулл</t>
  </si>
  <si>
    <t xml:space="preserve">  593</t>
  </si>
  <si>
    <t>Обосновывающие материалы по ТП_2014/ЦЭС/Реконструкция/Хозспособ/ХС_027</t>
  </si>
  <si>
    <t>Реконструкция ВЛ-0,4 кВ №3 п.Маук Пашнина</t>
  </si>
  <si>
    <t xml:space="preserve">  631</t>
  </si>
  <si>
    <t>Пашнина Л.Ф.</t>
  </si>
  <si>
    <t>Обосновывающие материалы по ТП_2014/ЦЭС/Реконструкция/Хозспособ/ХС_028</t>
  </si>
  <si>
    <t>Реконструкция ВЛ-0,4 кВ №3 с.ЩербаковкаКари</t>
  </si>
  <si>
    <t>Каримова Л.Ю.</t>
  </si>
  <si>
    <t>Реконструкция ВЛ-0,4 кВ №1 д.Иркабаево Саля</t>
  </si>
  <si>
    <t>Саляхов Р.М.</t>
  </si>
  <si>
    <t>Реконструкция ВЛ-0,4 кВ №2, Челябинская область, Еткульский район, г.Коркино, п.Первомайский</t>
  </si>
  <si>
    <t>Юрков А.А.</t>
  </si>
  <si>
    <t>41</t>
  </si>
  <si>
    <t>Обосновывающие материалы по ТП_2014/ЦЭС/Реконструкция/Хозспособ/ХС_029</t>
  </si>
  <si>
    <t>Реконструкция ВЛ-0,4 кВ №2, Челябинская область, Еткульский район, п.Грознецкий</t>
  </si>
  <si>
    <t xml:space="preserve">  473</t>
  </si>
  <si>
    <t>Обосновывающие материалы по ТП_2014/ЦЭС/Реконструкция/Хозспособ/ХС_030</t>
  </si>
  <si>
    <t>Реконструкция ВЛ-0,4 кВ №1 д.Большое Таскино</t>
  </si>
  <si>
    <t xml:space="preserve">  899</t>
  </si>
  <si>
    <r>
      <t xml:space="preserve">Карабанова Е.Н., </t>
    </r>
    <r>
      <rPr>
        <sz val="12"/>
        <rFont val="Times New Roman"/>
        <family val="1"/>
        <charset val="204"/>
      </rPr>
      <t>Воробьева  Е.В., Воробьев Н.А.</t>
    </r>
  </si>
  <si>
    <t>Обосновывающие материалы по ТП_2014/ЦЭС/Реконструкция/Хозспособ/ХС_031</t>
  </si>
  <si>
    <t>Реконструкция ВЛ-0,4 кВ №1 п.Северный</t>
  </si>
  <si>
    <t>Теплых А.П.</t>
  </si>
  <si>
    <t>Уткина Е.Ю.</t>
  </si>
  <si>
    <t>Реконструкция ВЛ 0,4 кВ  с.Миасское Захарова</t>
  </si>
  <si>
    <t>Захарова Э.Р.</t>
  </si>
  <si>
    <t>Реконструкция ВЛ-0,4 кВ д.Урефты Захарова</t>
  </si>
  <si>
    <t xml:space="preserve">  6100027369</t>
  </si>
  <si>
    <t xml:space="preserve">  13495</t>
  </si>
  <si>
    <t>Захарова М.А.</t>
  </si>
  <si>
    <t>Обосновывающие материалы по ТП_2014/ЦЭС/Реконструкция/Хозспособ/ХС_032</t>
  </si>
  <si>
    <t>Реконструкция ВЛ-0,4 кВ №1 с.Арсланово Нигамат</t>
  </si>
  <si>
    <t>ОАО "ИДЦ"</t>
  </si>
  <si>
    <t xml:space="preserve">  1059</t>
  </si>
  <si>
    <t>Нигаматов В.М.</t>
  </si>
  <si>
    <t>Обосновывающие материалы по ТП_2014/ЦЭС/Реконструкция/Хозспособ/ХС_033</t>
  </si>
  <si>
    <t>Реконструкция ВЛ-0,4 кВ №2, Челябинская область, Еткульский район, п.Сары</t>
  </si>
  <si>
    <t xml:space="preserve">  2075</t>
  </si>
  <si>
    <t>Шестаков А.С.</t>
  </si>
  <si>
    <t>42</t>
  </si>
  <si>
    <t>Обосновывающие материалы по ТП_2014/ЦЭС/Реконструкция/Хозспособ/ХС_034</t>
  </si>
  <si>
    <t>Реконструкция ВЛ-0,4 кВ №2 с.Аргаяш Рожкова Г.</t>
  </si>
  <si>
    <r>
      <t xml:space="preserve">Рожкова Г.В.,
</t>
    </r>
    <r>
      <rPr>
        <sz val="12"/>
        <rFont val="Times New Roman"/>
        <family val="1"/>
        <charset val="204"/>
      </rPr>
      <t>Садыков Р.Б.
Сибагатуллина Э.С.</t>
    </r>
  </si>
  <si>
    <t>Реконструкция ВЛ-0,4 кВ №3 г.Коркино Бочинин</t>
  </si>
  <si>
    <t>Бочинин М.В.</t>
  </si>
  <si>
    <t>Реконструкция ВЛ-0,4 кВ №1, Челябинская область, Еткульский район, с.Селезян</t>
  </si>
  <si>
    <t>Ялменбетов Р.Р.</t>
  </si>
  <si>
    <t>Реконструкция ТП-10/0,4 д.Дербишево Чернияз</t>
  </si>
  <si>
    <t>Реконструкция ВЛ-0,4 кВ №1 с.Клеопино Фетищ</t>
  </si>
  <si>
    <t>Реконструкция ВЛ-0,4 кВ №1 д.Ильино Трунтов</t>
  </si>
  <si>
    <t>Трунтова Л.В.</t>
  </si>
  <si>
    <t>Реконструкция ВЛ-0,4 кВ №1 п.Томинск Нерсисян</t>
  </si>
  <si>
    <t>Нерсисян Р.Т.</t>
  </si>
  <si>
    <t>Реконструкция ВЛ-0,4 кВ №2 с.ВознесенскоеГневы</t>
  </si>
  <si>
    <t>Гневышева О.Н.</t>
  </si>
  <si>
    <t>Реконструкция ВЛ-0,4 кВ №1 д.Суртаныш Ижбулато</t>
  </si>
  <si>
    <t xml:space="preserve">  613</t>
  </si>
  <si>
    <t>Ижбулатова М.З.</t>
  </si>
  <si>
    <t>Обосновывающие материалы по ТП_2014/ЦЭС/Реконструкция/Хозспособ/ХС_035</t>
  </si>
  <si>
    <t>Реконструкция ВЛ-0,4 кВ №1 с.Томино Бутина Т.А</t>
  </si>
  <si>
    <t xml:space="preserve">  1443</t>
  </si>
  <si>
    <t>Бутина Т.А.</t>
  </si>
  <si>
    <t>Обосновывающие материалы по ТП_2014/ЦЭС/Реконструкция/Хозспособ/ХС_036</t>
  </si>
  <si>
    <t>Реконструкция  ВЛ-0,4 кВ №1 д.Журавлево Вереме</t>
  </si>
  <si>
    <t>Веремейчик С.Н.</t>
  </si>
  <si>
    <t>Реконструкция  ВЛ-0,4 кВ №1 с.Багаряк Чернышко</t>
  </si>
  <si>
    <t>Чернышкова Е.А.</t>
  </si>
  <si>
    <t>Реконструкция ТП 247 д. Костыли Пожарицкая Е.Ю</t>
  </si>
  <si>
    <t xml:space="preserve">  664</t>
  </si>
  <si>
    <t>Савин И.П.</t>
  </si>
  <si>
    <t>43</t>
  </si>
  <si>
    <t>Обосновывающие материалы по ТП_2014/ЦЭС/Реконструкция/Хозспособ/ХС_037</t>
  </si>
  <si>
    <t>Реконструкция ВЛ-0,4 кВ №3 п.Зауральский Исмои</t>
  </si>
  <si>
    <t>Исмоилова З.Э.</t>
  </si>
  <si>
    <t>Реконструкция ВЛ-0,4 кВ №2с.Усть-Багаряк За</t>
  </si>
  <si>
    <t xml:space="preserve">  2181</t>
  </si>
  <si>
    <t>Зарипова А.Д.</t>
  </si>
  <si>
    <t>Обосновывающие материалы по ТП_2014/ЦЭС/Реконструкция/Хозспособ/ХС_038</t>
  </si>
  <si>
    <t>Реконструкция ВЛ-0,4 кВ №3 с.Клеопино Чулков</t>
  </si>
  <si>
    <t>Чулков В.В.</t>
  </si>
  <si>
    <t>Реконструкция ПС "Октябрьская" 110/35/6 кВ, Челябинская область,г. Копейск, п. Октябрьский</t>
  </si>
  <si>
    <t xml:space="preserve">  6100021267</t>
  </si>
  <si>
    <t xml:space="preserve">  01.12.2013</t>
  </si>
  <si>
    <t xml:space="preserve">  119</t>
  </si>
  <si>
    <t>ООО "Логоцентр"</t>
  </si>
  <si>
    <t>Обосновывающие материалы по ТП_2014/ЦЭС/Реконструкция/Хозспособ/ХС_039</t>
  </si>
  <si>
    <t>Реконструкция ТП-107 г.В.Уфалей Гасанова</t>
  </si>
  <si>
    <t>Гасанова М.Р.</t>
  </si>
  <si>
    <t>Обосновывающие материалы по ТП_2014/ЦЭС/Реконструкция/Хозспособ/ХС_040</t>
  </si>
  <si>
    <t>Реконструкция ВЛ-0,4 кВ №1 от ТП-259 Челябинская область, Аргаяшский район, с.Губернское (Рыженьков)</t>
  </si>
  <si>
    <r>
      <t xml:space="preserve">Рыженьков А.Н.
</t>
    </r>
    <r>
      <rPr>
        <sz val="12"/>
        <rFont val="Times New Roman"/>
        <family val="1"/>
        <charset val="204"/>
      </rPr>
      <t>Рыженькова Н.А.</t>
    </r>
  </si>
  <si>
    <t>Обосновывающие материалы по ТП_2014/ЦЭС/Реконструкция/Хозспособ/ХС_041</t>
  </si>
  <si>
    <t>Реконструкция ВЛ-0,4 кВ №2  с.Тюбук Зайнутдино</t>
  </si>
  <si>
    <t>Зайнутдинов Р.Г.</t>
  </si>
  <si>
    <t>Обосновывающие материалы по ТП_2014/ЦЭС/Реконструкция/Хозспособ/ХС_042</t>
  </si>
  <si>
    <t>44</t>
  </si>
  <si>
    <t>Обосновывающие материалы по ТП_2014/ЦЭС/Реконструкция/Хозспособ/ХС_043</t>
  </si>
  <si>
    <t>Реконструкция ТП-2078 п.Береговой</t>
  </si>
  <si>
    <t>Обосновывающие материалы по ТП_2014/ЦЭС/Реконструкция/Хозспособ/ХС_044</t>
  </si>
  <si>
    <t>Реконструкция ВЛ-0,4 кВ №2, Челябинская область, Аргаяшский район, д.Малая Ультракова</t>
  </si>
  <si>
    <t>Фахрисламов А.Ф.</t>
  </si>
  <si>
    <t>Обосновывающие материалы по ТП_2014/ЦЭС/Реконструкция/Хозспособ/ХС_045</t>
  </si>
  <si>
    <t>Реконструкция ТП-1290, ВЛ-0,4 кВ №2, 
Челябинская область, Сосновский район, с.Большие Харлуши</t>
  </si>
  <si>
    <t>Решетов В.В.</t>
  </si>
  <si>
    <t>Обосновывающие материалы по ТП_2014/ЦЭС/Реконструкция/Хозспособ/ХС_046</t>
  </si>
  <si>
    <t>Реконструкция ВЛ-0,4 кВ №1, Челябинская область, Еткульский район, п.Новобатурино</t>
  </si>
  <si>
    <t>Сураева С.В.</t>
  </si>
  <si>
    <t>Обосновывающие материалы по ТП_2014/ЦЭС/Реконструкция/Хозспособ/ХС_047</t>
  </si>
  <si>
    <t>Реконструкция ВЛ 0,4кВ № 2 д.Мансурова</t>
  </si>
  <si>
    <t>Марданова В.С.</t>
  </si>
  <si>
    <t>Обосновывающие материалы по ТП_2014/ЦЭС/Реконструкция/Хозспособ/ХС_048</t>
  </si>
  <si>
    <t>Реконструкция ВЛ 0,4кВ № 1 д.Илимбетова</t>
  </si>
  <si>
    <t>Обосновывающие материалы по ТП_2014/ЦЭС/Реконструкция/Хозспособ/ХС_049</t>
  </si>
  <si>
    <t>Реконструкция ВЛ 0,4кВ Мичурина В.Уфалей</t>
  </si>
  <si>
    <t>Обосновывающие материалы по ТП_2014/ЦЭС/Реконструкция/Хозспособ/ХС_050</t>
  </si>
  <si>
    <t>Реконструкция ВЛ-0,4 кВ №2 с. Щербаковка Казе</t>
  </si>
  <si>
    <t>Казеева М.А.</t>
  </si>
  <si>
    <t>Обосновывающие материалы по ТП_2014/ЦЭС/Реконструкция/Хозспособ/ХС_051</t>
  </si>
  <si>
    <t>Реконструкция ВЛ 0,4 кВ г. В. Уфалей Мал</t>
  </si>
  <si>
    <t>Малышкин В.С.</t>
  </si>
  <si>
    <t>Обосновывающие материалы по ТП_2014/ЦЭС/Реконструкция/Хозспособ/ХС_052</t>
  </si>
  <si>
    <t>Обосновывающие материалы по ТП_2014/ЦЭС/Реконструкция/Хозспособ/ХС_053</t>
  </si>
  <si>
    <t>Реконструкция ВЛ-0,4 кВ, Челябинская область, г.Верхний Уфалей</t>
  </si>
  <si>
    <t xml:space="preserve">  21812</t>
  </si>
  <si>
    <t>Швалев В.И.</t>
  </si>
  <si>
    <t>Обосновывающие материалы по ТП_2014/ЦЭС/Реконструкция/Хозспособ/ХС_054</t>
  </si>
  <si>
    <t>Реконструкция ВЛ-0,4 кВ №3 с. Аргаяш Юмангуло</t>
  </si>
  <si>
    <t>130.01.2013</t>
  </si>
  <si>
    <t>Юмангулова Н.А.</t>
  </si>
  <si>
    <t>Обосновывающие материалы по ТП_2014/ЦЭС/Реконструкция/Хозспособ/ХС_055</t>
  </si>
  <si>
    <t>Реконструкция ВЛ-0,4 кВ "ул.К.Марксас.Губернск</t>
  </si>
  <si>
    <t>Стрижов А.И., Стрижова Л.Ф.</t>
  </si>
  <si>
    <t>Обосновывающие материалы по ТП_2014/ЦЭС/Реконструкция/Хозспособ/ХС_056</t>
  </si>
  <si>
    <t>Реконструкция ВЛ-0,4 кВ №1 д.Б.Ямбаеа Кунак</t>
  </si>
  <si>
    <t>45</t>
  </si>
  <si>
    <t>Обосновывающие материалы по ТП_2014/ЦЭС/Реконструкция/Хозспособ/ХС_057</t>
  </si>
  <si>
    <t>Реконструкция КЛ 0,4кВ №1 с. Тюбук ООО "ТЭСиС"</t>
  </si>
  <si>
    <t>ООО "Челябгорсвет"</t>
  </si>
  <si>
    <t xml:space="preserve">  29159</t>
  </si>
  <si>
    <t xml:space="preserve">  16.03.2015</t>
  </si>
  <si>
    <t xml:space="preserve">  1127</t>
  </si>
  <si>
    <t>Обосновывающие материалы по ТП_2014/ЦЭС/Реконструкция/Хозспособ/ХС_058</t>
  </si>
  <si>
    <t>Реконструкция ВЛ-0,4 кВ №1 д.Сухово УЖКХ</t>
  </si>
  <si>
    <t>МКУ "Нязепетровского УЖКХ"</t>
  </si>
  <si>
    <t>Обосновывающие материалы по ТП_2014/ЦЭС/Реконструкция/Хозспособ/ХС_059</t>
  </si>
  <si>
    <t>Реконструкция ВЛ-0,4кВ№2вблизи д.Канзафарова С</t>
  </si>
  <si>
    <t>СП Кунашакского РО ОО "СООиР"</t>
  </si>
  <si>
    <t>Обосновывающие материалы по ТП_2014/ЦЭС/Реконструкция/Хозспособ/ХС_060</t>
  </si>
  <si>
    <t>Реконструкция ВЛ-0,4 кВ "Халтурина", Челябинская область, г.Верхний Уфалей</t>
  </si>
  <si>
    <t>ИП Анфилофьева О.В.</t>
  </si>
  <si>
    <t>Обосновывающие материалы по ТП_2014/ЦЭС/Реконструкция/Хозспособ/ХС_061</t>
  </si>
  <si>
    <t>Реконструкция ВЛ-0,4 кВ №1 д.Заварухино Малясо</t>
  </si>
  <si>
    <t>Малясов Д.С.</t>
  </si>
  <si>
    <t>Обосновывающие материалы по ТП_2014/ЦЭС/Реконструкция/Хозспособ/ХС_062</t>
  </si>
  <si>
    <t>Реконструкция ВЛ-0,4 кВ №3 с.Ункурда Симо</t>
  </si>
  <si>
    <t>Симонов А.Н.</t>
  </si>
  <si>
    <t>Обосновывающие материалы по ТП_2014/ЦЭС/Реконструкция/Хозспособ/ХС_063</t>
  </si>
  <si>
    <t>Реконструкция ВЛ-0,4 кВ с.Воскресенское Ханова</t>
  </si>
  <si>
    <t>ЧЭПК</t>
  </si>
  <si>
    <t xml:space="preserve">  28416</t>
  </si>
  <si>
    <t xml:space="preserve">  03.02.2015</t>
  </si>
  <si>
    <t xml:space="preserve">  2479</t>
  </si>
  <si>
    <t>Ханова Н.В.</t>
  </si>
  <si>
    <t>Обосновывающие материалы по ТП_2014/ЦЭС/Реконструкция/Хозспособ/ХС_064</t>
  </si>
  <si>
    <t>Реконструкция ВЛ-0,4 кВ №2 п.Маук Дрозд Н.В.</t>
  </si>
  <si>
    <t>Дрозд Н.В.</t>
  </si>
  <si>
    <t>Обосновывающие материалы по ТП_2014/ЦЭС/Реконструкция/Хозспособ/ХС_065</t>
  </si>
  <si>
    <t>Реконструкция ВЛ-0,4 кВ №3 д.Сураково Хисма</t>
  </si>
  <si>
    <t>Хисматуллина А.Ж.</t>
  </si>
  <si>
    <t>Обосновывающие материалы по ТП_2014/ЦЭС/Реконструкция/Хозспособ/ХС_066</t>
  </si>
  <si>
    <t>Реконструкция ВЛ-0,4 кВ №2 д.АллакиЗубченко М.</t>
  </si>
  <si>
    <t>Зубченко М.С.</t>
  </si>
  <si>
    <t>Обосновывающие материалы по ТП_2014/ЦЭС/Реконструкция/Хозспособ/ХС_067</t>
  </si>
  <si>
    <t>Реконструкция ВЛ-0,4 кВ №1 с.Аргаяш Пермяк</t>
  </si>
  <si>
    <t>Пермяков С.К.</t>
  </si>
  <si>
    <t>Обосновывающие материалы по ТП_2014/ЦЭС/Реконструкция/Хозспособ/ХС_068</t>
  </si>
  <si>
    <t>Реконструкция ВЛ-0,4 кВ №3 с.Кременкуль Шумова</t>
  </si>
  <si>
    <t>Шумова Е.В.</t>
  </si>
  <si>
    <t>45а</t>
  </si>
  <si>
    <t>Обосновывающие материалы по ТП_2014/ЦЭС/Реконструкция/Хозспособ/ХС_069</t>
  </si>
  <si>
    <t>Реконструкция ВЛ-0,4 кВ №3 с.Еткуль Малкин Е.В</t>
  </si>
  <si>
    <r>
      <t xml:space="preserve">Малкин Е.В., 
</t>
    </r>
    <r>
      <rPr>
        <sz val="12"/>
        <rFont val="Times New Roman"/>
        <family val="1"/>
        <charset val="204"/>
      </rPr>
      <t>Малкина Н.П.</t>
    </r>
  </si>
  <si>
    <t>Обосновывающие материалы по ТП_2014/ЦЭС/Реконструкция/Хозспособ/ХС_070</t>
  </si>
  <si>
    <t>Реконструкция ВЛ-0,4 кВ №1с.Татарская Караболк</t>
  </si>
  <si>
    <t>Кинжабаева Э.Р.</t>
  </si>
  <si>
    <t>Обосновывающие материалы по ТП_2014/ЦЭС/Реконструкция/Хозспособ/ХС_071</t>
  </si>
  <si>
    <t>Реконструкция ВЛ-0,4 кВ №2 п.Первомайский Долг</t>
  </si>
  <si>
    <t xml:space="preserve">  29157</t>
  </si>
  <si>
    <t xml:space="preserve">  1074</t>
  </si>
  <si>
    <t>Долгов А.В.</t>
  </si>
  <si>
    <t>Обосновывающие материалы по ТП_2014/ЦЭС/Реконструкция/Хозспособ/ХС_072</t>
  </si>
  <si>
    <t>Реконструкция ТП-1374 вблизи с.Лебедевка ИП Ро</t>
  </si>
  <si>
    <t>ИП Родин А.В.</t>
  </si>
  <si>
    <t>Обосновывающие материалы по ТП_2014/ЦЭС/Реконструкция/Хозспособ/ХС_073</t>
  </si>
  <si>
    <t>Реконструкция ВЛ-0,4 кВ №6 г.Коркино Кривощеко</t>
  </si>
  <si>
    <t>Кривощеков А.С.</t>
  </si>
  <si>
    <t>Обосновывающие материалы по ТП_2014/ЦЭС/Реконструкция/Хозспособ/ХС_074</t>
  </si>
  <si>
    <t>Реконструкция ВЛ-0,4 кВ №2 с.Еткуль Борзенко В</t>
  </si>
  <si>
    <t>Борзенко В.Л.</t>
  </si>
  <si>
    <t>Обосновывающие материалы по ТП_2014/ЦЭС/Реконструкция/Хозспособ/ХС_075</t>
  </si>
  <si>
    <t>Реконструкция ВЛ-0,4 кВ №2 с.Кременкуль Шев</t>
  </si>
  <si>
    <t>Шевнина О.А.</t>
  </si>
  <si>
    <t>Обосновывающие материалы по ТП_2014/ЦЭС/Реконструкция/Хозспособ/ХС_076</t>
  </si>
  <si>
    <t xml:space="preserve">Реконструкция ВЛ-0,4 кВ №2 с.Кременкуль </t>
  </si>
  <si>
    <t>Жбанков А.Е.</t>
  </si>
  <si>
    <t>Обосновывающие материалы по ТП_2014/ЦЭС/Реконструкция/Хозспособ/ХС_077</t>
  </si>
  <si>
    <t>Обосновывающие материалы по ТП_2014/ЦЭС/Реконструкция/Хозспособ/ХС_078</t>
  </si>
  <si>
    <t>Бурлакова В.А.</t>
  </si>
  <si>
    <t>Касинов С.А.</t>
  </si>
  <si>
    <t>Обосновывающие материалы по ТП_2014/ЦЭС/Реконструкция/Хозспособ/ХС_079</t>
  </si>
  <si>
    <t>Вольнов А.Н.</t>
  </si>
  <si>
    <t>Подряд ЧГЭС</t>
  </si>
  <si>
    <t>Реконструкция ПС «Новоградская 110/10кВ (инв. №55042) для объекта, расположенного по адресу: Челябинская обл., Сосновский район, п. Новый Кременкуль</t>
  </si>
  <si>
    <t xml:space="preserve">ООО УК "Энергоарсенал"  </t>
  </si>
  <si>
    <t xml:space="preserve">6000004408  </t>
  </si>
  <si>
    <t xml:space="preserve">15.08.2011  </t>
  </si>
  <si>
    <t xml:space="preserve">45  </t>
  </si>
  <si>
    <t>0432-Дтп</t>
  </si>
  <si>
    <t>НП "Полянки"</t>
  </si>
  <si>
    <t>73</t>
  </si>
  <si>
    <t>Обосновывающие материалы по ТП_2014/ЧГЭС/Реконструкция/Подряд/Подряд_001</t>
  </si>
  <si>
    <t>Реконструкция оборудования ТП-2 (ТП-2661 инв. № 57934)</t>
  </si>
  <si>
    <t xml:space="preserve">6000005452  </t>
  </si>
  <si>
    <t xml:space="preserve">04.05.2012  </t>
  </si>
  <si>
    <t xml:space="preserve">72  </t>
  </si>
  <si>
    <t>ООО "Урал-Кар"</t>
  </si>
  <si>
    <t>Обосновывающие материалы по ТП_2014/ЧГЭС/Реконструкция/Подряд/Подряд_002</t>
  </si>
  <si>
    <t>Реконструкция ВЛ 0,4 кВ ТП-1093 гр.5 (инв. № 52599) ул. Шаумяна, 66</t>
  </si>
  <si>
    <t xml:space="preserve">ЗАО РОСИНВЕСТ-Проект  </t>
  </si>
  <si>
    <t xml:space="preserve">6000005506  </t>
  </si>
  <si>
    <t xml:space="preserve">22.05.2012  </t>
  </si>
  <si>
    <t xml:space="preserve">354  </t>
  </si>
  <si>
    <t>Роговских Е.В.</t>
  </si>
  <si>
    <t>Обосновывающие материалы по ТП_2014/ЧГЭС/Реконструкция/Подряд/Подряд_003</t>
  </si>
  <si>
    <t xml:space="preserve">ЗАО Энергия  </t>
  </si>
  <si>
    <t xml:space="preserve">6000006150  </t>
  </si>
  <si>
    <t xml:space="preserve">7991  </t>
  </si>
  <si>
    <t>0306-Дтп</t>
  </si>
  <si>
    <t>ООО "Вариант-СТ"</t>
  </si>
  <si>
    <t>Обосновывающие материалы по ТП_2014/ЧГЭС/Реконструкция/Подряд/Подряд_004</t>
  </si>
  <si>
    <t>Реконструкция ТП4176 для электроснабжения объекта, расположенного по адресу г.Челябинск, Комсомольский пр. - ул.Краснознамённая</t>
  </si>
  <si>
    <t xml:space="preserve">ООО Компания Неокрил  </t>
  </si>
  <si>
    <t xml:space="preserve">6000006201  </t>
  </si>
  <si>
    <t xml:space="preserve">22.10.2012  </t>
  </si>
  <si>
    <t xml:space="preserve">3926  </t>
  </si>
  <si>
    <t>0175-Дтп</t>
  </si>
  <si>
    <t xml:space="preserve">АСФ "Челябстрой" </t>
  </si>
  <si>
    <t>Обосновывающие материалы по ТП_2014/ЧГЭС/Реконструкция/Подряд/Подряд_005</t>
  </si>
  <si>
    <t xml:space="preserve">6000006422  </t>
  </si>
  <si>
    <t xml:space="preserve">19.11.2012  </t>
  </si>
  <si>
    <t xml:space="preserve">1180  </t>
  </si>
  <si>
    <t>ООО "Энергоснабжающая сетевая компания"</t>
  </si>
  <si>
    <t>Обосновывающие материалы по ТП_2014/ЧГЭС/Реконструкция/Подряд/Подряд_006</t>
  </si>
  <si>
    <t>Реконструкция  ТП-1463 для объекта, расположенного по адресу: г. Челябинск, ул. Воровского 68А</t>
  </si>
  <si>
    <t xml:space="preserve">Горнозаводское объединение  </t>
  </si>
  <si>
    <t xml:space="preserve">6000006657  </t>
  </si>
  <si>
    <t xml:space="preserve">61  </t>
  </si>
  <si>
    <t>ФГБУН УНПЦ РМ ФМБА России</t>
  </si>
  <si>
    <t>Обосновывающие материалы по ТП_2014/ЧГЭС/Реконструкция/Подряд/Подряд_007</t>
  </si>
  <si>
    <t>Реконструкция ТП2054 для электроснабжения объекта, расположенного по адресу: г.Челябинск, ул. Карла Маркса</t>
  </si>
  <si>
    <t xml:space="preserve">ООО "УралГазМонтаж-Проект"  </t>
  </si>
  <si>
    <t xml:space="preserve">6000006717  </t>
  </si>
  <si>
    <t xml:space="preserve">14.01.2013  </t>
  </si>
  <si>
    <t xml:space="preserve">94  </t>
  </si>
  <si>
    <t>ЗАО "Челябинская финансовая компания"</t>
  </si>
  <si>
    <t>Обосновывающие материалы по ТП_2014/ЧГЭС/Реконструкция/Подряд/Подряд_008</t>
  </si>
  <si>
    <t>Реконструкция ТП-4154, ТП-4097 для объекта, расопложенного по адресу: г. Челябинск, ул. Каслинская</t>
  </si>
  <si>
    <t xml:space="preserve">6000006767  </t>
  </si>
  <si>
    <t xml:space="preserve">06.03.2013  </t>
  </si>
  <si>
    <t xml:space="preserve">1166  </t>
  </si>
  <si>
    <t>Обосновывающие материалы по ТП_2014/ЧГЭС/Реконструкция/Подряд/Подряд_009</t>
  </si>
  <si>
    <t>Реконструкция ТП- 4268, г. Челябинск, Свердловский тракт-Б.Западный проезд</t>
  </si>
  <si>
    <t>Обосновывающие материалы по ТП_2014/ЧГЭС/Реконструкция/Подряд/Подряд_010</t>
  </si>
  <si>
    <t>Реконструкция РУ 10 кВ ТП-2387 (инв. № 181257)  для электроснабжения объектов, расположенных по адресу: г.Челябинск, ТСЖ "Карповый Пруд"</t>
  </si>
  <si>
    <t xml:space="preserve">6000007398  </t>
  </si>
  <si>
    <t xml:space="preserve">31.07.2013  </t>
  </si>
  <si>
    <t xml:space="preserve">4540  </t>
  </si>
  <si>
    <t>0206-Дтп</t>
  </si>
  <si>
    <t xml:space="preserve">ТСЖ "Карповый пруд" </t>
  </si>
  <si>
    <t>Обосновывающие материалы по ТП_2014/ЧГЭС/Реконструкция/Подряд/Подряд_011</t>
  </si>
  <si>
    <t>Охранная сигнализация ТП,РП  ЦРЭС</t>
  </si>
  <si>
    <t xml:space="preserve">11.09.2013  </t>
  </si>
  <si>
    <t>Обосновывающие материалы по ТП_2014/ЧГЭС/Реконструкция/Подряд/Подряд_012</t>
  </si>
  <si>
    <t xml:space="preserve">6000007670  </t>
  </si>
  <si>
    <t xml:space="preserve">5026  </t>
  </si>
  <si>
    <t>Обосновывающие материалы по ТП_2014/ЧГЭС/Реконструкция/Подряд/Подряд_013</t>
  </si>
  <si>
    <t>рек. КЛ-10 кВ от ТП-1070 до ТП-1404, Реконструкция ТП-1404  г. Челябинск, реконструкция КЛ-10 кВ от ТП-1041 до ТП-</t>
  </si>
  <si>
    <t xml:space="preserve">6000007797  </t>
  </si>
  <si>
    <t xml:space="preserve">13.10.2013  </t>
  </si>
  <si>
    <t xml:space="preserve">25714  </t>
  </si>
  <si>
    <t xml:space="preserve">ООО "Гарант" </t>
  </si>
  <si>
    <t>Обосновывающие материалы по ТП_2014/ЧГЭС/Реконструкция/Подряд/Подряд_014</t>
  </si>
  <si>
    <t>Реконструкция ТП-2196</t>
  </si>
  <si>
    <t xml:space="preserve">6000007836  </t>
  </si>
  <si>
    <t xml:space="preserve">22.10.2013  </t>
  </si>
  <si>
    <t xml:space="preserve">673  </t>
  </si>
  <si>
    <t>ИП Зеленова Л.А.</t>
  </si>
  <si>
    <t>Обосновывающие материалы по ТП_2014/ЧГЭС/Реконструкция/Подряд/Подряд_015</t>
  </si>
  <si>
    <t>Реконструкция ТП-3571 (инв. № 53849), создание пункта учета электроэнергии Тракторозаводского РЭС для объекта, расположенного по адресу: г. Челябинск, ул. Ферросплавная, 78</t>
  </si>
  <si>
    <t xml:space="preserve">6000007842  </t>
  </si>
  <si>
    <t xml:space="preserve">23.10.2013  </t>
  </si>
  <si>
    <t xml:space="preserve">177  </t>
  </si>
  <si>
    <t xml:space="preserve">ООО "Лотос" </t>
  </si>
  <si>
    <t>Обосновывающие материалы по ТП_2014/ЧГЭС/Реконструкция/Подряд/Подряд_016</t>
  </si>
  <si>
    <t>Реконструкция системы дистанционного сбора данных приборов учета ПО ЧГЭС (инв.№231415)</t>
  </si>
  <si>
    <t xml:space="preserve">6000007864  </t>
  </si>
  <si>
    <t xml:space="preserve">27.10.2013  </t>
  </si>
  <si>
    <t xml:space="preserve">19179  </t>
  </si>
  <si>
    <t xml:space="preserve">ЗАО "Челябинский завод ЖБИ № 1" </t>
  </si>
  <si>
    <t>Обосновывающие материалы по ТП_2014/ЧГЭС/Реконструкция/Подряд/Подряд_017</t>
  </si>
  <si>
    <t>Реконструкция ТП-2017 (инв. №51607) для объекта, расположенного по адресу: г. Челябинск, ул. Кирова, 42</t>
  </si>
  <si>
    <t xml:space="preserve">6000007899  </t>
  </si>
  <si>
    <t xml:space="preserve">420  </t>
  </si>
  <si>
    <t xml:space="preserve">ОАО "Центр образования" </t>
  </si>
  <si>
    <t>Обосновывающие материалы по ТП_2014/ЧГЭС/Реконструкция/Подряд/Подряд_018</t>
  </si>
  <si>
    <t>Реконструкция РП-101 (инв. № 54858)</t>
  </si>
  <si>
    <t xml:space="preserve">ОАО "ИДЦ"  </t>
  </si>
  <si>
    <t xml:space="preserve">6000007902  </t>
  </si>
  <si>
    <t xml:space="preserve">467  </t>
  </si>
  <si>
    <t>3639-1-0987-Дтп</t>
  </si>
  <si>
    <t>ООО "Оптиум-Снаб"</t>
  </si>
  <si>
    <t>Обосновывающие материалы по ТП_2014/ЧГЭС/Реконструкция/Подряд/Подряд_019</t>
  </si>
  <si>
    <t>Реконструкция ТП-2061 для объекта, расположенного по адресу: г. Челябинск, ул. Кирова, 78</t>
  </si>
  <si>
    <t xml:space="preserve">6000007905  </t>
  </si>
  <si>
    <t xml:space="preserve">7197  </t>
  </si>
  <si>
    <t>ОГУК "Челябинское концертное объединение"</t>
  </si>
  <si>
    <t>Обосновывающие материалы по ТП_2014/ЧГЭС/Реконструкция/Подряд/Подряд_020</t>
  </si>
  <si>
    <t>Реконструкция ТП- 2059 для объекта, г.Челябинск, ул.Стартовая</t>
  </si>
  <si>
    <t>Кузьмичев В.Э.</t>
  </si>
  <si>
    <t>Обосновывающие материалы по ТП_2014/ЧГЭС/Реконструкция/Подряд/Подряд_021</t>
  </si>
  <si>
    <t>Реконструкция оборудования ТП-1454 (инв.</t>
  </si>
  <si>
    <t xml:space="preserve">6000007977  </t>
  </si>
  <si>
    <t xml:space="preserve">04.11.2013  </t>
  </si>
  <si>
    <t xml:space="preserve">2028  </t>
  </si>
  <si>
    <r>
      <t xml:space="preserve">4319
</t>
    </r>
    <r>
      <rPr>
        <sz val="12"/>
        <rFont val="Times New Roman"/>
        <family val="1"/>
        <charset val="204"/>
      </rPr>
      <t>4320</t>
    </r>
  </si>
  <si>
    <t>ГЛПУЗ ЧОДКБ</t>
  </si>
  <si>
    <t>Обосновывающие материалы по ТП_2014/ЧГЭС/Реконструкция/Подряд/Подряд_022</t>
  </si>
  <si>
    <t>Реконструкция ВЛ-0,4 кВ от ТП-1160 до объекта, г.Челябинск, ул.Курская, 52-А (инв.№52603)</t>
  </si>
  <si>
    <t xml:space="preserve">6000007988  </t>
  </si>
  <si>
    <t xml:space="preserve">259  </t>
  </si>
  <si>
    <t>Корнеева Т.Г.</t>
  </si>
  <si>
    <t>Обосновывающие материалы по ТП_2014/ЧГЭС/Реконструкция/Подряд/Подряд_023</t>
  </si>
  <si>
    <t>Реконструкция системы дистанционного сбора данных учета электрической энергии ЦРЭС (инв.№ 168252), ТП-2292 для объекта, расположенного по адресу: г. Челябинск, ул. Володарского, 9-А</t>
  </si>
  <si>
    <t xml:space="preserve">6000007989  </t>
  </si>
  <si>
    <t xml:space="preserve">269  </t>
  </si>
  <si>
    <t>ООО "Уральский строительный центр"</t>
  </si>
  <si>
    <t>Обосновывающие материалы по ТП_2014/ЧГЭС/Реконструкция/Подряд/Подряд_024</t>
  </si>
  <si>
    <t xml:space="preserve">Реконструкция ВЛ 6 кВ ТП-5196-ТП-5183 (инв. № 54618) для объекта, расположенного по адресу: г. Челябинск,  пос. Агромаш </t>
  </si>
  <si>
    <t>Обосновывающие материалы по ТП_2014/ЧГЭС/Реконструкция/Подряд/Подряд_025</t>
  </si>
  <si>
    <t>Реконструкция ВЛ-10 кВ ПС «Шершневская» - ТП-2486 (инв. № 51355) для энергоснабжения объекта, расположенного по адресу: г. Челябинск, северо-западный берег Шершневского водохранилища (установка пункта коммерческого учета и секционирования (ПКУиС) и реконструкция опоры №11)</t>
  </si>
  <si>
    <t xml:space="preserve">6000008015  </t>
  </si>
  <si>
    <t xml:space="preserve">159  </t>
  </si>
  <si>
    <t>12.08.2013</t>
  </si>
  <si>
    <t>МБУДОД СДЮСШ "Олимпийского резерва № 11 по гребле на байдарках и каноэ"</t>
  </si>
  <si>
    <t>Обосновывающие материалы по ТП_2014/ЧГЭС/Реконструкция/Подряд/Подряд_026</t>
  </si>
  <si>
    <t xml:space="preserve">6000008018  </t>
  </si>
  <si>
    <t>Обосновывающие материалы по ТП_2014/ЧГЭС/Реконструкция/Подряд/Подряд_027</t>
  </si>
  <si>
    <t>Реконструкция ТП-4176 (инв. №56490) для объекта, расположенного по адресу: г. Челябинск, ул. Осипенко</t>
  </si>
  <si>
    <t xml:space="preserve">6000008029  </t>
  </si>
  <si>
    <t xml:space="preserve">497  </t>
  </si>
  <si>
    <t>ООО "Челябспецтранс"</t>
  </si>
  <si>
    <t>Обосновывающие материалы по ТП_2014/ЧГЭС/Реконструкция/Подряд/Подряд_028</t>
  </si>
  <si>
    <t>Реконструкция ВЛ-0,4 кВ от ТП-5184  гр.1</t>
  </si>
  <si>
    <t>Обосновывающие материалы по ТП_2014/ЧГЭС/Реконструкция/Подряд/Подряд_029</t>
  </si>
  <si>
    <t>Реконструкция ЗРУ-10 кВ ПС «Новоградская» (инв. № 181267) для электроснабжения объектов, расположенных по адресам: Челябинская обл., Сосновский р-н, пос. Терема, п. Новый Кременкуль</t>
  </si>
  <si>
    <t xml:space="preserve">6000008031  </t>
  </si>
  <si>
    <t xml:space="preserve">608  </t>
  </si>
  <si>
    <t>0065-Дтп</t>
  </si>
  <si>
    <t>ООО "Строительные инвестиции"</t>
  </si>
  <si>
    <t>Обосновывающие материалы по ТП_2014/ЧГЭС/Реконструкция/Подряд/Подряд_030</t>
  </si>
  <si>
    <t>Реконструкция ВЛ-0,4 кВ ТП-3582 гр.1 (ка</t>
  </si>
  <si>
    <t xml:space="preserve">6000008107  </t>
  </si>
  <si>
    <t xml:space="preserve">381  </t>
  </si>
  <si>
    <t>Обосновывающие материалы по ТП_2014/ЧГЭС/Реконструкция/Подряд/Подряд_031</t>
  </si>
  <si>
    <t>Обосновывающие материалы по ТП_2014/ЧГЭС/Реконструкция/Подряд/Подряд_032</t>
  </si>
  <si>
    <t>Реконструкция оборудования ПС "ЧЭРЗ" (инв. №55111) для объекта расположенного по адресу: г. Челябинск, ул Автодорожная, 1</t>
  </si>
  <si>
    <t xml:space="preserve">6000008141  </t>
  </si>
  <si>
    <t xml:space="preserve">1092  </t>
  </si>
  <si>
    <t>0557-Дтп</t>
  </si>
  <si>
    <t>Обосновывающие материалы по ТП_2014/ЧГЭС/Реконструкция/Подряд/Подряд_033</t>
  </si>
  <si>
    <t>Реконструкция ТП-4524 (инв. № 56405)</t>
  </si>
  <si>
    <t xml:space="preserve">6000008156  </t>
  </si>
  <si>
    <t xml:space="preserve">210  </t>
  </si>
  <si>
    <t>7032; 7004</t>
  </si>
  <si>
    <t>15.04.2013; 15.04.2013</t>
  </si>
  <si>
    <t>Тарасов А.Н.; м</t>
  </si>
  <si>
    <t>Обосновывающие материалы по ТП_2014/ЧГЭС/Реконструкция/Подряд/Подряд_034</t>
  </si>
  <si>
    <t>Реконструция  РП-101 (инв.№54858), ул. Бобруйская, 73-79</t>
  </si>
  <si>
    <t xml:space="preserve">6000008218  </t>
  </si>
  <si>
    <t xml:space="preserve">17081  </t>
  </si>
  <si>
    <t>ООО "СТЕП"</t>
  </si>
  <si>
    <t>Обосновывающие материалы по ТП_2014/ЧГЭС/Реконструкция/Подряд/Подряд_035</t>
  </si>
  <si>
    <t>реконструкция ВЛ-0,4 кВ от ТП-5198 гр.1, п. Сухомесово, пер. Кольцевой,20</t>
  </si>
  <si>
    <r>
      <t xml:space="preserve">Муругов А.А., </t>
    </r>
    <r>
      <rPr>
        <sz val="12"/>
        <rFont val="Times New Roman"/>
        <family val="1"/>
        <charset val="204"/>
      </rPr>
      <t>Муругова Е.А.</t>
    </r>
  </si>
  <si>
    <t>Обосновывающие материалы по ТП_2014/ЧГЭС/Реконструкция/Подряд/Подряд_036</t>
  </si>
  <si>
    <t xml:space="preserve">6000008351  </t>
  </si>
  <si>
    <t xml:space="preserve">6249  </t>
  </si>
  <si>
    <t>Обосновывающие материалы по ТП_2014/ЧГЭС/Реконструкция/Подряд/Подряд_037</t>
  </si>
  <si>
    <t>Реконструкция РП-43 (инв. №55464),  г. Челябинск, ул. Сетевая, 5/5</t>
  </si>
  <si>
    <t>Обосновывающие материалы по ТП_2014/ЧГЭС/Реконструкция/Подряд/Подряд_038</t>
  </si>
  <si>
    <t>Реконструкция системы дистанционного сбора данных приборов учета электрической энергии КРЭС (инв. №168249), реконструкция ТП-4567 (инв. №56440)</t>
  </si>
  <si>
    <t xml:space="preserve">6000008414  </t>
  </si>
  <si>
    <t xml:space="preserve">19.02.2014  </t>
  </si>
  <si>
    <t xml:space="preserve">2611  </t>
  </si>
  <si>
    <t>ООО "Трансойлгрупп"</t>
  </si>
  <si>
    <t>Обосновывающие материалы по ТП_2014/ЧГЭС/Реконструкция/Подряд/Подряд_039</t>
  </si>
  <si>
    <t>Реконструкция ВЛ-0,4 кВ от ТП-5185, 5188</t>
  </si>
  <si>
    <t xml:space="preserve">ООО Вертикаль  </t>
  </si>
  <si>
    <t>Панкова Л.А.</t>
  </si>
  <si>
    <t>Обосновывающие материалы по ТП_2014/ЧГЭС/Реконструкция/Подряд/Подряд_040</t>
  </si>
  <si>
    <t xml:space="preserve">6000008488  </t>
  </si>
  <si>
    <t xml:space="preserve">2437  </t>
  </si>
  <si>
    <t>Обосновывающие материалы по ТП_2014/ЧГЭС/Реконструкция/Подряд/Подряд_041</t>
  </si>
  <si>
    <t>Реконструкция ТП-4608 (инв. №56518), для объекта, расположенного по адресу: г. Челябинск, ул. Захаренко, 17</t>
  </si>
  <si>
    <t xml:space="preserve">6000008517  </t>
  </si>
  <si>
    <t xml:space="preserve">9188  </t>
  </si>
  <si>
    <t>ООО "Альтаир"</t>
  </si>
  <si>
    <t>Обосновывающие материалы по ТП_2014/ЧГЭС/Реконструкция/Подряд/Подряд_042</t>
  </si>
  <si>
    <t>Реконструкция ТП-1421 (инв. №52862)</t>
  </si>
  <si>
    <t xml:space="preserve">6000008571  </t>
  </si>
  <si>
    <t xml:space="preserve">168  </t>
  </si>
  <si>
    <t>ИП Ехлакова Ю.М.</t>
  </si>
  <si>
    <t>Обосновывающие материалы по ТП_2014/ЧГЭС/Реконструкция/Подряд/Подряд_043</t>
  </si>
  <si>
    <t>Реконструкция оборудования ТП-1220 (инв. № 52783) для объекта, расположенного по адресу: г. Челябинск, ул. Карла Либкнехта, 2</t>
  </si>
  <si>
    <t>Обосновывающие материалы по ТП_2014/ЧГЭС/Реконструкция/Подряд/Подряд_044</t>
  </si>
  <si>
    <t>Реконструкция ТП-3512 (инв. №53830) для объекта, расположенного по адресу: г. Челябинск, ул. 3-я Арзамасская</t>
  </si>
  <si>
    <t xml:space="preserve">6000008575  </t>
  </si>
  <si>
    <t xml:space="preserve">21.03.2014  </t>
  </si>
  <si>
    <t xml:space="preserve">341  </t>
  </si>
  <si>
    <t>УКС Администрации г. Челябинска</t>
  </si>
  <si>
    <t>Обосновывающие материалы по ТП_2014/ЧГЭС/Реконструкция/Подряд/Подряд_045</t>
  </si>
  <si>
    <t>Реконструкция РП-115 (инв. №232250), г. Челябинск, ул. Труда (ост. Общественного транспорта «Зоопарк» по направлению на Северо-запад»)</t>
  </si>
  <si>
    <t>Обосновывающие материалы по ТП_2014/ЧГЭС/Реконструкция/Подряд/Подряд_046</t>
  </si>
  <si>
    <t>Реконструкция ВЛ-0,4 кВ от ТП-5630, 5660 (дисп. наименование – ВЛ-0,4 кВ от ТП-5660 (инв. № 54709)) до объекта, расположенного по адресу: г. Челябинск, ул. Латвийская, 33</t>
  </si>
  <si>
    <t xml:space="preserve">6000008647  </t>
  </si>
  <si>
    <t xml:space="preserve">234  </t>
  </si>
  <si>
    <r>
      <t xml:space="preserve">Надыршин Р.Ю., </t>
    </r>
    <r>
      <rPr>
        <sz val="12"/>
        <rFont val="Times New Roman"/>
        <family val="1"/>
        <charset val="204"/>
      </rPr>
      <t>Надыршина Р.Р, Надыршин Ф.Р., Надыршина К.Ф.</t>
    </r>
  </si>
  <si>
    <t>Обосновывающие материалы по ТП_2014/ЧГЭС/Реконструкция/Подряд/Подряд_047</t>
  </si>
  <si>
    <t>Реконструкция ВЛ-0,4кВ от ТП-5617 (диспе</t>
  </si>
  <si>
    <t xml:space="preserve">6000008723  </t>
  </si>
  <si>
    <t xml:space="preserve">21.04.2014  </t>
  </si>
  <si>
    <t xml:space="preserve">198  </t>
  </si>
  <si>
    <t>Подивилова Наталья Егоровна</t>
  </si>
  <si>
    <t>Обосновывающие материалы по ТП_2014/ЧГЭС/Реконструкция/Подряд/Подряд_048</t>
  </si>
  <si>
    <t>5.1.49</t>
  </si>
  <si>
    <t>реконструкция РП-17 (инв. №53902) для об</t>
  </si>
  <si>
    <t xml:space="preserve">6000008764  </t>
  </si>
  <si>
    <t xml:space="preserve">05.05.2014  </t>
  </si>
  <si>
    <t>МБОУ СОШ №116</t>
  </si>
  <si>
    <t>Обосновывающие материалы по ТП_2014/ЧГЭС/Реконструкция/Подряд/Подряд_049</t>
  </si>
  <si>
    <t>5.1.50</t>
  </si>
  <si>
    <t>Реконструкция ТП-1145, г. Челябинск, ул. Елькина, 81А</t>
  </si>
  <si>
    <t xml:space="preserve">6000008816  </t>
  </si>
  <si>
    <t xml:space="preserve">410  </t>
  </si>
  <si>
    <t>Управление гражданской защиты г. Челябинска</t>
  </si>
  <si>
    <t>Обосновывающие материалы по ТП_2014/ЧГЭС/Реконструкция/Подряд/Подряд_050</t>
  </si>
  <si>
    <t>5.1.51</t>
  </si>
  <si>
    <t>Реконструкция оборудования РП-92 (инв.№5</t>
  </si>
  <si>
    <t xml:space="preserve">6000008817  </t>
  </si>
  <si>
    <t>ООО "Кепяк"</t>
  </si>
  <si>
    <t>Обосновывающие материалы по ТП_2014/ЧГЭС/Реконструкция/Подряд/Подряд_051</t>
  </si>
  <si>
    <t>5.1.52</t>
  </si>
  <si>
    <t>Реконструкция ТП-5728 (инв.№54914) для объекта, расположенного по адресу: г.Челябинск, ул. Батумская</t>
  </si>
  <si>
    <t xml:space="preserve">6000008829  </t>
  </si>
  <si>
    <t xml:space="preserve">1876  </t>
  </si>
  <si>
    <t>ООО "Агентство КПД" (бывш.ООО "НТ Подрядчик")</t>
  </si>
  <si>
    <t>Обосновывающие материалы по ТП_2014/ЧГЭС/Реконструкция/Подряд/Подряд_052</t>
  </si>
  <si>
    <t>5.1.53</t>
  </si>
  <si>
    <t>Реконструкция ТП-4505 (инв. №56391), г.</t>
  </si>
  <si>
    <t xml:space="preserve">6000008848  </t>
  </si>
  <si>
    <t xml:space="preserve">23.05.2014  </t>
  </si>
  <si>
    <t>ООО Компания "ПРОМ-КАПИТАЛЪ"</t>
  </si>
  <si>
    <t>Обосновывающие материалы по ТП_2014/ЧГЭС/Реконструкция/Подряд/Подряд_053</t>
  </si>
  <si>
    <t>5.1.54</t>
  </si>
  <si>
    <t>Реконструкция ВЛ-0,4 кВ гр.2 от ТП-5195 до объекта, г. Челябинск, ж.р. Сухомесово, ул. Согласия, уч. 1 (стр.) и уч. № 9 (стр.)</t>
  </si>
  <si>
    <t xml:space="preserve">ООО "ПО "ЮУЭМ"  </t>
  </si>
  <si>
    <t xml:space="preserve">6000008854  </t>
  </si>
  <si>
    <t xml:space="preserve">366  </t>
  </si>
  <si>
    <r>
      <t xml:space="preserve">4619
</t>
    </r>
    <r>
      <rPr>
        <sz val="12"/>
        <rFont val="Times New Roman"/>
        <family val="1"/>
        <charset val="204"/>
      </rPr>
      <t>4620</t>
    </r>
  </si>
  <si>
    <t>Обосновывающие материалы по ТП_2014/ЧГЭС/Реконструкция/Подряд/Подряд_054</t>
  </si>
  <si>
    <t>5.1.55</t>
  </si>
  <si>
    <t>Реконструкция охранной сигнализация ТП,РП  ТРЭС</t>
  </si>
  <si>
    <t xml:space="preserve">6000008887  </t>
  </si>
  <si>
    <t xml:space="preserve">09.06.2014  </t>
  </si>
  <si>
    <t xml:space="preserve">290  </t>
  </si>
  <si>
    <t>Белоножко А.А.</t>
  </si>
  <si>
    <t>Обосновывающие материалы по ТП_2014/ЧГЭС/Реконструкция/Подряд/Подряд_055</t>
  </si>
  <si>
    <t>5.1.56</t>
  </si>
  <si>
    <t>Реконструкция ТП-4102 (инв.№57818) для объекта, г.Челябинск, 2-й Северо-Западный промрайон, ул.Радонежская (ул.Верстовая, 41)</t>
  </si>
  <si>
    <t xml:space="preserve">ООО "ЭМР"  </t>
  </si>
  <si>
    <t xml:space="preserve">6000008910  </t>
  </si>
  <si>
    <t xml:space="preserve">1490  </t>
  </si>
  <si>
    <t>Зеленовский В.В.</t>
  </si>
  <si>
    <t>Обосновывающие материалы по ТП_2014/ЧГЭС/Реконструкция/Подряд/Подряд_056</t>
  </si>
  <si>
    <t>5.1.57</t>
  </si>
  <si>
    <t>Реконструкция ПС "Паклинская" для объекта, расположенного по адресу: г. Челябинск, ул. Ун. Набережная, ул. Бр. Кашириных в Центральном и Калиниском районах г. Челябинска (1этап)</t>
  </si>
  <si>
    <t xml:space="preserve">6000008946  </t>
  </si>
  <si>
    <t xml:space="preserve">18.06.2014  </t>
  </si>
  <si>
    <t xml:space="preserve">48858  </t>
  </si>
  <si>
    <t>ООО "Гринфлайт"</t>
  </si>
  <si>
    <t>Обосновывающие материалы по ТП_2014/ЧГЭС/Реконструкция/Подряд/Подряд_057</t>
  </si>
  <si>
    <t>5.1.58</t>
  </si>
  <si>
    <t>Реконструкция КЛ-6 кВ ТП-1087 - РП-55; ТП-1087</t>
  </si>
  <si>
    <t xml:space="preserve">ООО "ЭнергоСпецСтрой"  </t>
  </si>
  <si>
    <t xml:space="preserve">6000008947  </t>
  </si>
  <si>
    <t xml:space="preserve">4831  </t>
  </si>
  <si>
    <t>ООО СК "Стройкор"</t>
  </si>
  <si>
    <t>Обосновывающие материалы по ТП_2014/ЧГЭС/Реконструкция/Подряд/Подряд_058</t>
  </si>
  <si>
    <t>5.1.59</t>
  </si>
  <si>
    <t>Реконструкция КТПН-1172 (инв.№58254) для объекта, расположенного по адресу: г. Челябинск, ул. Клиническая/Гоголя,12/53</t>
  </si>
  <si>
    <t xml:space="preserve">6000008986  </t>
  </si>
  <si>
    <t xml:space="preserve">01.07.2014  </t>
  </si>
  <si>
    <t xml:space="preserve">278  </t>
  </si>
  <si>
    <t>Гриб А.М.</t>
  </si>
  <si>
    <t>Обосновывающие материалы по ТП_2014/ЧГЭС/Реконструкция/Подряд/Подряд_059</t>
  </si>
  <si>
    <t>5.1.60</t>
  </si>
  <si>
    <t>Реконструкция оборудования РП33 (инв. №56459), реконструкция оборудования ТП-4227 (инв. №56372) для электроснабжения объекта, расположенного по адресу: г.Челябинск, ул. Чайковского, 20</t>
  </si>
  <si>
    <t xml:space="preserve">6000008997  </t>
  </si>
  <si>
    <t xml:space="preserve">07.07.2014  </t>
  </si>
  <si>
    <t xml:space="preserve">4375  </t>
  </si>
  <si>
    <t>ЗАО "Обувная фабрика "Юничел"</t>
  </si>
  <si>
    <t>Обосновывающие материалы по ТП_2014/ЧГЭС/Реконструкция/Подряд/Подряд_060</t>
  </si>
  <si>
    <t>5.1.61</t>
  </si>
  <si>
    <t>Реконструкция кабельного вывода 0,4 кВ о</t>
  </si>
  <si>
    <t>Обосновывающие материалы по ТП_2014/ЧГЭС/Реконструкция/Подряд/Подряд_061</t>
  </si>
  <si>
    <t>5.1.62</t>
  </si>
  <si>
    <t>Реконструкция оборудования ПС "Новоградская", монтаж ПКУ для объекта, расположенного по адресу: Челябинская область, Сосновский район, 2-й километр автодороги Челябинск-Кременкуль</t>
  </si>
  <si>
    <t xml:space="preserve">6000009199  </t>
  </si>
  <si>
    <t xml:space="preserve">5539  </t>
  </si>
  <si>
    <t>Обосновывающие материалы по ТП_2014/ЧГЭС/Реконструкция/Подряд/Подряд_062</t>
  </si>
  <si>
    <t>5.1.63</t>
  </si>
  <si>
    <t>Реконструкция ЗРУ-10 кВ (инв. №90859) ПС Гранитная (установка дополнительных ячеек 307,308,407,408)</t>
  </si>
  <si>
    <t xml:space="preserve">ООО "Энергия"  </t>
  </si>
  <si>
    <t xml:space="preserve">6000009217  </t>
  </si>
  <si>
    <t xml:space="preserve">30.07.2014  </t>
  </si>
  <si>
    <t xml:space="preserve">103938  </t>
  </si>
  <si>
    <t>ООО "Родник"</t>
  </si>
  <si>
    <t>Обосновывающие материалы по ТП_2014/ЧГЭС/Реконструкция/Подряд/Подряд_063</t>
  </si>
  <si>
    <t>5.1.64</t>
  </si>
  <si>
    <t>Реконструкция ТП-5188 для объекта, расположенного по адресу: г.Челябинск, ул.Рудная, 15</t>
  </si>
  <si>
    <t xml:space="preserve">6000009339  </t>
  </si>
  <si>
    <t xml:space="preserve">12.08.2014  </t>
  </si>
  <si>
    <t xml:space="preserve">147  </t>
  </si>
  <si>
    <t>Бачилов А.В.</t>
  </si>
  <si>
    <t>Обосновывающие материалы по ТП_2014/ЧГЭС/Реконструкция/Подряд/Подряд_064</t>
  </si>
  <si>
    <t>5.1.65</t>
  </si>
  <si>
    <t>реконструкция КЛ-10 кВ ТП- 3328- ТП-3344; КЛ-0,4 кВ ТП- 3328;  КЛ-0,4 кВ ТП- 3344</t>
  </si>
  <si>
    <t xml:space="preserve">6000009416  </t>
  </si>
  <si>
    <t xml:space="preserve">22.08.2014  </t>
  </si>
  <si>
    <t xml:space="preserve">592  </t>
  </si>
  <si>
    <t>Общество с ограниченнойответственностью "Барная линия"</t>
  </si>
  <si>
    <t>Обосновывающие материалы по ТП_2014/ЧГЭС/Реконструкция/Подряд/Подряд_065</t>
  </si>
  <si>
    <t>5.1.66</t>
  </si>
  <si>
    <t>Реконструкция оборудования ТП-4656 (2БКТ</t>
  </si>
  <si>
    <t xml:space="preserve">6000009679  </t>
  </si>
  <si>
    <t xml:space="preserve">14.10.2014  </t>
  </si>
  <si>
    <t xml:space="preserve">1624  </t>
  </si>
  <si>
    <t>ООО "Строитель"</t>
  </si>
  <si>
    <t>Обосновывающие материалы по ТП_2014/ЧГЭС/Реконструкция/Подряд/Подряд_066</t>
  </si>
  <si>
    <t>5.1.67</t>
  </si>
  <si>
    <t>Реконструкция ТП-5185 (инв.№54881), для объекта г.Челябинск, пос.Исаково, ул.Новая, №8</t>
  </si>
  <si>
    <t xml:space="preserve">6000009719  </t>
  </si>
  <si>
    <t xml:space="preserve">1758  </t>
  </si>
  <si>
    <t>Кузнецова А.С.</t>
  </si>
  <si>
    <t>Обосновывающие материалы по ТП_2014/ЧГЭС/Реконструкция/Подряд/Подряд_067</t>
  </si>
  <si>
    <t>5.1.68</t>
  </si>
  <si>
    <t>Реконструкция ТП-2346 (инв. №51743)</t>
  </si>
  <si>
    <t>Туртаев А.С.</t>
  </si>
  <si>
    <t>Обосновывающие материалы по ТП_2014/ЧГЭС/Реконструкция/Подряд/Подряд_068</t>
  </si>
  <si>
    <t>5.1.69</t>
  </si>
  <si>
    <t>Реконструкция КЛ 0,4 кВ от ТП-1156 до объекта, г. Челябинск, ул. С.Кривой, 38 (инв. №52163)</t>
  </si>
  <si>
    <t xml:space="preserve">6000009850  </t>
  </si>
  <si>
    <t xml:space="preserve">04.11.2014  </t>
  </si>
  <si>
    <t xml:space="preserve">1520  </t>
  </si>
  <si>
    <t>Чигинцева В.В.</t>
  </si>
  <si>
    <t>Обосновывающие материалы по ТП_2014/ЧГЭС/Реконструкция/Подряд/Подряд_069</t>
  </si>
  <si>
    <t>5.1.70</t>
  </si>
  <si>
    <t>Реконструкция ТП-4555 (инв. № 56431)</t>
  </si>
  <si>
    <t xml:space="preserve">6000009918  </t>
  </si>
  <si>
    <t xml:space="preserve">17.11.2014  </t>
  </si>
  <si>
    <t xml:space="preserve">580  </t>
  </si>
  <si>
    <t>ИП Рустамов Ч.З. оглы</t>
  </si>
  <si>
    <t>Обосновывающие материалы по ТП_2014/ЧГЭС/Реконструкция/Подряд/Подряд_070</t>
  </si>
  <si>
    <t>5.1.71</t>
  </si>
  <si>
    <t>Реконструкция кабельного вывода 0,4 кВ от ТП-2069 (инв. № 51524) от опоры №6 до опоры №2/5 для объекта, расположенного по адресу: г. Челябинск, ул. Стартовая, 10</t>
  </si>
  <si>
    <t>Гусельцева И.Н.</t>
  </si>
  <si>
    <t>Обосновывающие материалы по ТП_2014/ЧГЭС/Реконструкция/Подряд/Подряд_071</t>
  </si>
  <si>
    <t>5.1.72</t>
  </si>
  <si>
    <t>Реконструкция ВЛ-0,4 кВ от ТП-3589 (инв. № 53731) в пролетах опор №13 – 14 для объекта, расположенного по адресу: г. Челябинск, ул. Кудрявцева, уч. 2 (стр.)</t>
  </si>
  <si>
    <t xml:space="preserve">6400004657  </t>
  </si>
  <si>
    <t xml:space="preserve">1239  </t>
  </si>
  <si>
    <t>Иванова И.В.</t>
  </si>
  <si>
    <t>Обосновывающие материалы по ТП_2014/ЧГЭС/Реконструкция/Подряд/Подряд_072</t>
  </si>
  <si>
    <t>5.1.73</t>
  </si>
  <si>
    <t>Реконструкция оборудования ТП-5728 (инв. № 54914)</t>
  </si>
  <si>
    <t xml:space="preserve">6400004710  </t>
  </si>
  <si>
    <t xml:space="preserve">18.04.2014  </t>
  </si>
  <si>
    <t xml:space="preserve">403  </t>
  </si>
  <si>
    <t>ЗАО "ИКС 5 Недвижимость"</t>
  </si>
  <si>
    <t>Обосновывающие материалы по ТП_2014/ЧГЭС/Реконструкция/Подряд/Подряд_073</t>
  </si>
  <si>
    <t>5.1.74</t>
  </si>
  <si>
    <t>Реконструкция КЛ-0,4 кВ от ТП-1087  щ.2, гр.3 до ул.Энтузиастов, 19</t>
  </si>
  <si>
    <t xml:space="preserve">ЧГДЮФСОО «Арена» </t>
  </si>
  <si>
    <t>Обосновывающие материалы по ТП_2014/ЧГЭС/Реконструкция/Подряд/Подряд_074</t>
  </si>
  <si>
    <t>5.1.75</t>
  </si>
  <si>
    <t>Реконструкция СДСД   ПО ЧГЭС</t>
  </si>
  <si>
    <t>Поварова Л.В.</t>
  </si>
  <si>
    <t>Обосновывающие материалы по ТП_2014/ЧГЭС/Реконструкция/Подряд/Подряд_075</t>
  </si>
  <si>
    <t>5.1.76</t>
  </si>
  <si>
    <t>Реконструкция ТП- 3306, г. Челябинск, ул. 40 лет Октября, 15</t>
  </si>
  <si>
    <t>ООО "Очки и Мода"</t>
  </si>
  <si>
    <t>Обосновывающие материалы по ТП_2014/ЧГЭС/Реконструкция/Подряд/Подряд_076</t>
  </si>
  <si>
    <t>5.1.77</t>
  </si>
  <si>
    <t>Реконструкция ТП1280 с перезаводом существующих кабелей 6кВ в сторону ТП-1222, ТП-1018 и ТП-1208.</t>
  </si>
  <si>
    <t>Администрация г. Челябинска</t>
  </si>
  <si>
    <t>Обосновывающие материалы по ТП_2014/ЧГЭС/Реконструкция/Подряд/Подряд_077</t>
  </si>
  <si>
    <t>5.1.78</t>
  </si>
  <si>
    <t>Реконструкция ВЛ-0,4 кВ от ТП-3311 (инв. № 53654) в пролетах опор №2/5 – 2/10 для объекта, расположенного по адресу: г. Челябинск, ул. Комарова, 102</t>
  </si>
  <si>
    <t>Гумствин И.П.</t>
  </si>
  <si>
    <t>Обосновывающие материалы по ТП_2014/ЧГЭС/Реконструкция/Подряд/Подряд_078</t>
  </si>
  <si>
    <t>5.1.79</t>
  </si>
  <si>
    <t>Реконструкция ВЛ-0,4 кВ с кабельным выводом от ТП-5179 (инв. № 58186) до объекта, расположенного по адресу: г. Челябинск, СНТ «Колющенец», улица 1, уч. №57, реконструкция пункта учета электроэнергии ЛРЭС (инв.№229341) ПО "ЧГЭС"</t>
  </si>
  <si>
    <t>Смольянов Р.П.</t>
  </si>
  <si>
    <t>Обосновывающие материалы по ТП_2014/ЧГЭС/Реконструкция/Подряд/Подряд_079</t>
  </si>
  <si>
    <t>5.1.80</t>
  </si>
  <si>
    <t>Реконструкция  ТП-1030 для объекта расположенного по адресу: г. Челябинск, ул. Овчинникова - ул. Замятина</t>
  </si>
  <si>
    <t>ООО "Авто-К"</t>
  </si>
  <si>
    <t>Обосновывающие материалы по ТП_2014/ЧГЭС/Реконструкция/Подряд/Подряд_080</t>
  </si>
  <si>
    <t>5.1.81</t>
  </si>
  <si>
    <t>реконструкция ВЛ-0,4 кВ от ТП-5186 гр.1 до ул. Трактовая, 6</t>
  </si>
  <si>
    <t>Петров П.И.</t>
  </si>
  <si>
    <t>Обосновывающие материалы по ТП_2014/ЧГЭС/Реконструкция/Подряд/Подряд_081</t>
  </si>
  <si>
    <t>5.1.82</t>
  </si>
  <si>
    <t>Реконструкция ВЛ-0,4кВ от ТП-1050 для объекта, расположенного по адресу: г. Челябинск, ул. Карпинского, 65</t>
  </si>
  <si>
    <r>
      <t xml:space="preserve">Тюлькин В.А., </t>
    </r>
    <r>
      <rPr>
        <sz val="12"/>
        <rFont val="Times New Roman"/>
        <family val="1"/>
        <charset val="204"/>
      </rPr>
      <t>Тюлькина Г.Н., Тюлькина Е.В., Тюлькин И.В.</t>
    </r>
  </si>
  <si>
    <t>Обосновывающие материалы по ТП_2014/ЧГЭС/Реконструкция/Подряд/Подряд_082</t>
  </si>
  <si>
    <t>5.1.83</t>
  </si>
  <si>
    <t xml:space="preserve">Реконструкция ТП-3524 (инв. № 53974) для объекта, расположенного по адресу: г. Челябинск, ул. Танкистов, 179-в, реконструкция пункта учета электроэнергии ТРЭС ПО ЧГЭС </t>
  </si>
  <si>
    <t>ООО "Компания Три-С"</t>
  </si>
  <si>
    <t>Обосновывающие материалы по ТП_2014/ЧГЭС/Реконструкция/Подряд/Подряд_083</t>
  </si>
  <si>
    <t>5.1.84</t>
  </si>
  <si>
    <t>Реконструкция ВЛ-0,4 кВ от ТП-1172 по ул. Гоголя (инв. № 58332) до объекта, расположенного по адресу: г. Челябинск, ул. Сосновская, 30а</t>
  </si>
  <si>
    <r>
      <t xml:space="preserve">Недавный Е.М., </t>
    </r>
    <r>
      <rPr>
        <sz val="12"/>
        <rFont val="Times New Roman"/>
        <family val="1"/>
        <charset val="204"/>
      </rPr>
      <t>Недавняя Л.К.</t>
    </r>
  </si>
  <si>
    <t>Обосновывающие материалы по ТП_2014/ЧГЭС/Реконструкция/Подряд/Подряд_084</t>
  </si>
  <si>
    <t>5.1.85</t>
  </si>
  <si>
    <t>Реконструкция ВЛ-0,4 кВ от ТП-5704 щ.1, ул.Баталова,17</t>
  </si>
  <si>
    <r>
      <t xml:space="preserve">Сапожников В.Г., </t>
    </r>
    <r>
      <rPr>
        <sz val="12"/>
        <rFont val="Times New Roman"/>
        <family val="1"/>
        <charset val="204"/>
      </rPr>
      <t>Соколов Д.В.</t>
    </r>
  </si>
  <si>
    <t>Обосновывающие материалы по ТП_2014/ЧГЭС/Реконструкция/Подряд/Подряд_085</t>
  </si>
  <si>
    <t>5.1.86</t>
  </si>
  <si>
    <t>Реконструкция ТП-3318 (инв. № 53761)г. Ч</t>
  </si>
  <si>
    <t>Обосновывающие материалы по ТП_2014/ЧГЭС/Реконструкция/Подряд/Подряд_086</t>
  </si>
  <si>
    <t>5.1.87</t>
  </si>
  <si>
    <t>Реконструкция ВЛ-0,4 кВ с кабельным выводом от ТП-5179 (инв. № 58186) до объекта, расположенного по адресу: г. Челябинск, СНТ «Колющенец», ул. 1, уч. 33а, реконструкция пункта учета электроэнергии ЛРЭС (инв.№229341) ПО "ЧГЭС"</t>
  </si>
  <si>
    <t>Обосновывающие материалы по ТП_2014/ЧГЭС/Реконструкция/Подряд/Подряд_087</t>
  </si>
  <si>
    <t>5.1.88</t>
  </si>
  <si>
    <t>Реконструкция ВЛ 0,4 кВ от ТП-4090 щ.1,</t>
  </si>
  <si>
    <t>Обосновывающие материалы по ТП_2014/ЧГЭС/Реконструкция/Подряд/Подряд_088</t>
  </si>
  <si>
    <t>5.1.89</t>
  </si>
  <si>
    <t>Реконструкция кабельного вывода 0,4 кВ от ТП-1082 (инв. № 121941) до объекта, расположенного по адресу: г. Челябинск, ул. Архангельская, 2</t>
  </si>
  <si>
    <t>Обосновывающие материалы по ТП_2014/ЧГЭС/Реконструкция/Подряд/Подряд_089</t>
  </si>
  <si>
    <t>5.1.90</t>
  </si>
  <si>
    <r>
      <t xml:space="preserve">Казанцев В.М., </t>
    </r>
    <r>
      <rPr>
        <sz val="12"/>
        <rFont val="Times New Roman"/>
        <family val="1"/>
        <charset val="204"/>
      </rPr>
      <t>Емельянов Е.В.</t>
    </r>
  </si>
  <si>
    <t>Обосновывающие материалы по ТП_2014/ЧГЭС/Реконструкция/Подряд/Подряд_090</t>
  </si>
  <si>
    <t>5.1.91</t>
  </si>
  <si>
    <t>Реконструкция ВЛ-0,4 кВ от ТП-5635  щ.1,</t>
  </si>
  <si>
    <t>Обосновывающие материалы по ТП_2014/ЧГЭС/Реконструкция/Подряд/Подряд_091</t>
  </si>
  <si>
    <t>5.1.92</t>
  </si>
  <si>
    <t>Реконструкция ВЛ-0,4 кВ от ТП-5635  гр.1</t>
  </si>
  <si>
    <t>Обосновывающие материалы по ТП_2014/ЧГЭС/Реконструкция/Подряд/Подряд_092</t>
  </si>
  <si>
    <t>5.1.93</t>
  </si>
  <si>
    <t>Реконструкция кабельного вывода 0,4 кВ от ТП-1172 (инв. № 58347) от опоры на пер., ул. Полетаевская - ул. Пестеля до объекта расположенного по адресу: г. Челябинск, пер. Виноградный, 7</t>
  </si>
  <si>
    <r>
      <t xml:space="preserve">Сысоев Е.Ю., 
</t>
    </r>
    <r>
      <rPr>
        <sz val="12"/>
        <rFont val="Times New Roman"/>
        <family val="1"/>
        <charset val="204"/>
      </rPr>
      <t>Сысоев Д.Е., 
Сысоева Д.Е.</t>
    </r>
  </si>
  <si>
    <t>Обосновывающие материалы по ТП_2014/ЧГЭС/Реконструкция/Подряд/Подряд_093</t>
  </si>
  <si>
    <t>5.1.94</t>
  </si>
  <si>
    <t>Реконструкция ВЛ-0,4 кВ от ТП 3398 гр.4 (кабельный вывод 0,4 кВ от ТП 3325) (инв. № 53663) до объекта,  расположенного по адресу: г.Челябинск, ул. Фабрично-Заводская,63</t>
  </si>
  <si>
    <r>
      <t xml:space="preserve">Борисик С.В.,
</t>
    </r>
    <r>
      <rPr>
        <sz val="12"/>
        <rFont val="Times New Roman"/>
        <family val="1"/>
        <charset val="204"/>
      </rPr>
      <t>Борисик Л.Н.</t>
    </r>
  </si>
  <si>
    <t>Обосновывающие материалы по ТП_2014/ЧГЭС/Реконструкция/Подряд/Подряд_094</t>
  </si>
  <si>
    <t>5.1.95</t>
  </si>
  <si>
    <t>Реконструкция ВЛ 0,4 кВ (инв. № 55592) от ТП-4218  гр.2, г. Челябинск, ул. Ямальская, д.94</t>
  </si>
  <si>
    <t>Обосновывающие материалы по ТП_2014/ЧГЭС/Реконструкция/Подряд/Подряд_095</t>
  </si>
  <si>
    <t>5.1.96</t>
  </si>
  <si>
    <t>Реконструкция ВЛ-0,4 кВ от ТП-1081 (инв. № 52596) до объекта, расположенного по адресу: г. Челябинск, ул. Кировоградская, 24</t>
  </si>
  <si>
    <t>Бухин Т.А.</t>
  </si>
  <si>
    <t>74</t>
  </si>
  <si>
    <t>Обосновывающие материалы по ТП_2014/ЧГЭС/Реконструкция/Подряд/Подряд_096</t>
  </si>
  <si>
    <t>5.1.97</t>
  </si>
  <si>
    <t>Реконструкция ВЛ 0,4 кВ ТП-1050 гр.3, г.</t>
  </si>
  <si>
    <t>Федоров Н.В.</t>
  </si>
  <si>
    <t>Обосновывающие материалы по ТП_2014/ЧГЭС/Реконструкция/Подряд/Подряд_097</t>
  </si>
  <si>
    <t>5.1.98</t>
  </si>
  <si>
    <t>Реконструкция ВЛ-0,4 кВ от ТП-1037 щ.1,</t>
  </si>
  <si>
    <t>Обосновывающие материалы по ТП_2014/ЧГЭС/Реконструкция/Подряд/Подряд_098</t>
  </si>
  <si>
    <t>5.1.99</t>
  </si>
  <si>
    <t>Реконструкция ВЛ-0,4 кВ от КТПН-5190 гр.</t>
  </si>
  <si>
    <t>Обосновывающие материалы по ТП_2014/ЧГЭС/Реконструкция/Подряд/Подряд_099</t>
  </si>
  <si>
    <t>5.1.100</t>
  </si>
  <si>
    <t>Реконструкция ВЛ-0,4 кВ от ТП-5190 (инв.№166997) для электроснабжения объекта, расположенного по адресу г. Челябинск, ул. Чернотальская, №2 (стр.)</t>
  </si>
  <si>
    <t>Децук Е.В.</t>
  </si>
  <si>
    <t>Обосновывающие материалы по ТП_2014/ЧГЭС/Реконструкция/Подряд/Подряд_100</t>
  </si>
  <si>
    <t>5.1.101</t>
  </si>
  <si>
    <t>Реконструкция ВЛ-0,4 кВ ТП-4165 ТП-4167 РП-59 (инв. № 56111) для объекта, расположенного по адресу: г. Челябинск, ул. Жуковского, 32</t>
  </si>
  <si>
    <t>Обосновывающие материалы по ТП_2014/ЧГЭС/Реконструкция/Подряд/Подряд_101</t>
  </si>
  <si>
    <t>5.1.102</t>
  </si>
  <si>
    <t>ВЛ-0,4 кВ от опоры №9 кабельного вывода 0,4 кВ от ТП-2058 (инв. № 51521) до объекта, расположенного по адресу: г. Челябинск, пр. Победы, 249-А</t>
  </si>
  <si>
    <t xml:space="preserve">Лепишин Г.А. </t>
  </si>
  <si>
    <t>Обосновывающие материалы по ТП_2014/ЧГЭС/Реконструкция/Подряд/Подряд_102</t>
  </si>
  <si>
    <t>5.1.103</t>
  </si>
  <si>
    <t>Реконструкция кабельного вывода 0,4 кВ от ТП-5184 (инв. № 54766) до объекта, расположенного по адресу: г. Челябинск, пос. Смолино, ул. Чапаева, 67</t>
  </si>
  <si>
    <t>Носырева Л.П.</t>
  </si>
  <si>
    <t>Обосновывающие материалы по ТП_2014/ЧГЭС/Реконструкция/Подряд/Подряд_103</t>
  </si>
  <si>
    <t>5.1.104</t>
  </si>
  <si>
    <t>ВЛ- 0,4 кВ от опоры №2/2 кабельного вывода 0,4 кВ ТП-2091 (инв. № 58239) до объекта, расположенного по адресу: г. Челябинск, ул. Сельскохозяйственная, 20</t>
  </si>
  <si>
    <r>
      <t xml:space="preserve">АфанасьевГ.В., </t>
    </r>
    <r>
      <rPr>
        <sz val="12"/>
        <rFont val="Times New Roman"/>
        <family val="1"/>
        <charset val="204"/>
      </rPr>
      <t>Афанасьева И.Г.</t>
    </r>
  </si>
  <si>
    <t>Обосновывающие материалы по ТП_2014/ЧГЭС/Реконструкция/Подряд/Подряд_104</t>
  </si>
  <si>
    <t>5.1.105</t>
  </si>
  <si>
    <t>Реконструкция ВЛ-0,4 кВ от ТП-3311 (инв. № 53654) в пролетах опор №1 – 1/3 для объекта, расположенного по адресу: г. Челябинск, ул. Мечникова</t>
  </si>
  <si>
    <t>ИП Ледянкина Л.А.</t>
  </si>
  <si>
    <t>Обосновывающие материалы по ТП_2014/ЧГЭС/Реконструкция/Подряд/Подряд_105</t>
  </si>
  <si>
    <t>5.1.106</t>
  </si>
  <si>
    <t>Реконструкция ВЛ-0,4 кВ от ТП-1172 по ул. Гоголя (инв. № 58332) до объекта, расположенного по адресу: г. Челябинск, ул. Марата, 3</t>
  </si>
  <si>
    <t>0728-1-0096</t>
  </si>
  <si>
    <t>Обосновывающие материалы по ТП_2014/ЧГЭС/Реконструкция/Подряд/Подряд_106</t>
  </si>
  <si>
    <t>5.1.107</t>
  </si>
  <si>
    <t>Реконструкция ТП-4523 (инв. №56404), г. Челябинск, сквер по ул. Молодогвардейцев</t>
  </si>
  <si>
    <t>ООО "Заречный рынок"</t>
  </si>
  <si>
    <t>Обосновывающие материалы по ТП_2014/ЧГЭС/Реконструкция/Подряд/Подряд_107</t>
  </si>
  <si>
    <t>5.1.108</t>
  </si>
  <si>
    <t>Реконструкция ТП-4620 (инв. №56526), г. Челябинск, мкрн. №12, ул. 40 лет Победы, 24 (стр.)</t>
  </si>
  <si>
    <t>Акопян Э.Ю.</t>
  </si>
  <si>
    <t>Обосновывающие материалы по ТП_2014/ЧГЭС/Реконструкция/Подряд/Подряд_108</t>
  </si>
  <si>
    <t>5.1.109</t>
  </si>
  <si>
    <t>Реконструкция ВЛ-0,4 кВ от ТП-5185, ТП-5188 (инв. №54768) до объекта, расположенного по адресу: г. Челябинск, ул. Крестьянская, 5</t>
  </si>
  <si>
    <t>Мосеева О.И.</t>
  </si>
  <si>
    <t>Обосновывающие материалы по ТП_2014/ЧГЭС/Реконструкция/Подряд/Подряд_109</t>
  </si>
  <si>
    <t>5.1.110</t>
  </si>
  <si>
    <t>Реконструкция кабельного вывода 0,4 кВ от ТП-5195 (инв. № 54767) до объекта, расположенного по адресу: г. Челябинск, ул. Сухомесовская, 23, 25</t>
  </si>
  <si>
    <t>Вихорев Н.В.</t>
  </si>
  <si>
    <t>Обосновывающие материалы по ТП_2014/ЧГЭС/Реконструкция/Подряд/Подряд_110</t>
  </si>
  <si>
    <t>Нургаянов Р.М.</t>
  </si>
  <si>
    <t>5.1.111</t>
  </si>
  <si>
    <t>Реконструкция КЛ-0,4 кВ от ТП-1091 (инв. № 52199) до объекта, расположенного по адресу: г. Челябинск, ул. Воровского, 57</t>
  </si>
  <si>
    <t>Никулина В.А.</t>
  </si>
  <si>
    <t>Обосновывающие материалы по ТП_2014/ЧГЭС/Реконструкция/Подряд/Подряд_111</t>
  </si>
  <si>
    <t>5.1.112</t>
  </si>
  <si>
    <t>Реконструкция КЛ-0,4 кВ от ТП-1069; оборудования ТП-1069</t>
  </si>
  <si>
    <t>Валинуров С.И.</t>
  </si>
  <si>
    <t>Обосновывающие материалы по ТП_2014/ЧГЭС/Реконструкция/Подряд/Подряд_112</t>
  </si>
  <si>
    <t>5.1.113</t>
  </si>
  <si>
    <t>Реконструкция ТП-1263 для  электроснабжения объекта, расположенного по адресу: г. Челябинск, пр. Ленина, 59</t>
  </si>
  <si>
    <t>Обосновывающие материалы по ТП_2014/ЧГЭС/Реконструкция/Подряд/Подряд_113</t>
  </si>
  <si>
    <t>5.1.114</t>
  </si>
  <si>
    <t>Реконструкция ТП-1263 для объекта, расположенного по адресу: г. Челябинск, ул. С. Кривой, 24</t>
  </si>
  <si>
    <t xml:space="preserve">6000007431  </t>
  </si>
  <si>
    <t xml:space="preserve">05.08.2013  </t>
  </si>
  <si>
    <t xml:space="preserve">6250  </t>
  </si>
  <si>
    <t>0358-Дтп</t>
  </si>
  <si>
    <t>Кынкурогов В.И.</t>
  </si>
  <si>
    <t>Обосновывающие материалы по ТП_2014/ЧГЭС/Реконструкция/Подряд/Подряд_114</t>
  </si>
  <si>
    <t>5.1.115</t>
  </si>
  <si>
    <t xml:space="preserve">ООО   "Каскад -Энерго" 100026735  </t>
  </si>
  <si>
    <t xml:space="preserve">20.09.2013г.   </t>
  </si>
  <si>
    <t>Планета Авто</t>
  </si>
  <si>
    <t>Обосновывающие материалы по ТП_2014/ЧГЭС/Реконструкция/Подряд/Подряд_115</t>
  </si>
  <si>
    <t>Реконструкция кабельного вывода 0,4 кВ от ТП-2484 (инв. №51573) (дисп. наименование – КЛ-0,4кВ от ТП-2484) до объекта, расположенного по адресу: г. Челябинск, п. Шершни, ул. Центральная, 10</t>
  </si>
  <si>
    <t>ЗАО РОСИНВЕСТ-Проект</t>
  </si>
  <si>
    <t xml:space="preserve">  30.12.2013</t>
  </si>
  <si>
    <t>Ятченко Н.Г.</t>
  </si>
  <si>
    <t>Обосновывающие материалы по ТП_2014/ЧГЭС/Реконструкция/Хозспособ/ХС_001</t>
  </si>
  <si>
    <t>Реконструкция ПС Аэродромная 110/10 кВ (инв. №55050) для объекта, расположенного по адресу: г. Челябинск, ул. Производственная, 3</t>
  </si>
  <si>
    <t>ООО "Горнозаводское объединение"</t>
  </si>
  <si>
    <t xml:space="preserve">  6000008371</t>
  </si>
  <si>
    <t xml:space="preserve">  521</t>
  </si>
  <si>
    <t>ООО Фирма "Ланс"</t>
  </si>
  <si>
    <t>Обосновывающие материалы по ТП_2014/ЧГЭС/Реконструкция/Хозспособ/ХС_002</t>
  </si>
  <si>
    <t>реконструкция кабельного вывода 0,4 кВ от ТП-2159 (инв. №51530) (диспетчерское наименование: ВЛ-0,4 кВ от ТП-2159) от опоры №3 до опоры №1/3, реконструкция системы дистанционного сбора данных абонентов ЦРЭС (инв. №168252) для объекта, расположенного по адресу: г. Челябинск, ул. Спорта, 35</t>
  </si>
  <si>
    <t xml:space="preserve">  6000008403</t>
  </si>
  <si>
    <t xml:space="preserve">  18.02.2014</t>
  </si>
  <si>
    <t xml:space="preserve">  379</t>
  </si>
  <si>
    <t>Басов С.В.</t>
  </si>
  <si>
    <t>Обосновывающие материалы по ТП_2014/ЧГЭС/Реконструкция/Хозспособ/ХС_003</t>
  </si>
  <si>
    <t>Реконструкция ВЛ-0,4 кВ от ТП-5183 гр. 1  (инв. № 54766),  до объекта,  г. Челябинск, пос. Смолино, пер. Дивный,3</t>
  </si>
  <si>
    <t>ООО "Электросетстрой-11"</t>
  </si>
  <si>
    <t xml:space="preserve">  6000008426</t>
  </si>
  <si>
    <t xml:space="preserve">  27.02.2014</t>
  </si>
  <si>
    <t xml:space="preserve">  2656</t>
  </si>
  <si>
    <t>Чертовикова В.Ю., Чертовиков С.Ю.</t>
  </si>
  <si>
    <t>Обосновывающие материалы по ТП_2014/ЧГЭС/Реконструкция/Хозспособ/ХС_004</t>
  </si>
  <si>
    <t>Реконструкция ВЛ-0,4 кВ от ТП-5660 (инв. №54709) до объекта, расположенного по адресу: г. Челябинск, ул. Карельская, 33</t>
  </si>
  <si>
    <t>ООО Вертикаль</t>
  </si>
  <si>
    <t xml:space="preserve">  6000008482</t>
  </si>
  <si>
    <t xml:space="preserve">  293</t>
  </si>
  <si>
    <t>Сулейманов Р.Р.</t>
  </si>
  <si>
    <t>Обосновывающие материалы по ТП_2014/ЧГЭС/Реконструкция/Хозспособ/ХС_005</t>
  </si>
  <si>
    <t>Реконструкция ВКЛ-0,4 кВ от ТП 5195 (инв.№54767) для объектов, расположенных по адресу: г.Челябинск, ул. Сухомесовская, 23, 25</t>
  </si>
  <si>
    <t xml:space="preserve">  6000008647</t>
  </si>
  <si>
    <t xml:space="preserve">  234</t>
  </si>
  <si>
    <t xml:space="preserve">Нургоянов Р.М. </t>
  </si>
  <si>
    <t>Обосновывающие материалы по ТП_2014/ЧГЭС/Реконструкция/Хозспособ/ХС_006</t>
  </si>
  <si>
    <t>Шулепова Е.И.</t>
  </si>
  <si>
    <t>Реконструкция ВЛ-0,4кВ от ТП-2128 (инв№51317) от опоры №1 до опоры №3 для объекта, расположенного по адресу г.Челябинск, ул. Заводская, уч.№3-в (стр)</t>
  </si>
  <si>
    <t xml:space="preserve">  6000008723</t>
  </si>
  <si>
    <t xml:space="preserve">  21.04.2014</t>
  </si>
  <si>
    <t xml:space="preserve">  198</t>
  </si>
  <si>
    <t>Маськов А.А.</t>
  </si>
  <si>
    <t>Обосновывающие материалы по ТП_2014/ЧГЭС/Реконструкция/Хозспособ/ХС_007</t>
  </si>
  <si>
    <t>Реконструкция ВЛ 0,4 кВ от ТП-3592,3650, для объекта, расположенного по адресу: г. Челябинск, ул. Луначарского д. 22</t>
  </si>
  <si>
    <t xml:space="preserve">  6000008859</t>
  </si>
  <si>
    <t xml:space="preserve">  04.06.2014</t>
  </si>
  <si>
    <t xml:space="preserve">  172</t>
  </si>
  <si>
    <t>Газизов М.Х.</t>
  </si>
  <si>
    <t>Обосновывающие материалы по ТП_2014/ЧГЭС/Реконструкция/Хозспособ/ХС_008</t>
  </si>
  <si>
    <t>Реконструкция ВЛ-0,4 кВ от опоры №4 до объекта, расположенный по адресу ул. Молодогвардейцев, 68-г</t>
  </si>
  <si>
    <t xml:space="preserve">  6000008874</t>
  </si>
  <si>
    <t xml:space="preserve">  259</t>
  </si>
  <si>
    <t>Вишняков И.Н.</t>
  </si>
  <si>
    <t>Обосновывающие материалы по ТП_2014/ЧГЭС/Реконструкция/Хозспособ/ХС_009</t>
  </si>
  <si>
    <t>Реконструкция оборудования ТП-5738 (инв. №54924)</t>
  </si>
  <si>
    <t>ООО "ПО "ЮУЭМ"</t>
  </si>
  <si>
    <t xml:space="preserve">  6000008892</t>
  </si>
  <si>
    <t xml:space="preserve">  06.06.2014</t>
  </si>
  <si>
    <t xml:space="preserve">  231</t>
  </si>
  <si>
    <t>ООО "Уралинвестпроект"</t>
  </si>
  <si>
    <t>Обосновывающие материалы по ТП_2014/ЧГЭС/Реконструкция/Хозспособ/ХС_010</t>
  </si>
  <si>
    <t>Реконструкция ВЛ-0,4 кВ от ТП-1037 до объекта, расположенного по адресу: г. Челябинск, ул. Плужная, 9А</t>
  </si>
  <si>
    <t xml:space="preserve">  6000008983</t>
  </si>
  <si>
    <t xml:space="preserve">  63</t>
  </si>
  <si>
    <t>Согрина Е.А.</t>
  </si>
  <si>
    <t>Обосновывающие материалы по ТП_2014/ЧГЭС/Реконструкция/Хозспособ/ХС_011</t>
  </si>
  <si>
    <t>Реконструкция ВКЛ - 0,4кВ ТП-2181 для объекта, расположенного по адресу: ул. Кутансская, 16</t>
  </si>
  <si>
    <t xml:space="preserve">  6000008987</t>
  </si>
  <si>
    <t xml:space="preserve">  191</t>
  </si>
  <si>
    <t>Астапов И.М.</t>
  </si>
  <si>
    <t>Обосновывающие материалы по ТП_2014/ЧГЭС/Реконструкция/Хозспособ/ХС_012</t>
  </si>
  <si>
    <t>Реконструкция ВЛИ-0,4 кВ ТП-3578 (инв. № 57509) от опоры №2/4 до объекта, расположенного по адресу: г. Челябинск, пер. 5-й Норильский, д.7 (стр.)</t>
  </si>
  <si>
    <t xml:space="preserve">  6000009035</t>
  </si>
  <si>
    <t xml:space="preserve">  09.07.2014</t>
  </si>
  <si>
    <t xml:space="preserve">  142</t>
  </si>
  <si>
    <t>Обосновывающие материалы по ТП_2014/ЧГЭС/Реконструкция/Хозспособ/ХС_013</t>
  </si>
  <si>
    <t>Реконструкция ТП-3366  для объекта, расположенного по адресу: г. Челябинск, пер. Артиллерийский, д.2а, стр.1.</t>
  </si>
  <si>
    <t>Обосновывающие материалы по ТП_2014/ЧГЭС/Реконструкция/Хозспособ/ХС_014</t>
  </si>
  <si>
    <t>Реконструкция пункта учета э/энергии КРЭС</t>
  </si>
  <si>
    <t xml:space="preserve">  6000009197</t>
  </si>
  <si>
    <t xml:space="preserve">  01.08.2014</t>
  </si>
  <si>
    <t xml:space="preserve">  237</t>
  </si>
  <si>
    <t>Обосновывающие материалы по ТП_2014/ЧГЭС/Реконструкция/Хозспособ/ХС_015</t>
  </si>
  <si>
    <t>Реконструкция ВЛ-0,4 кВ ТП-5641 щ.1 гр. 7 до объекта, расположенного по адресу: г. Челябинск, пер. 1-й Вагонный, 10</t>
  </si>
  <si>
    <t xml:space="preserve">  6000009367</t>
  </si>
  <si>
    <t xml:space="preserve">  12.08.2014</t>
  </si>
  <si>
    <t xml:space="preserve">  165</t>
  </si>
  <si>
    <t>Ситдиков Х.А.</t>
  </si>
  <si>
    <t>Обосновывающие материалы по ТП_2014/ЧГЭС/Реконструкция/Хозспособ/ХС_016</t>
  </si>
  <si>
    <t>Реконструкция ВКЛ-0,4 кВ ТП-1174  для электроснабжения объекта по адресу: г. Челябинск, ул. Гоголя, д.2</t>
  </si>
  <si>
    <t xml:space="preserve">  6000009592</t>
  </si>
  <si>
    <t xml:space="preserve">  01.10.2014</t>
  </si>
  <si>
    <t>Веденикин О.Е.</t>
  </si>
  <si>
    <t>Обосновывающие материалы по ТП_2014/ЧГЭС/Реконструкция/Хозспособ/ХС_017</t>
  </si>
  <si>
    <t>Реконструкция КЛ-0,4 кВ от ТП-4715 для объекта, расположенного по адресу: г. Челябинск, Краснополькая пдощадка 1, мкр. № 55ул. Г. Тукая 13</t>
  </si>
  <si>
    <t>ООО "Урал Инжиниринг"</t>
  </si>
  <si>
    <t xml:space="preserve">  6000009835</t>
  </si>
  <si>
    <t xml:space="preserve">  05.11.2014</t>
  </si>
  <si>
    <t xml:space="preserve">  1229</t>
  </si>
  <si>
    <t>3362/ПС4/03-12</t>
  </si>
  <si>
    <t>Обосновывающие материалы по ТП_2014/ЧГЭС/Реконструкция/Хозспособ/ХС_018</t>
  </si>
  <si>
    <t>Реконструкция ВКЛ- 0,4кВ  ТП-3570 для объекта, расположенного по адресу: г. Челябинск, ул. Турбинная, 35</t>
  </si>
  <si>
    <t xml:space="preserve">  6000009900</t>
  </si>
  <si>
    <t xml:space="preserve">  25.11.2014</t>
  </si>
  <si>
    <t xml:space="preserve">  516</t>
  </si>
  <si>
    <t>Борисова Л.И.</t>
  </si>
  <si>
    <t>Обосновывающие материалы по ТП_2014/ЧГЭС/Реконструкция/Хозспособ/ХС_019</t>
  </si>
  <si>
    <t>Реконструкция ВЛ-0,4кВ от ТП-2179 для объекта, расположенного по адресу: Г. Челябинск, ул. Серафимовича, 27</t>
  </si>
  <si>
    <t xml:space="preserve">  6000009985</t>
  </si>
  <si>
    <t xml:space="preserve">  08.12.2014</t>
  </si>
  <si>
    <t xml:space="preserve">  137</t>
  </si>
  <si>
    <t>Мкртчян Г.Л.</t>
  </si>
  <si>
    <t>Обосновывающие материалы по ТП_2014/ЧГЭС/Реконструкция/Хозспособ/ХС_020</t>
  </si>
  <si>
    <t>Реконструкция ВЛ-0,4 кВ от ТП-2496 для объекта, расположенного по адресу: пос. Шершни, ул. Трактовая, 32</t>
  </si>
  <si>
    <t xml:space="preserve">  6000010095</t>
  </si>
  <si>
    <t xml:space="preserve">  10.12.2014</t>
  </si>
  <si>
    <t xml:space="preserve">  456</t>
  </si>
  <si>
    <t>ООО Автотранспортная Компания "Гратион"</t>
  </si>
  <si>
    <t>Обосновывающие материалы по ТП_2014/ЧГЭС/Реконструкция/Хозспособ/ХС_021</t>
  </si>
  <si>
    <t>Реконструкция ВКЛ-0,4 кВ от ТП-1050 для электроснабжения объекта по адресу: г. Челябинск, ул. Курская, 10</t>
  </si>
  <si>
    <t xml:space="preserve">  6000010100</t>
  </si>
  <si>
    <r>
      <t xml:space="preserve">Васильева М.А., </t>
    </r>
    <r>
      <rPr>
        <sz val="12"/>
        <rFont val="Times New Roman"/>
        <family val="1"/>
        <charset val="204"/>
      </rPr>
      <t>Яровская В.М.</t>
    </r>
  </si>
  <si>
    <t>Обосновывающие материалы по ТП_2014/ЧГЭС/Реконструкция/Хозспособ/ХС_022</t>
  </si>
  <si>
    <t>Реконструкция ТП-4097 для объекта, расположенного по адресу: г. Челябинск, ул. Каслинская, 24-а</t>
  </si>
  <si>
    <t xml:space="preserve">  6000010108</t>
  </si>
  <si>
    <t xml:space="preserve">  16.12.2014</t>
  </si>
  <si>
    <t>ЗАО "Медицинский центр ЧТПЗ"</t>
  </si>
  <si>
    <t>Обосновывающие материалы по ТП_2014/ЧГЭС/Реконструкция/Хозспособ/ХС_023</t>
  </si>
  <si>
    <t>Реконструкция ВЛ-0,4 кВ от ТП-5198 гр 1 для объекта расположенного по адресу: г. Челябинск, ул, Ивлева, д.14</t>
  </si>
  <si>
    <t xml:space="preserve">  6000010110</t>
  </si>
  <si>
    <t xml:space="preserve">  29.12.2014</t>
  </si>
  <si>
    <t xml:space="preserve">  244</t>
  </si>
  <si>
    <r>
      <t xml:space="preserve">Казанцев Ю.А. </t>
    </r>
    <r>
      <rPr>
        <sz val="12"/>
        <rFont val="Times New Roman"/>
        <family val="1"/>
        <charset val="204"/>
      </rPr>
      <t>Казанцева И.В.</t>
    </r>
  </si>
  <si>
    <t>Обосновывающие материалы по ТП_2014/ЧГЭС/Реконструкция/Хозспособ/ХС_024</t>
  </si>
  <si>
    <t>Реконструкция ВКЛ-0,4 кВ от ТП-2159 гр.9 для электроснабжения жилого дома по адресу: ул. Спорта, 26</t>
  </si>
  <si>
    <t xml:space="preserve">  6000010170</t>
  </si>
  <si>
    <t xml:space="preserve">  31.12.2014</t>
  </si>
  <si>
    <t xml:space="preserve">  159</t>
  </si>
  <si>
    <t>Голинковская З.П.</t>
  </si>
  <si>
    <t>Обосновывающие материалы по ТП_2014/ЧГЭС/Реконструкция/Хозспособ/ХС_025</t>
  </si>
  <si>
    <t>Обосновывающие материалы по ТП_2014/ЧГЭС/Реконструкция/Хозспособ/ХС_026</t>
  </si>
  <si>
    <t>ВЛ-0,4 кВ от ВЛ-0,4 кВ ТП-5192 гр. 3 до</t>
  </si>
  <si>
    <t>ООО "Зевс-М"</t>
  </si>
  <si>
    <t xml:space="preserve">  1053</t>
  </si>
  <si>
    <t>Шаховский А.П.</t>
  </si>
  <si>
    <t>Обосновывающие материалы по ТП_2014/ЧГЭС/Реконструкция/Хозспособ/ХС_027</t>
  </si>
  <si>
    <t>Реконструкция системы дистанционного сбора данных приборов учета электрической энергии ЛРЭС (инв. № 168250)</t>
  </si>
  <si>
    <t>ООО "МПСК"</t>
  </si>
  <si>
    <t xml:space="preserve">  413</t>
  </si>
  <si>
    <t>Обосновывающие материалы по ТП_2014/ЧГЭС/Реконструкция/Хозспособ/ХС_028</t>
  </si>
  <si>
    <t>Реконструкция пункта учета э/энергии ТРЭС</t>
  </si>
  <si>
    <t>Обосновывающие материалы по ТП_2014/ЧГЭС/Реконструкция/Хозспособ/ХС_029</t>
  </si>
  <si>
    <t>Реконструкция ТП5668 с установкой рубильника и прибора учёта эл.энегрии для электроснабжения объекта, расположенного по адресу: г.Челябинск, ГСК Теплоэнергетик</t>
  </si>
  <si>
    <t>Максимов Т.В.</t>
  </si>
  <si>
    <t>Обосновывающие материалы по ТП_2014/ЧГЭС/Реконструкция/Хозспособ/ХС_030</t>
  </si>
  <si>
    <t>Обосновывающие материалы по ТП_2014/ЧГЭС/Реконструкция/Хозспособ/ХС_031</t>
  </si>
  <si>
    <t>Реконструкция системы дистанционного сбора данных учета электрической энергии ТРЭС (инв.№ 168251) для объекта, расположенного по адресу: г. Челябинск, ул. Первой Пятилетки</t>
  </si>
  <si>
    <t>ЗАО Корпорация "Стальконструкция"</t>
  </si>
  <si>
    <t>Обосновывающие материалы по ТП_2014/ЧГЭС/Реконструкция/Хозспособ/ХС_032</t>
  </si>
  <si>
    <t>ВЛ- 0,4 кВ от опоры ВЛ-0,4 кВ ТП-3652 до объекта, расположенного по адресу: г. Челябинск, п. Чурилово, мкр. "Новый", 21 (стр.)</t>
  </si>
  <si>
    <t>Ремезова О. Н.</t>
  </si>
  <si>
    <t>Обосновывающие материалы по ТП_2014/ЧГЭС/Реконструкция/Хозспособ/ХС_033</t>
  </si>
  <si>
    <t>5.2.34</t>
  </si>
  <si>
    <t>Реконструкция ВЛ-0,4 кВ (ТП 5621) гр2 для электроснабжения объекта расположенного по адресу: г.Челябинск ул.Ереванская,2</t>
  </si>
  <si>
    <t>Беспалов Виктор Федорович</t>
  </si>
  <si>
    <t>Обосновывающие материалы по ТП_2014/ЧГЭС/Реконструкция/Хозспособ/ХС_034</t>
  </si>
  <si>
    <t>5.2.35</t>
  </si>
  <si>
    <t>Реконструкция ВЛ-0,4 кВ от ТП-5635 гр.8, г.Челябинск ул.Грозненская, 34</t>
  </si>
  <si>
    <t>Обосновывающие материалы по ТП_2014/ЧГЭС/Реконструкция/Хозспособ/ХС_035</t>
  </si>
  <si>
    <t>5.2.36</t>
  </si>
  <si>
    <t xml:space="preserve">Реконструкция ВЛ-0,4 кВ от ТП-5199 гр.1. г.Челябинск, п. Новосинеглазово, ул. Лесная,96 </t>
  </si>
  <si>
    <t xml:space="preserve">Серебренников В.А. </t>
  </si>
  <si>
    <t>Обосновывающие материалы по ТП_2014/ЧГЭС/Реконструкция/Хозспособ/ХС_036</t>
  </si>
  <si>
    <t>5.2.37</t>
  </si>
  <si>
    <t>Обосновывающие материалы по ТП_2014/ЧГЭС/Реконструкция/Хозспособ/ХС_037</t>
  </si>
  <si>
    <t>5.2.38</t>
  </si>
  <si>
    <t>Реконструкция системы дистанционного сбора данных приборов учета электрической энергии СРЭС (инв. №168253), реконструция ТП-1145 (инв. №52747)</t>
  </si>
  <si>
    <t>ООО "Мороз и К"</t>
  </si>
  <si>
    <t>Обосновывающие материалы по ТП_2014/ЧГЭС/Реконструкция/Хозспособ/ХС_038</t>
  </si>
  <si>
    <t>5.2.39</t>
  </si>
  <si>
    <t>Реконструкция системы дистанционного сбора данных учета электрической энергии ЦРЭС (инв.№ 168252)</t>
  </si>
  <si>
    <t>ООО "Регион 74"</t>
  </si>
  <si>
    <t>Обосновывающие материалы по ТП_2014/ЧГЭС/Реконструкция/Хозспособ/ХС_039</t>
  </si>
  <si>
    <t>5.2.40</t>
  </si>
  <si>
    <t xml:space="preserve">Реконструкция ВЛ-0,4 кВ от ТП-5690 до объекта, расположенного по адресу: г. Челябинск, пересечение ул. Артема – а/д «Меридиан» </t>
  </si>
  <si>
    <t>ГСК №304</t>
  </si>
  <si>
    <t>Обосновывающие материалы по ТП_2014/ЧГЭС/Реконструкция/Хозспособ/ХС_040</t>
  </si>
  <si>
    <t>5.2.41</t>
  </si>
  <si>
    <t>Обосновывающие материалы по ТП_2014/ЧГЭС/Реконструкция/Хозспособ/ХС_041</t>
  </si>
  <si>
    <t>5.2.42</t>
  </si>
  <si>
    <t>Реконструкция ВЛ-0,4 кВ от ТП4127 до объекта, расположенного по адрес: г. Челябинск, ул. 1-ая Шагольская,5</t>
  </si>
  <si>
    <t>Цейзер Т.Х.</t>
  </si>
  <si>
    <t>Обосновывающие материалы по ТП_2014/ЧГЭС/Реконструкция/Хозспособ/ХС_042</t>
  </si>
  <si>
    <t>5.2.43</t>
  </si>
  <si>
    <t>Реконструкция кабельного вывода 0,4 кВ от ТП-4090 (инв. № 56105) в пролетах опор №11-14, ВЛ-0,4 кВ от ВЛ-0,4 кВ ТП-4090 до объекта, расположенного по адресу: г. Челябинск, пос. Мельзавод-2, №6-а</t>
  </si>
  <si>
    <t>Кокшаров А.А.</t>
  </si>
  <si>
    <t>Обосновывающие материалы по ТП_2014/ЧГЭС/Реконструкция/Хозспособ/ХС_043</t>
  </si>
  <si>
    <t>5.2.44</t>
  </si>
  <si>
    <t>Реконструкция кабельного вывода ВЛ-0,4 кВ от ТП-3505 (дисп. наименование – ВЛ-0,4 кВ от ТП-3505 гр.6) (инв. №53713) до объекта, расположенного по адресу: г. Челябинск, пер. Загорский, 2</t>
  </si>
  <si>
    <t>Поляков Е.С.</t>
  </si>
  <si>
    <t>Обосновывающие материалы по ТП_2014/ЧГЭС/Реконструкция/Хозспособ/ХС_044</t>
  </si>
  <si>
    <t>5.2.45</t>
  </si>
  <si>
    <t>Реконструкция ВЛ-0,4 КВ от ТП-5195 (кабельного вывода ВЛ 0,4 кВ от ТП 5195 г.Челябинск ул.Милосердия,5</t>
  </si>
  <si>
    <t>Исмаева Ю.Р.</t>
  </si>
  <si>
    <t>Обосновывающие материалы по ТП_2014/ЧГЭС/Реконструкция/Хозспособ/ХС_045</t>
  </si>
  <si>
    <t>5.2.46</t>
  </si>
  <si>
    <t>Реконструкция ВЛ-0,4 кВ от ТП-4117 (инв. № 56108) до объекта, расположенного по адресу: г. Челябинск, ул. Шершневская, 4</t>
  </si>
  <si>
    <t>Абузаров</t>
  </si>
  <si>
    <t>Обосновывающие материалы по ТП_2014/ЧГЭС/Реконструкция/Хозспособ/ХС_046</t>
  </si>
  <si>
    <t>5.2.47</t>
  </si>
  <si>
    <t>Реконструкция  ВЛ-0,4 кВ от ТП-3589 (инв. №53731) до объекта, расположенного по адресу: г. Челябинск, ул. Потемкина, 54</t>
  </si>
  <si>
    <t>Панова Н.Р.</t>
  </si>
  <si>
    <t>Обосновывающие материалы по ТП_2014/ЧГЭС/Реконструкция/Хозспособ/ХС_047</t>
  </si>
  <si>
    <t>5.2.48</t>
  </si>
  <si>
    <t>Реконструкция кабельного вывода ВЛ-0,4 кВ от ТП-3574 (дисп. наименование – ВЛ-0,4кВ от ТП-3574 гр. 3) (инв. № 53727)до объекта, расположенного по адресу: г. Челябинск, ул. Горького, 89</t>
  </si>
  <si>
    <t>Коротченкова Т.П.</t>
  </si>
  <si>
    <t>Обосновывающие материалы по ТП_2014/ЧГЭС/Реконструкция/Хозспособ/ХС_048</t>
  </si>
  <si>
    <t>5.2.49</t>
  </si>
  <si>
    <t>Реконструкция  ВКЛ-0,4 кВ ТП-1050 для электроснабжения объекта по адресу: г.Челябинск, ул.Курская, 12 Литер Б</t>
  </si>
  <si>
    <t>Добрынина С.А.</t>
  </si>
  <si>
    <t>Обосновывающие материалы по ТП_2014/ЧГЭС/Реконструкция/Хозспособ/ХС_049</t>
  </si>
  <si>
    <t>5.2.50</t>
  </si>
  <si>
    <t>Реконструкция ВЛ-0,4 кВ от ТП-4128 (инв. 55704) до объекта, расположенного по адресу: г. Челябинск, ул. Шагольская, 86</t>
  </si>
  <si>
    <t>Великорецкий А.И.</t>
  </si>
  <si>
    <t>Обосновывающие материалы по ТП_2014/ЧГЭС/Реконструкция/Хозспособ/ХС_050</t>
  </si>
  <si>
    <t>5.2.51</t>
  </si>
  <si>
    <t>Реконструкция ТП-3546 для объекта по адресу: г. Челябинск, ул. Сормовская, ГСК "Сплав", участок №5, Гаражи №265, 5-023</t>
  </si>
  <si>
    <r>
      <t xml:space="preserve">Климович А.А., </t>
    </r>
    <r>
      <rPr>
        <sz val="12"/>
        <rFont val="Times New Roman"/>
        <family val="1"/>
        <charset val="204"/>
      </rPr>
      <t>Шумаков А.А.</t>
    </r>
  </si>
  <si>
    <t>Обосновывающие материалы по ТП_2014/ЧГЭС/Реконструкция/Хозспособ/ХС_051</t>
  </si>
  <si>
    <t>5.2.52</t>
  </si>
  <si>
    <t>Реконструкция ВЛ-0,4кВ от ТП-3301 для объекта, расположенного по адресу г.Челябинск, ул.Бажова, 51</t>
  </si>
  <si>
    <t>Исагов Р.А.</t>
  </si>
  <si>
    <t>Обосновывающие материалы по ТП_2014/ЧГЭС/Реконструкция/Хозспособ/ХС_052</t>
  </si>
  <si>
    <t>5.2.53</t>
  </si>
  <si>
    <t>Реконструкция ВЛ- 0,4 кВ  от ТП-3318 гр. 10, расположенного по адресу: г.Челябинск, ул. Артиллерийская, ул. Ловина, ГСК №402, участок 4, гараж №11.</t>
  </si>
  <si>
    <t>Казеев Сергей Юрьевич</t>
  </si>
  <si>
    <t>Обосновывающие материалы по ТП_2014/ЧГЭС/Реконструкция/Хозспособ/ХС_053</t>
  </si>
  <si>
    <t>5.2.54</t>
  </si>
  <si>
    <t>Реконструкция  ВЛ-0,4кВ от ТП-5192 для электроснабжения объекта по адресу: г. Челябинск п.Сухомесово, ГСК-316</t>
  </si>
  <si>
    <t>ГСК 316</t>
  </si>
  <si>
    <t>Обосновывающие материалы по ТП_2014/ЧГЭС/Реконструкция/Хозспособ/ХС_054</t>
  </si>
  <si>
    <t>5.2.55</t>
  </si>
  <si>
    <t>Реконструкция ВЛ-0,4 кВ от ТП- 5190  гр.8 для электроснабжения объекта расположенного по адресу: г.Челябинск пос Сухомесово, уч. №83</t>
  </si>
  <si>
    <t>Касьянова Е.М</t>
  </si>
  <si>
    <t>Обосновывающие материалы по ТП_2014/ЧГЭС/Реконструкция/Хозспособ/ХС_055</t>
  </si>
  <si>
    <t>5.2.56</t>
  </si>
  <si>
    <t>Реконструкция ВКЛ 0,4 кВ от ТП-3576 гр. 2 для объекта, расположенного по адресу: г. Челябинск, ул. Линейная, 22а.</t>
  </si>
  <si>
    <t>6000009148</t>
  </si>
  <si>
    <t>Волошина С.Н.</t>
  </si>
  <si>
    <t>Обосновывающие материалы по ТП_2014/ЧГЭС/Реконструкция/Хозспособ/ХС_056</t>
  </si>
  <si>
    <t>5.2.57</t>
  </si>
  <si>
    <t>Реконструкция ТП-5675  (инв. № 54814), для электроснабжения объекта расположенного по адресу: г. Челябинск ул. Южный Бульвар, д.22,31, ул. Агалакова, д.15,17, ул. Коммунаров д.15,17, ул. Коммунаров д. 19,21.</t>
  </si>
  <si>
    <t>Обосновывающие материалы по ТП_2014/ЧГЭС/Реконструкция/Хозспособ/ХС_057</t>
  </si>
  <si>
    <t>5.2.58</t>
  </si>
  <si>
    <t>Реконструкция  ТП - 5780 для электроснабжения объекта расположенного по адресу: г. Челябинск ул.  Бугурусланская, ул. Цимлянская</t>
  </si>
  <si>
    <t>Обосновывающие материалы по ТП_2014/ЧГЭС/Реконструкция/Хозспособ/ХС_058</t>
  </si>
  <si>
    <t>5.2.59</t>
  </si>
  <si>
    <t>Реконструкция ВЛ 0,4 кВ от ТП-1050 1С гр. 1 для электроснабжения объекта по адресу: г. Челябинск, ул. Карагандинская, д.31</t>
  </si>
  <si>
    <t>Бородулин В.А.</t>
  </si>
  <si>
    <t>Обосновывающие материалы по ТП_2014/ЧГЭС/Реконструкция/Хозспособ/ХС_059</t>
  </si>
  <si>
    <t>5.2.60</t>
  </si>
  <si>
    <t>Реконструкция ВЛ-0,4 кВ от ТП-2496  для объекта, расположенного по адресу: пос. Шершни, СНТ "Родничок", уч. №55.</t>
  </si>
  <si>
    <t>6000009528</t>
  </si>
  <si>
    <t>Никифорова Е.А.</t>
  </si>
  <si>
    <t>Обосновывающие материалы по ТП_2014/ЧГЭС/Реконструкция/Хозспособ/ХС_060</t>
  </si>
  <si>
    <t>5.2.61</t>
  </si>
  <si>
    <t>Реконструкция  ТП- 5738 гр 3 для объекта расположенного по адресу: г. Челябинск ул. Энергетиков, 21-Б</t>
  </si>
  <si>
    <t>0468-Дтп</t>
  </si>
  <si>
    <t>ООО "Инвест-Строй"</t>
  </si>
  <si>
    <t>Обосновывающие материалы по ТП_2014/ЧГЭС/Реконструкция/Хозспособ/ХС_061</t>
  </si>
  <si>
    <t>5.2.62</t>
  </si>
  <si>
    <t>Реконструкция  КТПН-3402 (установка трансформаторов Т1 (инв.№57340), Т2 (инв. №57341)) для объекта, расположенного по адресу: г. Челябинск, пр.Победы - ул. Горького</t>
  </si>
  <si>
    <t>0866-1-0195-Дтп</t>
  </si>
  <si>
    <t>ЗАО "РОСАП"</t>
  </si>
  <si>
    <t>Обосновывающие материалы по ТП_2014/ЧГЭС/Реконструкция/Хозспособ/ХС_062</t>
  </si>
  <si>
    <t>5.2.63</t>
  </si>
  <si>
    <t>Реконструкция ВЛ-0,4 кВ от ТП 5195 гр 2 для электроснабжения объектов расположенных по адресу: г. Челябинск, по Сухомесово ул. 2я Отрадная, 174; Чернотальская, д.7</t>
  </si>
  <si>
    <t>6000009187; 6000009653</t>
  </si>
  <si>
    <t>16.07.2014; 30.09.2014</t>
  </si>
  <si>
    <t>Иванов А.О.; 
Солдаева О.Б.</t>
  </si>
  <si>
    <t>Обосновывающие материалы по ТП_2014/ЧГЭС/Реконструкция/Хозспособ/ХС_063</t>
  </si>
  <si>
    <t>5.2.64</t>
  </si>
  <si>
    <t>Реконструкция ВЛ-0,4 кВ от ТП-5192 гр 3 для объекта расположенного по адресу: г. Челябинск, п. Сухомесово уч №71</t>
  </si>
  <si>
    <t>Платонова С.Г.</t>
  </si>
  <si>
    <t>Обосновывающие материалы по ТП_2014/ЧГЭС/Реконструкция/Хозспособ/ХС_064</t>
  </si>
  <si>
    <t>5.2.65</t>
  </si>
  <si>
    <t>Реконструкция КЛ-0,4 кВ от ТП-1148 1 С гр. 7 для объекта, расположенного по адресу: г. Челябинск, квартал ул. Воровского, (у ж/дома №18 ул. Курчатова) Гараж-стоянка №1</t>
  </si>
  <si>
    <t>Филин В.В.</t>
  </si>
  <si>
    <t>Обосновывающие материалы по ТП_2014/ЧГЭС/Реконструкция/Хозспособ/ХС_065</t>
  </si>
  <si>
    <t>5.2.66</t>
  </si>
  <si>
    <t>Реконструкция ВЛ-0,4 кВ ТП-1160 1С гр.2 для электроснабжения объекта по адресу: г. Челябинск, ул. Московская, д.26</t>
  </si>
  <si>
    <t>Байдацкая Л.П.</t>
  </si>
  <si>
    <t>Обосновывающие материалы по ТП_2014/ЧГЭС/Реконструкция/Хозспособ/ХС_066</t>
  </si>
  <si>
    <t>5.2.67</t>
  </si>
  <si>
    <t>Реконструкцмя ВЛ 0,4 кВ (ТП-5195) гр.1 для электроснабжения  объекта расположенного по адресу: г. Челябинск, п. Сухомесово ул. Адлерская, д. 28 (стр.)</t>
  </si>
  <si>
    <t>Жабкин С.П.</t>
  </si>
  <si>
    <t>Обосновывающие материалы по ТП_2014/ЧГЭС/Реконструкция/Хозспособ/ХС_067</t>
  </si>
  <si>
    <t>5.2.68</t>
  </si>
  <si>
    <t>Реконструкция ВЛ 0,4 кВ от ТП-3592 гр. 2 для объекта, расположенного по адресу: г. Челябинск, ул. Никопольская/Верхоянская, д.16/10.</t>
  </si>
  <si>
    <t>Этитеен И.И.</t>
  </si>
  <si>
    <t>Обосновывающие материалы по ТП_2014/ЧГЭС/Реконструкция/Хозспособ/ХС_068</t>
  </si>
  <si>
    <t>5.2.69</t>
  </si>
  <si>
    <t>Реконструкция ВКЛ-0,4 кВ от ТП-1050  для объекта по адресу: г. Челябинск, ул. Златоустовская, 72</t>
  </si>
  <si>
    <t>Жильчикова Т.И.</t>
  </si>
  <si>
    <t>Обосновывающие материалы по ТП_2014/ЧГЭС/Реконструкция/Хозспособ/ХС_069</t>
  </si>
  <si>
    <t>5.2.70</t>
  </si>
  <si>
    <t>Реконструкция ВЛ-0,4 кВ от ТП-5198 для объектов расположенных по адресу: г. Челябинск, п.Сухомесово, ул. Крестьянская, д.2, д.2А (уч.2)</t>
  </si>
  <si>
    <t>Обосновывающие материалы по ТП_2014/ЧГЭС/Реконструкция/Хозспособ/ХС_070</t>
  </si>
  <si>
    <t>Миронова З.Ш., Миронов Т.А., Миронов П.А., Миронов А.В.</t>
  </si>
  <si>
    <t>5.2.71</t>
  </si>
  <si>
    <t>Реконструкция ВЛ-0,4 кВ от ТП-5190 (инв. №166997) для объекта, расположенного по адресу: г. Челябинск, ул. Местная, 94</t>
  </si>
  <si>
    <t>Акулич М.В.</t>
  </si>
  <si>
    <t>Обосновывающие материалы по ТП_2014/ЧГЭС/Реконструкция/Хозспособ/ХС_071</t>
  </si>
  <si>
    <t>5.2.72</t>
  </si>
  <si>
    <t>Реконструкция кабельного вывода 0,4 кВ от ТП1422, ул.Силикатная, 64</t>
  </si>
  <si>
    <t>Обосновывающие материалы по ТП_2014/ЧГЭС/Реконструкция/Хозспособ/ХС_072</t>
  </si>
  <si>
    <t>5.2.73</t>
  </si>
  <si>
    <t>Реконструкция ВЛ-0,4 КВ от ТП-1081  (инв. № 52596) для объекта по адресу: г. Челябинск, ул.Красных Зорь, 26/ Сосновская, 21</t>
  </si>
  <si>
    <t>Иванцова С.В.</t>
  </si>
  <si>
    <t>Обосновывающие материалы по ТП_2014/ЧГЭС/Реконструкция/Хозспособ/ХС_073</t>
  </si>
  <si>
    <t>5.2.74</t>
  </si>
  <si>
    <t>Реконструкция ВЛ-0,4кВ от КТПН-5190 (инв.№166997) до объекта, расположенного по адресу г.Челябинск, ул. Чернотальская,53</t>
  </si>
  <si>
    <t>Еременко О.А.</t>
  </si>
  <si>
    <t>Обосновывающие материалы по ТП_2014/ЧГЭС/Реконструкция/Хозспособ/ХС_074</t>
  </si>
  <si>
    <t>5.2.75</t>
  </si>
  <si>
    <t>Реконструкция ВЛ-0,4 кВ ТП-2069 для электроснабжения объекта по адресу: г. Челябинск, ул. Герцена,26</t>
  </si>
  <si>
    <t>Калинин А.С.</t>
  </si>
  <si>
    <t>Обосновывающие материалы по ТП_2014/ЧГЭС/Реконструкция/Хозспособ/ХС_075</t>
  </si>
  <si>
    <t>5.2.76</t>
  </si>
  <si>
    <t>Реконструкция ВКЛ-0,4 кВ ТП- 3398 гр.4 для объекта, расположенного по адресу: г. Челябинск, ул. Катерная, 86</t>
  </si>
  <si>
    <t>Кривоногов В.Ю., Кривоногова Г.П.</t>
  </si>
  <si>
    <t>Обосновывающие материалы по ТП_2014/ЧГЭС/Реконструкция/Хозспособ/ХС_076</t>
  </si>
  <si>
    <t>5.2.77</t>
  </si>
  <si>
    <t>Реконструкция ВКЛ-0,4 кВ от ТП-3325 (инв. №53663) для объекта, расположенного по адроесу: г. Челябинск, ул. Южноуральская, 5А</t>
  </si>
  <si>
    <t>Стариков Н.А.</t>
  </si>
  <si>
    <t>Обосновывающие материалы по ТП_2014/ЧГЭС/Реконструкция/Хозспособ/ХС_077</t>
  </si>
  <si>
    <t>5.2.78</t>
  </si>
  <si>
    <t>ВЛ-0,4 кВ от опоры №9 ВЛ-0,4кВ от ТП-205</t>
  </si>
  <si>
    <t>Сухов Ю.Н.</t>
  </si>
  <si>
    <t>Обосновывающие материалы по ТП_2014/ЧГЭС/Реконструкция/Хозспособ/ХС_078</t>
  </si>
  <si>
    <t>Реестр поставки материалов для реализации технологического присоединения, 
выполняемых хозяйственным способом в 2014 году</t>
  </si>
  <si>
    <t>Стоимость договора (тыс. руб. с НДС)</t>
  </si>
  <si>
    <t>6000009038</t>
  </si>
  <si>
    <t>Поставка материалов</t>
  </si>
  <si>
    <t>6000009807</t>
  </si>
  <si>
    <t>Поставка СИЗ</t>
  </si>
  <si>
    <t>ООО Торговый дом "Авангард"</t>
  </si>
  <si>
    <t>7451330854</t>
  </si>
  <si>
    <t>6000009808</t>
  </si>
  <si>
    <t>Посавка кабеля КВВГ 10*2,5</t>
  </si>
  <si>
    <t>6100023438</t>
  </si>
  <si>
    <t>Поставка ТМЦ для ТП</t>
  </si>
  <si>
    <t>ООО «Технострой»</t>
  </si>
  <si>
    <t>7448165470</t>
  </si>
  <si>
    <t>110/01/2014</t>
  </si>
  <si>
    <t>Поставка материалов по тех. присоединени</t>
  </si>
  <si>
    <t>/110/13/2014</t>
  </si>
  <si>
    <t>Поставка ТМЦ по тех.пр.(метизы,провод ПВ</t>
  </si>
  <si>
    <t>110/20/2014</t>
  </si>
  <si>
    <t>Поставка муфт кабельных</t>
  </si>
  <si>
    <t>110/21/2014</t>
  </si>
  <si>
    <t>Поставка крепежа</t>
  </si>
  <si>
    <t>110/22/2014</t>
  </si>
  <si>
    <t>Поставка рубильников РПС</t>
  </si>
  <si>
    <t>110/23/2014</t>
  </si>
  <si>
    <t>Поставка кирпича М200</t>
  </si>
  <si>
    <t>110/24/2014</t>
  </si>
  <si>
    <t>Поставка щитов с мон-ой панелью</t>
  </si>
  <si>
    <t>2014-0088</t>
  </si>
  <si>
    <t>Поставка эл.изделий для ТП 1 кв.2014 год</t>
  </si>
  <si>
    <t>2014-4875</t>
  </si>
  <si>
    <t>Получение клещей натяжных НК-20</t>
  </si>
  <si>
    <t>4956</t>
  </si>
  <si>
    <t>Поставка ЩМП-02</t>
  </si>
  <si>
    <t>ООО "ТД"УСЭК"</t>
  </si>
  <si>
    <t>6686042732</t>
  </si>
  <si>
    <t>668601001</t>
  </si>
  <si>
    <t>ОМТО/ЧЭ/2014-9/211/А-14</t>
  </si>
  <si>
    <t>Покупка лин.изоляторов(фарфор)</t>
  </si>
  <si>
    <t>АО "ЮАИЗ"</t>
  </si>
  <si>
    <t>6164235725</t>
  </si>
  <si>
    <t>745450001</t>
  </si>
  <si>
    <t>ОМТО/ЧЭ/2014-10/212/А-14</t>
  </si>
  <si>
    <t>Покупка подв.стекл.изоляторов</t>
  </si>
  <si>
    <t>ОМТО/ЧЭ/2014-13</t>
  </si>
  <si>
    <t>Поставка ЖБИ ТП 1 кв. 2014г.</t>
  </si>
  <si>
    <t>ОМТО/ЧЭ/2014-17</t>
  </si>
  <si>
    <t>ОМТО/ЧЭ/2014-24</t>
  </si>
  <si>
    <t>Поставка арматуры СИП</t>
  </si>
  <si>
    <t>ОМТО/ЧЭ/2014-14</t>
  </si>
  <si>
    <t>Покупка силового кабеля 6-10(20)кВ</t>
  </si>
  <si>
    <t>ООО "Кабелькомплект"</t>
  </si>
  <si>
    <t>5907053740</t>
  </si>
  <si>
    <t>590701001</t>
  </si>
  <si>
    <t>ОМТО/ЧЭ/2014-27</t>
  </si>
  <si>
    <t>ООО "Камский кабель"</t>
  </si>
  <si>
    <t>5904184047</t>
  </si>
  <si>
    <t>590150001</t>
  </si>
  <si>
    <t>ОМТО/ЧЭ/2014-29</t>
  </si>
  <si>
    <t>Поставка энерголеса ТП 1 кв. 2014г.</t>
  </si>
  <si>
    <t>ОМТО/ЧЭ/2014-37</t>
  </si>
  <si>
    <t>ОМТО/ЧЭ/2014-36</t>
  </si>
  <si>
    <t>Покупка неизолированного провода</t>
  </si>
  <si>
    <t>ОМТО/ЧЭ/2014-35</t>
  </si>
  <si>
    <t>Поставка опор СВ ТП 1 кв.2014г.</t>
  </si>
  <si>
    <t>ОМТО/ЧЭ/2014-40</t>
  </si>
  <si>
    <t>Поставка прочих (отделка) ТП 1 кв. 14г.</t>
  </si>
  <si>
    <t>ОМТО/ЧЭ/2014-41</t>
  </si>
  <si>
    <t>Поставка инструмента ТП 1 кв.2014г.</t>
  </si>
  <si>
    <t>ОМТО/ЧЭ/2014-46</t>
  </si>
  <si>
    <t>Поставка металла ТП 1 кв. 2014г.</t>
  </si>
  <si>
    <t>ОМТО/ЧЭ/2014-58</t>
  </si>
  <si>
    <t>ОМТО/ЧЭ/2014-59</t>
  </si>
  <si>
    <t>Покупка линейн.изолят.(фарфор)</t>
  </si>
  <si>
    <t>ОМТО/ЧЭ/2014-57</t>
  </si>
  <si>
    <t>Покупка линейн.армат.и гасит.вибрации</t>
  </si>
  <si>
    <t>ОМТО/ЧЭ/2014-65</t>
  </si>
  <si>
    <t>Поставка кабельных муфт</t>
  </si>
  <si>
    <t>ОАО "ЗЭТА"</t>
  </si>
  <si>
    <t>5405340660</t>
  </si>
  <si>
    <t>543301001</t>
  </si>
  <si>
    <t>ОМТО/ЧЭ/2014-55</t>
  </si>
  <si>
    <t>Поставка прочих (отделка) ТП 2 кв. 14г.</t>
  </si>
  <si>
    <t>ОМТО/ЧЭ/2014-50</t>
  </si>
  <si>
    <t>Поставка кирпича</t>
  </si>
  <si>
    <t>ОМТО/ЧЭ/2014-66</t>
  </si>
  <si>
    <t>Поставка прочих СИЗ ТП 2 кв.</t>
  </si>
  <si>
    <t>ООО  "УРЦСЗ"</t>
  </si>
  <si>
    <t>6670398268</t>
  </si>
  <si>
    <t>ОМТО/ЧЭ/2014-72</t>
  </si>
  <si>
    <t>Поставка электронных счетчиков</t>
  </si>
  <si>
    <t>ООО "Энергомера-Урал"</t>
  </si>
  <si>
    <t>6678017250</t>
  </si>
  <si>
    <t>667801001</t>
  </si>
  <si>
    <t>ОМТО/ЧЭ/2014-76</t>
  </si>
  <si>
    <t>ООО "СанМарин"</t>
  </si>
  <si>
    <t>6315651624</t>
  </si>
  <si>
    <t>631501001</t>
  </si>
  <si>
    <t>ОМТО/ЧЭ/2014-77</t>
  </si>
  <si>
    <t>Поставка прочих (припой,свинец) ТП 2 кв.</t>
  </si>
  <si>
    <t>ЗАО "Кромэкс Плюс"</t>
  </si>
  <si>
    <t>7802109735</t>
  </si>
  <si>
    <t>781401001</t>
  </si>
  <si>
    <t>ОМТО/ЧЭ/2014-82</t>
  </si>
  <si>
    <t>Покупка трансф-ов тока 6-35 кВ</t>
  </si>
  <si>
    <t>ОАО "СЗТТ"</t>
  </si>
  <si>
    <t>6658017928</t>
  </si>
  <si>
    <t>665801001</t>
  </si>
  <si>
    <t>ОМТО/ЧЭ/2014-84</t>
  </si>
  <si>
    <t>ООО "Промэко"</t>
  </si>
  <si>
    <t>5410131623</t>
  </si>
  <si>
    <t>541001001</t>
  </si>
  <si>
    <t>ОМТО/ЧЭ/2014-88</t>
  </si>
  <si>
    <t>ООО "Челтелекабель"</t>
  </si>
  <si>
    <t>7447187344</t>
  </si>
  <si>
    <t>ОМТО/ЧЭ/2014-89</t>
  </si>
  <si>
    <t>Покупка разъединителей ТП 2 кв.</t>
  </si>
  <si>
    <t>ООО "ТЭМЗ"</t>
  </si>
  <si>
    <t>ОМТО/ЧЭ/2014-92</t>
  </si>
  <si>
    <t>Поставка щебня, песка 1 пол 14г.ТП</t>
  </si>
  <si>
    <t>ОМТО/ЧЭ/2014-75</t>
  </si>
  <si>
    <t>Поставка опор СВ ТП 2 кв. 2014г.</t>
  </si>
  <si>
    <t>ОМТО/ЧЭ/2014-93</t>
  </si>
  <si>
    <t>Поставка кирпича, цемента ТП 2 кв.14г.</t>
  </si>
  <si>
    <t>ОМТО/ЧЭ/2014-98</t>
  </si>
  <si>
    <t>ОМТО/ЧЭ/2014-99</t>
  </si>
  <si>
    <t>ОМТО/ЧЭ/2014-80</t>
  </si>
  <si>
    <t>Покупка энерголеса ТП 2 кв. 2014г.</t>
  </si>
  <si>
    <t>ЗАО ПГ  "Проминдустрия"</t>
  </si>
  <si>
    <t>7826740795</t>
  </si>
  <si>
    <t>781001001</t>
  </si>
  <si>
    <t>ОМТО/ЧЭ/2014-64</t>
  </si>
  <si>
    <t>Поставка ЖБИ ТП 2 кв. 2014г.</t>
  </si>
  <si>
    <t>ОМТО/ЧЭ/2014-105</t>
  </si>
  <si>
    <t>Покупка неизолированного провода ТП 2 кв</t>
  </si>
  <si>
    <t>ОМТО/ЧЭ/2014-106</t>
  </si>
  <si>
    <t>Покупка силового кабеля ТП 2 кв.</t>
  </si>
  <si>
    <t>ОМТО/ЧЭ/2014-110</t>
  </si>
  <si>
    <t>Поставка общепр.оборуд. и инструм.ТП 2кв</t>
  </si>
  <si>
    <t>ОМТО/ЧЭ/2014-111</t>
  </si>
  <si>
    <t>Поставка интервальных счетчиков</t>
  </si>
  <si>
    <t>ООО "Корум Трейдинг"</t>
  </si>
  <si>
    <t>7702531823</t>
  </si>
  <si>
    <t>772101001</t>
  </si>
  <si>
    <t>ОМТО/ЧЭ/2014-109</t>
  </si>
  <si>
    <t>Поставка металла ТП 2 кв.2014г.</t>
  </si>
  <si>
    <t>ОМТО/ЧЭ/2014-114</t>
  </si>
  <si>
    <t>Поставка ОПН-10 кВ</t>
  </si>
  <si>
    <t>ЗАО "Полимер-Аппарат"</t>
  </si>
  <si>
    <t>7838002312</t>
  </si>
  <si>
    <t>783801001</t>
  </si>
  <si>
    <t>ОМТО/ЧЭ/2014-116</t>
  </si>
  <si>
    <t>ООО "ТД "УНКОМТЕХ"</t>
  </si>
  <si>
    <t>668543001</t>
  </si>
  <si>
    <t>ОМТО/ЧЭ/2014-117</t>
  </si>
  <si>
    <t>ООО "ЭнергоПартнер"</t>
  </si>
  <si>
    <t>7451343170</t>
  </si>
  <si>
    <t>ОМТО/ЧЭ/2014-118</t>
  </si>
  <si>
    <t>ОМТО/ЧЭ/2014-119</t>
  </si>
  <si>
    <t>Поставка общепр.оборуд. и инструм.ТП 3кв</t>
  </si>
  <si>
    <t>ООО "Мировой инструмент"</t>
  </si>
  <si>
    <t>5903069281</t>
  </si>
  <si>
    <t>590501001</t>
  </si>
  <si>
    <t>ОМТО/ЧЭ/2014-124</t>
  </si>
  <si>
    <t>ОМТО/ЧЭ/2014-128</t>
  </si>
  <si>
    <t>Поставка подвесных полимерных изоляторов</t>
  </si>
  <si>
    <t>АО "Энеръгия+21"</t>
  </si>
  <si>
    <t>7424004347</t>
  </si>
  <si>
    <t>ОМТО/ЧЭ/2014-129</t>
  </si>
  <si>
    <t>АО "Энергомера"</t>
  </si>
  <si>
    <t>2635133470</t>
  </si>
  <si>
    <t>263550001</t>
  </si>
  <si>
    <t>ОМТО/ЧЭ/2014-120</t>
  </si>
  <si>
    <t>Поставка щебня, песка ТП 3 кв. 2014г.</t>
  </si>
  <si>
    <t>ОМТО/ЧЭ/2014-121</t>
  </si>
  <si>
    <t>Поставка прочих (отделка) ТП 3 кв.2014г.</t>
  </si>
  <si>
    <t>ОМТО/ЧЭ/2014-127</t>
  </si>
  <si>
    <t>Поставка металла ТП 3 кв.2014г.</t>
  </si>
  <si>
    <t>ОМТО/ЧЭ/2014-126</t>
  </si>
  <si>
    <t>Поставка провода СИП ТП 3 кв. 2014г.</t>
  </si>
  <si>
    <t>ОМТО/ЧЭ/2014-132</t>
  </si>
  <si>
    <t>Поставка изоляторов</t>
  </si>
  <si>
    <t>ОМТО/ЧЭ/2014-133</t>
  </si>
  <si>
    <t>Поставка линейной арматуры</t>
  </si>
  <si>
    <t>ОМТО/ЧЭ/2014-122</t>
  </si>
  <si>
    <t>Поставка энерголеса ТП 3 кв. 2014г.</t>
  </si>
  <si>
    <t>ОМТО/ЧЭ/2014-125</t>
  </si>
  <si>
    <t>Поставка опор типа СВ ТП 3 кв. 2014г.</t>
  </si>
  <si>
    <t>ОМТО/ЧЭ/2014-138</t>
  </si>
  <si>
    <t>Поставка арматуры к СИП</t>
  </si>
  <si>
    <t>ОМТО/ЧЭ/2014-144</t>
  </si>
  <si>
    <t>ОАО "Ростовдонконтракт"</t>
  </si>
  <si>
    <t>6164102524</t>
  </si>
  <si>
    <t>616401001</t>
  </si>
  <si>
    <t>ОМТО/ЧЭ/2014-147</t>
  </si>
  <si>
    <t>ОМТО/ЧЭ/2014-149</t>
  </si>
  <si>
    <t>Поставка измерительных и прочих приборов</t>
  </si>
  <si>
    <t>ООО "ЭнергоКурс"</t>
  </si>
  <si>
    <t>6659220947</t>
  </si>
  <si>
    <t>ОМТО/ЧЭ/2014-150</t>
  </si>
  <si>
    <t>Поставка неиз. провода Есаулка</t>
  </si>
  <si>
    <t>ОМТО/ЧЭ/2014-145</t>
  </si>
  <si>
    <t>Поставка неиз. провода ТП 3кв.2014г.</t>
  </si>
  <si>
    <t>ОМТО/ЧЭ/2014-156</t>
  </si>
  <si>
    <t>Поставка генераторов ИПР 2014г.</t>
  </si>
  <si>
    <t>ОМТО/ЧЭ/2014-161</t>
  </si>
  <si>
    <t>Поставка шкафов учета</t>
  </si>
  <si>
    <t>ООО "Завод ЭлТи"</t>
  </si>
  <si>
    <t>3128042232</t>
  </si>
  <si>
    <t>312801001</t>
  </si>
  <si>
    <t>ОМТО/ЧЭ/2014-166</t>
  </si>
  <si>
    <t>Поставка линейных изоляторов (фарфор)</t>
  </si>
  <si>
    <t>ООО "ЮИК"</t>
  </si>
  <si>
    <t>7424032866</t>
  </si>
  <si>
    <t>ОМТО/ЧЭ/2014-11</t>
  </si>
  <si>
    <t>Покупка разъединителей 6-110кВ</t>
  </si>
  <si>
    <t>ОМТО/ЧЭ/2014-23</t>
  </si>
  <si>
    <t>Покупка шкафов учета для ТП</t>
  </si>
  <si>
    <t>ООО "ЦФЭР  Сибирь Энерго"</t>
  </si>
  <si>
    <t>2225134624</t>
  </si>
  <si>
    <t>222501001</t>
  </si>
  <si>
    <t>ОМТО/ЧЭ/2014-30</t>
  </si>
  <si>
    <t>Покупка разъед.(в т.ч. разъед./предохр.)</t>
  </si>
  <si>
    <t>ОМТО/ЧЭ/2014-31</t>
  </si>
  <si>
    <t>Покупка вакуумных выключ.6-20 кВ</t>
  </si>
  <si>
    <t>ООО "Таврида Электрик Урал"</t>
  </si>
  <si>
    <t>6660149343</t>
  </si>
  <si>
    <t>744843001</t>
  </si>
  <si>
    <t>ОМТО/ЧЭ/2014-51</t>
  </si>
  <si>
    <t>Покупка КТП,МТП ТП 2 кв.</t>
  </si>
  <si>
    <t>ЗАО "Энергопродукт"</t>
  </si>
  <si>
    <t>5902814783</t>
  </si>
  <si>
    <t>ОМТО/ЧЭ/2014-81</t>
  </si>
  <si>
    <t>Покупка силовых трансф-ов 6-20 кВ</t>
  </si>
  <si>
    <t>ЗАО "ЭнергоТехПроект"</t>
  </si>
  <si>
    <t>6319171724</t>
  </si>
  <si>
    <t>631901001</t>
  </si>
  <si>
    <t>ОМТО/ЧЭ/2014-102</t>
  </si>
  <si>
    <t>Покупка КТП,МТП ТП 2 кв.2014г.</t>
  </si>
  <si>
    <t>ОМТО/ЧЭ/2014-113</t>
  </si>
  <si>
    <t>ОМТО/ЧЭ/2014-123</t>
  </si>
  <si>
    <t>Поставка КТП</t>
  </si>
  <si>
    <t>ОМТО/ЧЭ/2014-130</t>
  </si>
  <si>
    <t>Поставка силовых трансформаторов</t>
  </si>
  <si>
    <t>Год реализации</t>
  </si>
  <si>
    <t>№</t>
  </si>
  <si>
    <t>1</t>
  </si>
  <si>
    <t>Адрес объекта присоединения</t>
  </si>
  <si>
    <t>Кадастровый номер земельного участка (при наличии)</t>
  </si>
  <si>
    <t>Местоположение объекта (муниципальный район)</t>
  </si>
  <si>
    <t>Шифр SAP</t>
  </si>
  <si>
    <t>Кадастровый номер  охранной зоны ЭСО</t>
  </si>
  <si>
    <t>Приложение</t>
  </si>
  <si>
    <t>№ договора ТП (SAP)</t>
  </si>
  <si>
    <t>ВЛ-10 кВ №1 ПС "Кунашак"; ВЛ 0,4 кВ с.Кунашак; ТП 10/0,4 кВ с.Кунашак Хуртов Кунашакский район</t>
  </si>
  <si>
    <t>Строительство ВЛ-0,4 кВ, Челябинская область, Кунашакский район, с.Большой Куяш, ул. Совхозная, 6</t>
  </si>
  <si>
    <t>Строительство ВЛ-0,4 кВ, ШУРЭ, Челябинская область, Кунашакский район, с.Усть-Багаряк, ул.Ленина, 108</t>
  </si>
  <si>
    <t>Строительство ВЛ-0,4 кВ, ШУРЭ, Челябинская область,Кунашакский район,с.Новобурино</t>
  </si>
  <si>
    <t>Строительство ответвления от опоры ВЛ-0,4 кВ, Челябинская область, Кунашакский район, ст.Муслюмово, ул.Центральная,д.№64, 71, ул.Молодежная, д.№42,  д.№9, корпус а</t>
  </si>
  <si>
    <t>Строительство ВЛ-10 кВ от  ВЛ-10 кВ №18 от ПС "Кунашак", ТП-10/0,4 кВ, ВЛ-0,4 кВ, ШУРЭ, Челябинская область, Кунашакский район, с.Кунашак, ул. Советская, д.20</t>
  </si>
  <si>
    <t>Строительство ВЛ-0,4 кВ, Челябинская область, Кунашакский район, вблизи д.Сураково, примерно в 1800 м направлению на восток от ориентира д.Сураково, уч.93</t>
  </si>
  <si>
    <t>Строительство ВЛ-0,4 кВ, Челябинская область, Кунашкский район, с.Кунашак, ул.Западная, д.24</t>
  </si>
  <si>
    <t>Строительство ВЛ-0,4 кВ, Челябинская область, Кунашакский район, с.Кунашак,  ул.Труда, 1</t>
  </si>
  <si>
    <t>Строительство ВЛ-0,4 кВ, Челябинская область, Кунашакский район, с.Новобурино, ул.Береговая, д.№1</t>
  </si>
  <si>
    <t>Строительство ВЛ-0,4 кВ, Челябинская область, Кунашакский район, с.Кунашак, ул.Титова, д.22а</t>
  </si>
  <si>
    <t>Строительство ответвления от опоры ВЛ-0,4 кВ, Челябинская область, Кунашакский район, ст.Муслюмово, ул.Центральная, д.60</t>
  </si>
  <si>
    <t>Строительство ответвления от опоры ВЛ-0,4 кВ, Челябинская область, Кунашакский район, ж/д_ст.Муслюмово, ул.Новая, д.16-А</t>
  </si>
  <si>
    <t>Строительство ответвления от опоры ВЛ-0,4 кВ, Челябинская область, Кунашакский район, ж/д_ст.Муслюмово, ул.Новая, д.7</t>
  </si>
  <si>
    <t>Строительство ответвления от опоры ВЛ-0,4 кВ, Челябинская область, Кунашакский район, ж/д_ст.Муслюмово, ул.Лесная, д.3-А</t>
  </si>
  <si>
    <t>Строительство ответвления от опоры ВЛ-0,4 кВ, Челябинская область, Кунашакский район, ж/д_ст.Муслюмово, ул.Молодежная, д.17</t>
  </si>
  <si>
    <t>Строительство ответвления от опоры ВЛ-0,4 кВ, Челябинская область, Кунашакский район, ж/д_ст.Муслюмово, ул.Центральная, д.99</t>
  </si>
  <si>
    <t>Строительство ответвления от опоры ВЛ-0,4 кВ, Челябинская область, Кунашакский район, ж/д_ст.Муслюмово, ул.Центральная, д.43</t>
  </si>
  <si>
    <t>Строительство ВЛ-0,4 кВ, Челябинская область, Кунашакский район, с.Кунашак, примерно 50м на запад от д.63 по ул.Нигматкллина</t>
  </si>
  <si>
    <t>Строительство ответвления от опоры ВЛ-0,4 кВ, Челябинская область, Кунашакский район, ж/д_ст.Муслюмово, ул.Молодежная, д.19-А</t>
  </si>
  <si>
    <t>Строительство ответвления от опоры ВЛ-0,4 кВ, Челябинская область, Кунашакский район, ж/д_ст.Муслюмово, ул.Молодежная, д.13</t>
  </si>
  <si>
    <t>Строительство ВЛ-10 кВ от  ВЛ-10 кВ №6 от ПС "Тахталым", ТП-10/0,4 кВ, ВЛ-0,4 кВ, ШУРЭ, Челябинская область, Кунашакский район, д.Алифкулова (д.Аширово), ул.Лесная, 3, 1, 7, ул.Центральная, д.18, 3, 6, 9, 1, 2</t>
  </si>
  <si>
    <t>Строительство ВЛ-0,4 кВ, Челябинская область, Кунашакский район, д.Сулейманово, ул.Береговая</t>
  </si>
  <si>
    <t>Строительство ВЛ-0,4 кВ, Челябинская область, Кунашакский район, д.Сулейманово, примерно в 60 м по направлению на юго-восток от д.62 по ул.Береговая</t>
  </si>
  <si>
    <t>Строительство ответвления от опоры ВЛ-0,4 кВ, Челябинская область, Кунашакский район, ж/д_ст.Муслюмово, ул.Молодежная, д.2</t>
  </si>
  <si>
    <t>Строительство ответвления от опоры ВЛ-0,4 кВ, Челябинская область, Кунашакский район, ж/д_ст.Муслюмово</t>
  </si>
  <si>
    <t>Строительство ответвления от опоры ВЛ-0,4 кВ, Челябинская область, Кунашакский район, ж/д_ст.Муслюмово, ул.Центральная, д.66, ул.Железнодорожная, д.9, д.11</t>
  </si>
  <si>
    <t>Строительство ВЛ-10 кВ, ТП-10/0,4 кВ, ВЛ-0,4 кВ, Челябинская область, Кунашакский район, перекресток а/д Екатеринбург-Челябинск, кад.№74:13:0320012:7</t>
  </si>
  <si>
    <t>Строительство ответвления от опоры ВЛ-0,4 кВ, Челябинская область, Кунашакский район, ж/д_ст.Муслюмово, ул.Центральная, д.79</t>
  </si>
  <si>
    <t>Строительство ответвления от опоры ВЛ-0,4 кВ, Челябинская область, Кунашакский район, ж/д_ст.Муслюмово, ул.Железнодорожная, д.51</t>
  </si>
  <si>
    <t>Строительство ответвления от опоры ВЛ-0,4 кВ, Челябинская область, Кунашакский район, ж/д_ст.Муслюмово, ул.Центральная, д.75</t>
  </si>
  <si>
    <t>Строительство ответвления от опоры ВЛ-0,4 кВ, Челябинская область, Кунашакский район, ж/д_ст.Муслюмово, ул.Центральная, д.№95</t>
  </si>
  <si>
    <t>Строительство ВЛ-0,4 кВ, Челябинская область, Кунашакский район, с.Кунашак</t>
  </si>
  <si>
    <t>Строительство ВЛ-0,4 кВ, Челябинская область, Кунашакский район, с.Большой Куяш, ул.Совхозная, д.1-А</t>
  </si>
  <si>
    <t>Строительство ВЛ-0,4 кВ, Челябинская область, Кунашакский район, с.Большой Куяш, ул.Труда, напротив дома 3-2</t>
  </si>
  <si>
    <t>Строительство ВЛ-0,4 кВ, Челябинская область, Кунашакский район, д.Сураково, ул.Новая, д.2А</t>
  </si>
  <si>
    <t>Строительство ВЛ-0,4 кВ, Челябинская область, Кунашакский район, с.Новобурино, ориентир ул.Центральная, д.9б, участок примерно в 245 м от ориентира по направлению на юго-восток</t>
  </si>
  <si>
    <t>Строительство ВЛ-0,4 кВ, Челябинская область, Кунашакский район, с.Усть-Багаряк, ул.Ленина, д.№218</t>
  </si>
  <si>
    <t>Строительство ВЛ-0,4 кВ, Челябинская область, Кунашакский район, д.Чебакуль, ул.Березовая, д.24</t>
  </si>
  <si>
    <t>Строительство ВЛ-0,4 кВ, Челябинская область, Кунашакский район, д.Султаново, ул.Куйбышева, д.106</t>
  </si>
  <si>
    <t>Строительство ВЛ-0,4 кВ, Челябинская область, Кунашакский район, д.Каракульмяк, ул.Зеленая, д.11-А</t>
  </si>
  <si>
    <t>Строительство ВЛ-0,4 кВ, Челябинская область, Кунашакский район, с.Кунашак,  ул.Дружбы, д.31</t>
  </si>
  <si>
    <t>Строительство ответвления от опоры ВЛ-0,4 кВ, Челябинская область, Кунашакский район, ж/д ст. Муслюмово</t>
  </si>
  <si>
    <t>Строительство ВЛ-0,4 кВ, Челябинская область, Кунашакский район, д.Б.Иркабаева, ул.Луговая, д.7,  д.5</t>
  </si>
  <si>
    <t xml:space="preserve">Строительство ВЛ-0,4 кВ, Челябинская область, Кунашакский район, с.Кунашак, примерно в 270 м по направлению на север от заправки Газпромнефть </t>
  </si>
  <si>
    <t>Строительство ответвления от опоры ВЛ-0,4 кВ, Челябинская область, Кунашакский район, ж/д_ст.Муслюмово, ул.Центральная, д.61</t>
  </si>
  <si>
    <t>Строительство ответвления от опоры ВЛ-0,4 кВ, Челябинская область, Кунашакский район, ж/д_ст.Муслюмово, ул.Центральная, д.72</t>
  </si>
  <si>
    <t>Строительство ответвления от опоры ВЛ-0,4 кВ, Челябинская область, Кунашакский район, ж/д ст. Муслюмово, ул.Молодежная, д.29, дом №2, корпус Б, д.№1</t>
  </si>
  <si>
    <t>Строительство ответвления от опоры ВЛ-0,4 кВ, Челябинская область, Кунашакский район, ж/д ст. Муслюмово, ул.Железнодорожная, дом №25</t>
  </si>
  <si>
    <t>Строительство ВЛ-0,4 кВ, Челябинская область, Кунашакский район, д.Кубагушева, ул.Галлямова, д.35-А</t>
  </si>
  <si>
    <t>Строительство ВЛ-0,4 кВ, Челябинская область, Кунашакский район, с.Б. Куяш, ул.Береговая, д.1а</t>
  </si>
  <si>
    <t>Строительство ВЛ-0,4 кВ, Челябинская область, Кунашакский район, п.Прибрежный, примерно в 50 м по направлению от ориентира на юг п.Прибрежный, ул. Береговая</t>
  </si>
  <si>
    <t>Строительство ВЛ-0,4 кВ, Челябинская область, Кунашакский район, д.Чебакуль, ул.Цветочная, д.3</t>
  </si>
  <si>
    <t>Строительство ВЛ-0,4 кВ, Челябинская область, Кунашакский район, с.Кунашак, ул.Родниковая</t>
  </si>
  <si>
    <t>Строительство ВЛ-0,4 кВ, Челябинская область, Кунашакский район, с.Сары, ул.Новая, д.8</t>
  </si>
  <si>
    <t>Строительство ВЛ-0,4 кВ, Челябинская область, Кунашакский район, с.Кунашак, ул.Ленина, д.111-б</t>
  </si>
  <si>
    <t xml:space="preserve">Строительство ответвления от опоры ВЛ-0,4 кВ, Челябинская область, Кунашакский район, ж/д ст. Муслюмово </t>
  </si>
  <si>
    <t xml:space="preserve">Строительство ответвления от опоры ВЛ-0,4 кВ. Челябинская область, Кунашакский район, ж/д ст. Муслюмово, ул.Молодежная, дом №13, корпус Б, дом №13, дом №31, дом №24, дом №18, ул.Железнодорожная, дом №37, корпус А, д.№8, </t>
  </si>
  <si>
    <t xml:space="preserve">Строительство ответвления от опоры ВЛ-0,4 кВ. Челябинская область, Кунашакский район, ж/д ст. Муслюмово </t>
  </si>
  <si>
    <t>Строительство ответвления от опоры ВЛ-0,4 кВ, Челябинская область, Кунашакский район, ст.Муслюмово, ул.Центральная,б/н</t>
  </si>
  <si>
    <t>Строительство ответвления от опоры ВЛ-0,4 кВ, Челябинская область, Кунашакский район, ж/д ст. Муслюмово, пер.Лесной, дом №12, ул.Центральная, дом №5, ул.Подгорная, дом №6</t>
  </si>
  <si>
    <t>Строительство ответвления от опоры ВЛ-0,4 кВ. Челябинская область, Кунашакский район, ж/д ст. Муслюмово , ул.Центральная, д.№77, №109,№101,№106</t>
  </si>
  <si>
    <t>Строительство ВЛ-0,4 кВ. Челябинская область, Кунашакский район, с.Кунашак, ул.Карла Маркса, д.67</t>
  </si>
  <si>
    <t>Строительство ответвления от опоры ВЛ-0,4 кВ. Челябинская область, Кунашакский район, ж/д ст. Муслюмово, дом №15, дом 41, дом №29, дом №21</t>
  </si>
  <si>
    <t>Строительство ответвления от опоры ВЛ-0,4 кВ. Челябинская область, Кунашакский район, ж/д ст. Муслюмово,примерно в 20 м по  направлению на запад от д. №99 по ул.Центральная</t>
  </si>
  <si>
    <t>Строительство ВЛ-0,4 кВ, Челябинская область, Кунашакский район, с.Кунашак, примерно в 70м по направлению на северо-запад от д.№5 по ул.Олимпийская</t>
  </si>
  <si>
    <t>Строительство ВЛ-0,4 кВ, Челябинская область, Кунашакский район, с.Большой Куяш, ул.Береговая, д.12</t>
  </si>
  <si>
    <t>Строительство ВЛ-0,4 кВ, Челябинская область, Кунашакский район, д.Ибрагимова, ул.Береговая, 26</t>
  </si>
  <si>
    <t>Строительство ВЛ-0,4 кВ, Челябинская область, Кунашакский район, с.Нугуманово, ул.Труда, д.7</t>
  </si>
  <si>
    <t>Строительство ВЛ-0,4 кВ, Челябинская область, Кунашакский район, д.Борисовка, ул.Молодежная, д.40</t>
  </si>
  <si>
    <t>Строительство ТП-10/0,4 кВ, ВЛ-0,4кВ, Челябинская область, Кунашакский район, д.Большая Тюлякова</t>
  </si>
  <si>
    <t>Строительство ВЛ-0,4 кВ, Челябинская область, Кунашакский район,с.Сары, ул.Березовая, дом №6</t>
  </si>
  <si>
    <t>Строительство ВЛ-0,4 кВ, Челябинская область, Кунашакский район, ж/д ст. Муслюмово, ориентир ООО "Муслюмовское ХПП"</t>
  </si>
  <si>
    <t>Строительство ВЛ-0,4 кВ, Челябинская область, Кунашакский район, д.Сулейманово, ул.Береговая, дом №39, корпус Б</t>
  </si>
  <si>
    <t>Строительство ВЛ-0,4 кВ, Челябинская область, Кунашакский район, с.Усть-Багаряк, ул.Ленина, дом №47</t>
  </si>
  <si>
    <t>Строительство ВЛ-0,4 кВ, Челябинская область, Кунашакский район, д.Сулейманово,  ул.Береговая, дом №44</t>
  </si>
  <si>
    <t>Строительство ответвления от опоры ВЛ-0,4 кВ. Челябинская область, Кунашакский район, ж/д ст. Муслюмово , 23, 47</t>
  </si>
  <si>
    <t xml:space="preserve">Строительство ВЛ-0,4 кВ. Челябинская область, Кунашакский район, ж/д ст. Муслюмово </t>
  </si>
  <si>
    <t>Строительство ВЛ-0,4 кВ. Челябинская область, Кунашакский район, с.Большой Куяш</t>
  </si>
  <si>
    <t>Строительство ВЛ-0,4 кВ. Челябинская область, Кунашакский район, д.Сулейманово</t>
  </si>
  <si>
    <t>Строительство ВЛ-0,4 кВ. Челябинская область, Кунашакский район, с.Новобурино</t>
  </si>
  <si>
    <t>ж/д ст. Муслюмово, ул.Молодежная, дом №10  ул.Подгорная, д.2 ул.Молодежная, дом №35</t>
  </si>
  <si>
    <t>Строительство ответвления от опоры ВЛ-0,4 кВ. Челябинская область, Кунашакский район, ж/д ст. Муслюмово</t>
  </si>
  <si>
    <t>Строительство ответвления от опоры ВЛ-0,4 кВ. Челябинская область, Кунашакский район, ж/д ст. Муслюмово, ул.Молодежная, дом №17</t>
  </si>
  <si>
    <t>Строительство ответвления от опоры ВЛ-0,4 кВ. Челябинская область, Кунашакский район, ж/д ст. Муслюмово, ул.Молодежная, дом №36</t>
  </si>
  <si>
    <t>Строительство ВЛ-0,4 кВ. Челябинская область, Кунашакский район, с. Кунашак</t>
  </si>
  <si>
    <t>Строительство ВЛ-0,4 кВ. Челябинская область, Кунашакский район, с.Сары</t>
  </si>
  <si>
    <t>Строительство ВЛ-0,4 кВ. Челябинская область, Кунашакский район, с.Кунашак</t>
  </si>
  <si>
    <t>Строительство ВЛ-0,4 кВ. Челябинская область, Кунашакский район, д.Султанаева</t>
  </si>
  <si>
    <t>Строительство ВЛ-0,4 кВ. Челябинская область, Кунашакский район, ж/д ст. Муслюмово</t>
  </si>
  <si>
    <t>6132711</t>
  </si>
  <si>
    <t>6143667</t>
  </si>
  <si>
    <t>6144315</t>
  </si>
  <si>
    <t>6145254</t>
  </si>
  <si>
    <t>6152249</t>
  </si>
  <si>
    <t>6144941</t>
  </si>
  <si>
    <t>6152246</t>
  </si>
  <si>
    <t>6151315</t>
  </si>
  <si>
    <t>6151765</t>
  </si>
  <si>
    <t>6152039</t>
  </si>
  <si>
    <t>6152247</t>
  </si>
  <si>
    <t>6152251</t>
  </si>
  <si>
    <t>6152447</t>
  </si>
  <si>
    <t>6152450</t>
  </si>
  <si>
    <t>6152451</t>
  </si>
  <si>
    <t>6152453</t>
  </si>
  <si>
    <t>6152454</t>
  </si>
  <si>
    <t>6152455</t>
  </si>
  <si>
    <t>6152048</t>
  </si>
  <si>
    <t>6152446</t>
  </si>
  <si>
    <t>6152452</t>
  </si>
  <si>
    <t>6145166</t>
  </si>
  <si>
    <t>6151849</t>
  </si>
  <si>
    <t>6152250</t>
  </si>
  <si>
    <t>6152448</t>
  </si>
  <si>
    <t>6152588</t>
  </si>
  <si>
    <t>6152589</t>
  </si>
  <si>
    <t>6152598</t>
  </si>
  <si>
    <t>6152449</t>
  </si>
  <si>
    <t>6152456</t>
  </si>
  <si>
    <t>6152587</t>
  </si>
  <si>
    <t>6152592</t>
  </si>
  <si>
    <t>6152332</t>
  </si>
  <si>
    <t>6152990</t>
  </si>
  <si>
    <t>6153009</t>
  </si>
  <si>
    <t>6152334</t>
  </si>
  <si>
    <t>6152335</t>
  </si>
  <si>
    <t>6152336</t>
  </si>
  <si>
    <t>6152337</t>
  </si>
  <si>
    <t>6152444</t>
  </si>
  <si>
    <t>6152445</t>
  </si>
  <si>
    <t>6152536</t>
  </si>
  <si>
    <t>6152585</t>
  </si>
  <si>
    <t>6152586</t>
  </si>
  <si>
    <t>6152590</t>
  </si>
  <si>
    <t>6152593</t>
  </si>
  <si>
    <t>6152664</t>
  </si>
  <si>
    <t>6152738</t>
  </si>
  <si>
    <t>6152900</t>
  </si>
  <si>
    <t>6152903</t>
  </si>
  <si>
    <t>6153089</t>
  </si>
  <si>
    <t>6153199</t>
  </si>
  <si>
    <t>6153201</t>
  </si>
  <si>
    <t>6153203</t>
  </si>
  <si>
    <t>6152331</t>
  </si>
  <si>
    <t>6152333</t>
  </si>
  <si>
    <t>6152743</t>
  </si>
  <si>
    <t>6152744</t>
  </si>
  <si>
    <t>6153200</t>
  </si>
  <si>
    <t>6153208</t>
  </si>
  <si>
    <t>6152739</t>
  </si>
  <si>
    <t>6152742</t>
  </si>
  <si>
    <t>6152746</t>
  </si>
  <si>
    <t>6152775</t>
  </si>
  <si>
    <t>6152899</t>
  </si>
  <si>
    <t>6152901</t>
  </si>
  <si>
    <t>6152902</t>
  </si>
  <si>
    <t>6153318</t>
  </si>
  <si>
    <t>6153319</t>
  </si>
  <si>
    <t>6153320</t>
  </si>
  <si>
    <t>6152248</t>
  </si>
  <si>
    <t>6153202</t>
  </si>
  <si>
    <t>6153321</t>
  </si>
  <si>
    <t>6153416</t>
  </si>
  <si>
    <t>6153445</t>
  </si>
  <si>
    <t>6153446</t>
  </si>
  <si>
    <t>6152040</t>
  </si>
  <si>
    <t>6152591</t>
  </si>
  <si>
    <t>6152665</t>
  </si>
  <si>
    <t>6152673</t>
  </si>
  <si>
    <t>6152740</t>
  </si>
  <si>
    <t>6153026</t>
  </si>
  <si>
    <t>6153124</t>
  </si>
  <si>
    <t>6153126</t>
  </si>
  <si>
    <t>6153204</t>
  </si>
  <si>
    <t>6153205</t>
  </si>
  <si>
    <t>6153207</t>
  </si>
  <si>
    <t>6153322</t>
  </si>
  <si>
    <t>6153323</t>
  </si>
  <si>
    <t>6153324</t>
  </si>
  <si>
    <t>6153326</t>
  </si>
  <si>
    <t>6153328</t>
  </si>
  <si>
    <t>6153444</t>
  </si>
  <si>
    <t>6153447</t>
  </si>
  <si>
    <t>6153650</t>
  </si>
  <si>
    <t>6153651</t>
  </si>
  <si>
    <t>6153652</t>
  </si>
  <si>
    <t>6153654</t>
  </si>
  <si>
    <t>6153655</t>
  </si>
  <si>
    <t>6153789</t>
  </si>
  <si>
    <t>6153791</t>
  </si>
  <si>
    <t>6153792</t>
  </si>
  <si>
    <t>6153793</t>
  </si>
  <si>
    <t>6153794</t>
  </si>
  <si>
    <t>6153795</t>
  </si>
  <si>
    <t>Кунашакский муниципальный район</t>
  </si>
  <si>
    <t xml:space="preserve">  05.03.2015</t>
  </si>
  <si>
    <t xml:space="preserve">  26.02.2015</t>
  </si>
  <si>
    <t xml:space="preserve">  25.06.2015</t>
  </si>
  <si>
    <t xml:space="preserve">  31.08.2015</t>
  </si>
  <si>
    <t xml:space="preserve">  23.11.2015</t>
  </si>
  <si>
    <t xml:space="preserve"> 21.08.2013</t>
  </si>
  <si>
    <t xml:space="preserve"> 05.05.2014</t>
  </si>
  <si>
    <t xml:space="preserve">  26.11.2015</t>
  </si>
  <si>
    <t xml:space="preserve">  06.04.2015</t>
  </si>
  <si>
    <t xml:space="preserve">  28.09.2015</t>
  </si>
  <si>
    <t xml:space="preserve">  24.02.2014</t>
  </si>
  <si>
    <t xml:space="preserve">  09.06.2015</t>
  </si>
  <si>
    <t xml:space="preserve">  11.06.2015</t>
  </si>
  <si>
    <t xml:space="preserve">  30.07.2015</t>
  </si>
  <si>
    <t xml:space="preserve">  19.08.2014</t>
  </si>
  <si>
    <t xml:space="preserve">  29.01.2015</t>
  </si>
  <si>
    <t xml:space="preserve">  30.03.2015</t>
  </si>
  <si>
    <t xml:space="preserve">  08.06.2015</t>
  </si>
  <si>
    <t xml:space="preserve">  22.09.2015</t>
  </si>
  <si>
    <t xml:space="preserve">  08.10.2015</t>
  </si>
  <si>
    <t xml:space="preserve">  29.10.2015</t>
  </si>
  <si>
    <t xml:space="preserve">  27.10.2015</t>
  </si>
  <si>
    <t xml:space="preserve">  02.11.2015</t>
  </si>
  <si>
    <t xml:space="preserve">  03.11.2015</t>
  </si>
  <si>
    <t xml:space="preserve">  05.11.2015</t>
  </si>
  <si>
    <t xml:space="preserve">  12.11.2015</t>
  </si>
  <si>
    <t xml:space="preserve">  08.12.2015</t>
  </si>
  <si>
    <t xml:space="preserve">  24.11.2015</t>
  </si>
  <si>
    <t xml:space="preserve">  30.11.2015</t>
  </si>
  <si>
    <t xml:space="preserve">  21.12.2015</t>
  </si>
  <si>
    <t xml:space="preserve">  21.08.2014</t>
  </si>
  <si>
    <t xml:space="preserve">  19.11.2015</t>
  </si>
  <si>
    <t xml:space="preserve">  21.09.2015</t>
  </si>
  <si>
    <t xml:space="preserve">  17.11.2015</t>
  </si>
  <si>
    <t xml:space="preserve">  17.12.2015</t>
  </si>
  <si>
    <t xml:space="preserve">  28.12.2015</t>
  </si>
  <si>
    <t xml:space="preserve">  20.04.2015</t>
  </si>
  <si>
    <t xml:space="preserve">  27.04.2015</t>
  </si>
  <si>
    <t xml:space="preserve">  11.12.2015</t>
  </si>
  <si>
    <t xml:space="preserve">  12.01.2016</t>
  </si>
  <si>
    <t xml:space="preserve">  18.01.2016</t>
  </si>
  <si>
    <t xml:space="preserve">  25.01.2016</t>
  </si>
  <si>
    <t xml:space="preserve">  01.02.2016</t>
  </si>
  <si>
    <t xml:space="preserve">  29.09.2014</t>
  </si>
  <si>
    <t xml:space="preserve">  18.11.2014</t>
  </si>
  <si>
    <t xml:space="preserve">  05.02.2015</t>
  </si>
  <si>
    <t xml:space="preserve">  22.12.2015</t>
  </si>
  <si>
    <t xml:space="preserve">  24.12.2015</t>
  </si>
  <si>
    <t xml:space="preserve">  28.01.2016</t>
  </si>
  <si>
    <t xml:space="preserve">  26.10.2015</t>
  </si>
  <si>
    <t xml:space="preserve">  11.01.2016</t>
  </si>
  <si>
    <t xml:space="preserve">  19.01.2016</t>
  </si>
  <si>
    <t xml:space="preserve">  21.03.2016</t>
  </si>
  <si>
    <t xml:space="preserve">  18.02.2016</t>
  </si>
  <si>
    <t xml:space="preserve">  30.06.2015</t>
  </si>
  <si>
    <t xml:space="preserve">  21.04.2016</t>
  </si>
  <si>
    <t xml:space="preserve">  02.02.2016</t>
  </si>
  <si>
    <t xml:space="preserve">  15.02.2016</t>
  </si>
  <si>
    <t xml:space="preserve">  16.02.2016</t>
  </si>
  <si>
    <t xml:space="preserve">  03.07.2014</t>
  </si>
  <si>
    <t xml:space="preserve">  17.05.2016</t>
  </si>
  <si>
    <t xml:space="preserve">   20.06.2016</t>
  </si>
  <si>
    <t xml:space="preserve">  19.02.2016</t>
  </si>
  <si>
    <t xml:space="preserve">  09.03.2016</t>
  </si>
  <si>
    <t xml:space="preserve">  17.03.2016</t>
  </si>
  <si>
    <t xml:space="preserve">  20.04.2016</t>
  </si>
  <si>
    <t xml:space="preserve">  01.05.2016</t>
  </si>
  <si>
    <t xml:space="preserve">  21.06.2016</t>
  </si>
  <si>
    <t xml:space="preserve">  01.07.2016</t>
  </si>
  <si>
    <t xml:space="preserve">  05.07.2016</t>
  </si>
  <si>
    <t xml:space="preserve">  05.04.2016</t>
  </si>
  <si>
    <t xml:space="preserve">  28.02.2011</t>
  </si>
  <si>
    <t xml:space="preserve">  14.07.2016</t>
  </si>
  <si>
    <t xml:space="preserve">  13.05.2016</t>
  </si>
  <si>
    <t xml:space="preserve">  24.03.2016</t>
  </si>
  <si>
    <t xml:space="preserve">  18.04.2016</t>
  </si>
  <si>
    <t xml:space="preserve">  11.08.2016</t>
  </si>
  <si>
    <t xml:space="preserve">  01.04.2016</t>
  </si>
  <si>
    <t xml:space="preserve">  13.04.2016</t>
  </si>
  <si>
    <t xml:space="preserve">  11.04.2016</t>
  </si>
  <si>
    <t xml:space="preserve">  09.08.2016</t>
  </si>
  <si>
    <t xml:space="preserve">  03.08.2016</t>
  </si>
  <si>
    <t xml:space="preserve">  01.08.2016</t>
  </si>
  <si>
    <t xml:space="preserve">  12.04.2016</t>
  </si>
  <si>
    <t xml:space="preserve">  08.08.2016</t>
  </si>
  <si>
    <t xml:space="preserve">  01.09.2016</t>
  </si>
  <si>
    <t xml:space="preserve">  20.06.2016</t>
  </si>
  <si>
    <t xml:space="preserve">  25.08.2016</t>
  </si>
  <si>
    <t xml:space="preserve">  21.07.2016</t>
  </si>
  <si>
    <t xml:space="preserve">  26.05.2011</t>
  </si>
  <si>
    <t xml:space="preserve">  19.06.2014</t>
  </si>
  <si>
    <t xml:space="preserve">  04.08.2016</t>
  </si>
  <si>
    <t xml:space="preserve">  02.03.2016</t>
  </si>
  <si>
    <t xml:space="preserve">  18.07.2016</t>
  </si>
  <si>
    <t xml:space="preserve">  19.08.2016</t>
  </si>
  <si>
    <t xml:space="preserve">  04.10.2016</t>
  </si>
  <si>
    <t xml:space="preserve">  24.10.2016</t>
  </si>
  <si>
    <t xml:space="preserve">  01.11.2016</t>
  </si>
  <si>
    <t xml:space="preserve">  02.11.2016</t>
  </si>
  <si>
    <t xml:space="preserve">  07.11.2016</t>
  </si>
  <si>
    <t xml:space="preserve">  10.11.2016</t>
  </si>
  <si>
    <t>Хуртов С.В.</t>
  </si>
  <si>
    <t>Черепанов Н.В.</t>
  </si>
  <si>
    <t>Алимбетова А.С.</t>
  </si>
  <si>
    <t>Гилязов Р.А.</t>
  </si>
  <si>
    <t>Абдрахманов Р.К.</t>
  </si>
  <si>
    <t>Гиззатуллин А.А.</t>
  </si>
  <si>
    <t>Шафеев Р.Р., Селиванов А.В. И др.</t>
  </si>
  <si>
    <t>Хамина А.Ш.</t>
  </si>
  <si>
    <t>Мурадымов Х.Х, и др.</t>
  </si>
  <si>
    <t>Сафонова А.Р.</t>
  </si>
  <si>
    <t>Хакимова Н.А.</t>
  </si>
  <si>
    <t>Файрушин А.А.</t>
  </si>
  <si>
    <t>Нафигина Ф.Н.</t>
  </si>
  <si>
    <t>Ибрагимов М.Я.</t>
  </si>
  <si>
    <t>Хусаимов Р.Я.</t>
  </si>
  <si>
    <t>Загирова Н.Г.</t>
  </si>
  <si>
    <t>Шахвалеева Ф.Х.</t>
  </si>
  <si>
    <t>Зиннуров К.С.</t>
  </si>
  <si>
    <t>Кашшапова Э.А.</t>
  </si>
  <si>
    <t>Гайсен Д.А.</t>
  </si>
  <si>
    <t>Низамова Ф.Д.</t>
  </si>
  <si>
    <t>Шафиков Ю.Х.</t>
  </si>
  <si>
    <t>Самойлова Е.Г.</t>
  </si>
  <si>
    <t>Хитрова В.А.</t>
  </si>
  <si>
    <t>Фазылова А.Р.</t>
  </si>
  <si>
    <t>Бауева Е.Э.</t>
  </si>
  <si>
    <t>Бухарина Г.Ю., Горвенко О.А., Бухарин И.А.</t>
  </si>
  <si>
    <t>Фау С.В, Иштимиров Д.Р.</t>
  </si>
  <si>
    <t>Кайдаев А.Н., Кайдаева С.Т.</t>
  </si>
  <si>
    <t>Мухаметьяров З.Ф.</t>
  </si>
  <si>
    <t>Абдуллина Л.С.</t>
  </si>
  <si>
    <t>Гилязова Т.Т.</t>
  </si>
  <si>
    <t>Нигаматуллин А.Г.</t>
  </si>
  <si>
    <t>Басыров Д.Ф.</t>
  </si>
  <si>
    <t>Валеева Ф.Н.</t>
  </si>
  <si>
    <t>Зиннатуллин Д.Р., Зиннатуллина Н.У.</t>
  </si>
  <si>
    <t>Елалутдинова М.З.</t>
  </si>
  <si>
    <t>Зиннатуллина Н.Х.</t>
  </si>
  <si>
    <t>Шакирова Г.С.</t>
  </si>
  <si>
    <t>Сафин Д.М.</t>
  </si>
  <si>
    <t>Сунагатуллин Э.А.</t>
  </si>
  <si>
    <t>Карипов В.М.</t>
  </si>
  <si>
    <t>Валиуллин Р.Р.</t>
  </si>
  <si>
    <t>Низамова Р.Ш.</t>
  </si>
  <si>
    <t>Базаргулов Р.Г.</t>
  </si>
  <si>
    <t>Харисова Г.Р.</t>
  </si>
  <si>
    <t>Сафина Г.Х.</t>
  </si>
  <si>
    <t>Гилажитдинов М.Г.</t>
  </si>
  <si>
    <t>Багаутдинова Г.В.</t>
  </si>
  <si>
    <t>Насыров Г.Р.</t>
  </si>
  <si>
    <t>Пономарева М.В.</t>
  </si>
  <si>
    <t>Фархутдинов Н.Х., Фахрутдинов Ф.Х.</t>
  </si>
  <si>
    <t>Валеев В.Б.</t>
  </si>
  <si>
    <t>Кидралеев В.И.</t>
  </si>
  <si>
    <t>Султанов Р.М.</t>
  </si>
  <si>
    <t>Хажеев Ф.В.</t>
  </si>
  <si>
    <t>Халилов В.Р.</t>
  </si>
  <si>
    <t>Закиров В.А.</t>
  </si>
  <si>
    <t>Галиуллин Р.Р.</t>
  </si>
  <si>
    <t>Фархутдинов М.Х.</t>
  </si>
  <si>
    <t>Шарапов Р.Я.</t>
  </si>
  <si>
    <t>Долгоножко Г.З.</t>
  </si>
  <si>
    <t>Олоничев Д.А.</t>
  </si>
  <si>
    <t>Шафигин Д.Н.</t>
  </si>
  <si>
    <t>Ханнанов К.М.</t>
  </si>
  <si>
    <t>Валеева Ф.Ф.</t>
  </si>
  <si>
    <t>Мещерякова А.Ш.</t>
  </si>
  <si>
    <t>ИП Галимов Э.Р.</t>
  </si>
  <si>
    <t>Хадыев Х.Х.</t>
  </si>
  <si>
    <t>Марданов Г.А.</t>
  </si>
  <si>
    <t>Зиннурова И.Н., Зиннуров Д.Р.</t>
  </si>
  <si>
    <t>ООО "Муслюмовское хлебоприемное предприятие"</t>
  </si>
  <si>
    <t>Зайнуллина Ш.Н.</t>
  </si>
  <si>
    <t>Зиннуров С.Ш.</t>
  </si>
  <si>
    <t>Абдрашитов Р.Т.</t>
  </si>
  <si>
    <t>Искандаров Ф.Р.</t>
  </si>
  <si>
    <t>ИП Шагалеев А.Н.</t>
  </si>
  <si>
    <t>Абдуллин Х.Н.</t>
  </si>
  <si>
    <t>Вишнякова Л.А.</t>
  </si>
  <si>
    <t>Тухватуллина Ю.Ф.</t>
  </si>
  <si>
    <t>Билалов Р.Х.</t>
  </si>
  <si>
    <t>Абдрахманов С.Г.</t>
  </si>
  <si>
    <t>Зияев Р.Р.</t>
  </si>
  <si>
    <t>Мухаметшин Ф.Ш.</t>
  </si>
  <si>
    <t>Шамсутдинов Э.В.</t>
  </si>
  <si>
    <t>Гадельшина Ф.А.</t>
  </si>
  <si>
    <t>Рогозина С.И.</t>
  </si>
  <si>
    <t>Касимова Р.А.</t>
  </si>
  <si>
    <t>Айчувакова С.А.</t>
  </si>
  <si>
    <t>Калинчук П.А.</t>
  </si>
  <si>
    <t>Маракова Е.С., Мараков Н.В., Эленберг К.А., Мараков А.Н., Маракова Е.Н.</t>
  </si>
  <si>
    <t>Сайфутдинов А.А.</t>
  </si>
  <si>
    <t>Антропова Л.И.</t>
  </si>
  <si>
    <t>Мусина М.А.</t>
  </si>
  <si>
    <t>Хасанова Г.Р.</t>
  </si>
  <si>
    <t>Хайретдинов Р.Ш.</t>
  </si>
  <si>
    <t>Стафеева Д.М.</t>
  </si>
  <si>
    <t>Ульянова С.А.</t>
  </si>
  <si>
    <t>Сайфутдинов Р.В.</t>
  </si>
  <si>
    <t>Абдуллина Э.Ф.</t>
  </si>
  <si>
    <t>Хакимов С.Ч.</t>
  </si>
  <si>
    <t>Кандерова Р.И.</t>
  </si>
  <si>
    <t>Шигапова Г.Л., Шигапова Э.М.</t>
  </si>
  <si>
    <t>Султанов А.Х.</t>
  </si>
  <si>
    <t>Каримова Н.С., Каримова Л.Х., Каримов Г.Х., Мухамедьянова Ю.Х.</t>
  </si>
  <si>
    <t>нет</t>
  </si>
  <si>
    <t>Галеев Р.Р.</t>
  </si>
  <si>
    <t>Строительство  ВЛ-0,4 кВ, Челябинская область,Кунашакский раон, с.Кунашак, ул.Салавата Юлаева,35</t>
  </si>
  <si>
    <t>Строительство  ВЛ-0,4 кВ, ШУРЭ, Челябинская область, Кунашакский район, д.Малая Казакбаева, ул. Тюляковская,д.6</t>
  </si>
  <si>
    <t>Строительство  ВЛ-0,4 кВ, ШУРЭ, Челябинская область, Кунашакский район, п.Муслюмово, ж/д.станция ,ул. Парковая,д.2г</t>
  </si>
  <si>
    <t>Строительство ВЛ-0,4 кВ, ШУРЭ, Челябинская область, Кунашакский район, с.Кунашак, примерно 45 м на юго-запад от дома 26а по ул. Комсомольская</t>
  </si>
  <si>
    <t>Строительство ВЛ-0,4 кВ, ШУРЭ, Челябинская область, Кунашакский район, д.Чебакуль, ул. Березовая, д.б/н.</t>
  </si>
  <si>
    <t>Строительство ВЛ-0,4 кВ, ШУРЭ, Челябинская область, Кунашакский район, с.Кунашак, ул. Карла Маркса , 29а</t>
  </si>
  <si>
    <t>Строительство ШУРЭ, Челябинская область, Кунашакский район, с.Кунашак, ул. З.Мухамадеева, д.24</t>
  </si>
  <si>
    <t>Строительство ВЛ-0,4 кВ, ШУРЭ, Челябинская область, Кунашакский район, с.Большой Куяш, ул. Ленина. 1Б,                    ул. Кашина , 76</t>
  </si>
  <si>
    <t>Строительство  ВЛ-0,4 кВ, Челябинская область, Кунашакский район. Д.Сулейманово, ул.Дорожная,д.17</t>
  </si>
  <si>
    <t>Строительство ВЛ-0,4 кВ, ШУРЭ, Челябинская область, Кунашакский район, с.Сары</t>
  </si>
  <si>
    <t>Строительство  ВЛ-0,4 кВ, ШУРЭ, Челябинская область, Кунашакский район. С.Кунашак, ул Ленина, 208</t>
  </si>
  <si>
    <t>Строительство ВЛ-0,4 кВ, ШУРЭ, Челябинская область, Кунашакский район, с.Новобурино, ул. Центральная, 11В, ул. Центральная ,д.15</t>
  </si>
  <si>
    <t>Строительство ВЛ-0,4 кВ, ШУРЭ, Челябинская область, Кунашакский район, д. Казакбаева</t>
  </si>
  <si>
    <t>Строительство ВЛ-10 кВ от ВЛ-10 кВ №18 ПС "Кунашак", ТП-10/0,4 кВ, ВЛ-0,4 кВ, Челябинская область, Кунашакский район, вблизи с.Кунашак, (на сееро-запад)</t>
  </si>
  <si>
    <t>Строительство ВЛ-10 кВ от  ВЛ-10 кВ №205 от ПС "Уралбройлер", ТП-10/0,4 кВ, ВЛ-0,4 кВ, ШУРЭ, Челябинская область, Кунашакский район, с.Кунашак, ул. Родниковая</t>
  </si>
  <si>
    <t>Строительство ВЛ-0,4 кВ, ШУРЭ, Челябинская область, Кунашакский район, д.Каракульмяк, ул. Озерная, д.14</t>
  </si>
  <si>
    <t>Строительство ВЛ-0,4 кВ, ШУРЭ, Челябинская область, Кунашакский район, с.Усть-Багаряк, ул. Нагорная, 32Б</t>
  </si>
  <si>
    <t>Строительство ВЛ-0,4 кВ, ШУРЭ, Челябинская область, Кунашакский район, д.Карагайкуль</t>
  </si>
  <si>
    <t>Строительство ВЛ-0,4 кВ, ШУРЭ, Челябинская область, Кунашакский район, вблизи д.Баракова</t>
  </si>
  <si>
    <t>Строительство ВЛ-0,4 кВ, ШУРЭ, Челябинская область, Кунашакский район, с.Кунашак, ул. Красноармейская, д.48а, 50а</t>
  </si>
  <si>
    <t>Строительство ВЛ-0,4 кВ, ШУРЭ, Челябинская область, Кунашакский район, с.Кунашак</t>
  </si>
  <si>
    <t>Строительство ВЛ-0,4 кВ, Челябинская область, Кунашакский район, д,Сарыкульмяк</t>
  </si>
  <si>
    <t>Строительство ВЛ-0,4 кВ, ШУРЭ, Челябинская область,Кунашакский район,с.Халитово</t>
  </si>
  <si>
    <t>Строительство ВЛ-0,4 кВ, ШУРЭ, Челябинская область, Кунашакский район, с.Усть-Багаряк</t>
  </si>
  <si>
    <t>Строительство  ВЛ-0,4 кВ, ШУРЭ, Челябинская область, Кунашакский район, с.Кунашак,ул.Титова 2а</t>
  </si>
  <si>
    <t>Строительство ВЛ-0,4 кВ, ШУРЭ, Челябинская область, Кунашакский район, с.Новобурино</t>
  </si>
  <si>
    <t>Строительство ВЛ-0,4 кВ, ШУРЭ, Челябинская область, Каслинский район, д.Знаменка</t>
  </si>
  <si>
    <t>Строительство ВЛ-0,4 кВ, ШУРЭ, Челябинская область, Кунашакский район, д.Карагайкуль, ул. Салавата Юлаева, 14а</t>
  </si>
  <si>
    <t>Строительство ВЛ-0,4 кВ, ШУРЭ, Челябинская область, Красноармейский район, с.Миасское</t>
  </si>
  <si>
    <t>Строительство ВЛ-10 кВ от ВЛ-10 кВ №22 ПС "Муслюмово-тяга", ТП-10/0,4 кВ, ЛЭП-0,4 кВ, ШУРЭ, Челябинская область Кунашакский район, п.Муслюмово</t>
  </si>
  <si>
    <t>Строительство  ВЛ-0,4 кВ, ШУРЭ, Челябинская область, Кунашакский район, с.Большой Куяш, ул. Ленина, д. 276, кв. б/н</t>
  </si>
  <si>
    <t>Строительство ВЛ-0,4 кВ, ШУРЭ, Челябинская область, Кунашакский район, с.Кунашак, ул. Салавата Юлаева</t>
  </si>
  <si>
    <t>Строительство ВЛ-0,4 кВ, ШУРЭ, Челябинская область, Кунашакский район, д.Карагайкуль, ул. Молодежная, 4/15</t>
  </si>
  <si>
    <t>Строительство ВЛ-0,4 кВ, ШУРЭ, Челябинская область, Кунашакский район, с.Большой Куяш, ул. Ленина. 1Б</t>
  </si>
  <si>
    <t>Строительство ВЛ-0,4 кВ, Челябинская область, Кунашакский район, с.Кунашак, ул.Российская, д.3</t>
  </si>
  <si>
    <t>Строительство ВЛ-0,4 кВ, ШУРЭ, Челябинская область, Кунашакский район, д.Кулужбаева</t>
  </si>
  <si>
    <t>Строительство ВЛ-0,4 кВ, ШУРЭ, Челябинская область, Кунашакский район, д.Сураково, ул.Новая, д.6а</t>
  </si>
  <si>
    <t>Строительство  ВЛ-0,4 кВ, Челябинская область,Кунашакский раон, с.Кунашак,</t>
  </si>
  <si>
    <t>Строительство ВЛ-0,4 кВ, ШУРЭ, Челябинская область,Кунашакский район,п.Муслюмово, ж/д ст. ул. Молодежная, д.52а</t>
  </si>
  <si>
    <t>Строительство ВЛ-0,4 кВ, ШУРЭ, Челябинская область, Кунашакский район, с.Кунашак, ул. Огородная</t>
  </si>
  <si>
    <t>Строительство ВЛ-0,4 кВ, ШУРЭ, Челябинская область, Кунашакский район, п.Муслюмово, ж/д ст. переулок Нефтебазы 4</t>
  </si>
  <si>
    <t>Строительство ВЛ-0,4 кВ, Челябинская область, Нязепетровский район, с.Арасланово</t>
  </si>
  <si>
    <t>Строительство ВЛ-0,4 кВ, ШУРЭ, Челябинская область, Кунашакский район, с.Кунашак, ул. Молодежная,4</t>
  </si>
  <si>
    <t>Строительство ВЛ-0,4 кВ, ШУРЭ, Челябинская область, Кунашакский район, с.Кунашак, ул.Лермонтова,27</t>
  </si>
  <si>
    <t>Строительство ВЛ-0,4 кВ, ШУРЭ, Челябинская область, Кунашакский район, д.Кубагушева, в 140 м западнее от западной границы</t>
  </si>
  <si>
    <t>Строительство ВЛ-0,4 кВ, ШУРЭ, Челябинская область, Кунашакский район, д.Большая Иркабаева, Луговая, 6</t>
  </si>
  <si>
    <t>Строительство ВЛ-0,4 кВ, ШУРЭ, Челябинская область, Кунашакский район, с.Кунашак, ул. Березовая, д.6а</t>
  </si>
  <si>
    <t>Строительство ВЛ-0,4 кВ, ШУРЭ, Челябинская область, Кунашакский район, с.Кунашак, примерно в 760 м и 730 м по направлению на с-в от д.1 по ул. Российская</t>
  </si>
  <si>
    <t>Строительство ВЛ-0,4 кВ, ШУРЭ, Челябинская область, Кунашакский район, д.Карагайкуль, ул. С. Юлаева, 79</t>
  </si>
  <si>
    <t>Строительство ВЛ-0,4 кВ, ШУРЭ, Челябинская область, Кунашакский район, с.Кунашак, уд. Николаева, 23, 27-1, 29, 31-1</t>
  </si>
  <si>
    <t>Строительство ВЛ-0,4 кВ, ШУРЭ, Челябинская область, Кунашакский район, с.Кунашак, примерно в 20 м от орентира ул. Октябрьская, д.24 по направлению на ю-з</t>
  </si>
  <si>
    <t>Строительство ВЛ-0,4 кВ, ШУРЭ, Челябинская область, Кунашакский район, с.Кунашак, ул. Автомобилистов , д.16</t>
  </si>
  <si>
    <t>Строительство ВЛ-0,4 кВ, ШУРЭ, Челябинская область, Кунашакский район, с.Кунашак, ул. Нигматуллина 28а</t>
  </si>
  <si>
    <t>Строительство ВЛ-0,4 кВ, ШУРЭ, Челябинская область,Кунашакский район, с.Усть-Багаряк, ул. 8 Марта, д.68</t>
  </si>
  <si>
    <t>Строительство ВЛ-0,4 кВ, ШУРЭ, Челябинская область, Кунашакский район,  д.Чекурова, ул. Заречная, 22А</t>
  </si>
  <si>
    <t>Строительство ВЛ-0,4 кВ,Челябинская область, Кунашакский район, с.Кунашак, ул. Ленина, 205-б</t>
  </si>
  <si>
    <t>Строительство ВЛ-0,4 кВ, ШУРЭ, Челябинская область, Кунашакский район, д.Сулейманово, ул. Береговая, д.53 а</t>
  </si>
  <si>
    <t>Строительство ВЛ-0,4 кВ, ШУРЭ, Челябинская область, Кунашакский район, с.Новобурино, примерно в 30м на север от ориентира д.№5 по ул. 65 лет Победы</t>
  </si>
  <si>
    <t>Строительство ВЛ 0,4 кВ, Челябинская область, Кунашакский район, с.Кунашак, ул. Карла Маркса, 72</t>
  </si>
  <si>
    <t>Строительство ВЛ-0,4 кВ, Челябинская область, Кунашакский район, с.Кунашак, ул. Ш. Тимергалиной, 6А</t>
  </si>
  <si>
    <t>Строительство ВЛ-0,4 кВ, Челябинская область, Кунашакский район, с.Усть-Багаряк, ул. М. Джалиля,67А</t>
  </si>
  <si>
    <t>Строительство ВЛ-0,4 кВ, Челябинская область, Кунашакский район, с.Кунашак, ул. Лукманова, д.28</t>
  </si>
  <si>
    <t>Строительство ВЛ-0,4 кВ, Челябинская область, Кунашакский район, д.Каракульмяк, ул. Озерная, 5а</t>
  </si>
  <si>
    <t>Строительство ВЛ-0,4 кВ, Челябинская область, Кунашакский район, д.Большая Казакбаева, ул. Зеленая,1</t>
  </si>
  <si>
    <t>Строительство ВЛ 0,4 кВ, Челябинская область, Кунашакский район, с.Кунашак, ул. 2-я Труда, д.2</t>
  </si>
  <si>
    <t>Строительство ВЛ-0,4 кВ, Челябинская область, Кунашакский район, с.Кунашак, ул. Северная, участок №36</t>
  </si>
  <si>
    <t>Строительство ВЛ-0,4 кВ, ШУРЭ, Челябинская область, Кунашакский район, с.Кунашак, ул. Северная, 34а</t>
  </si>
  <si>
    <t>Строительство ВЛ-0,4 кВ, Челябинская область,Кунашакский район, с.Кунашак, ул.Гагарина, 11В</t>
  </si>
  <si>
    <t>Строительство ВЛ-0,4 кВ, ШУРЭ, Челябинская область, Кунашакский район, д.Баракова, Береговая, 9а</t>
  </si>
  <si>
    <t>Строительство ВЛ 0,4 кВ, ШУРЭ, Челябинская область, Кунашакский район, с.Кунашак, ул. Пушкина ,19</t>
  </si>
  <si>
    <t>Строительство ВЛ 0,4 кВ, ШУРЭ, Челябинская область, Кунашакский район, д.Чебакуль, д.Чебакуль, ул. Цветочная, 49</t>
  </si>
  <si>
    <t>Строительство ВЛ-10 кВ от  ВЛ-10 кВ №6 от ПС "Тахталым", ТП-10/0,4 кВ, ВЛ-0,4 кВ, ШУРЭ, Челябинская область, Кунашакский район, вблизи д.Сосновка</t>
  </si>
  <si>
    <t>Строительство ВЛ-0,4 кВ, Челябинская область, Кунашакский район, д.Ибрагимова, ул. Береговая, 22</t>
  </si>
  <si>
    <t>Строительство ВЛ-0,4 кВ, Челябинская область, Кунашакский район, с.Кунашак, вблизи бывшего зерносклада</t>
  </si>
  <si>
    <t>Строительство ВЛ-0,4 кВ , Челябинская область, Кунашакский район, с.Урукуль, ул. Озерная,100</t>
  </si>
  <si>
    <t>Строительство ВЛ-0,4 кВ, Челябинская область, Кунашаский район, с.Большой Куяш, ул. Лесная, 93</t>
  </si>
  <si>
    <t>Строительство ВЛ-0,4 кВ, Челябинская область, Кунашакский район, вблизи д.Аминева, д.2 по ул. Школьная</t>
  </si>
  <si>
    <t>Строительство ВЛ-0,4 кВ, Челябинская область, Кунашакский район, д.Баракова, ул. Молодежная, 2</t>
  </si>
  <si>
    <t>Строительство ВЛ-0,4 кВ, Челябинская область, Кунашакский район, с.Кунашак, ул. Школьная</t>
  </si>
  <si>
    <t>Строительство ВЛ-0,4 кВ, ШУРЭ, Челябинская область, Кунашакский район, с.Кунашак, в 60м по направлению на северо восток от д.20 по ул. К.Маркса</t>
  </si>
  <si>
    <t>Строительство ВЛ-0,4 кВ, ШУРЭ, Челябинская область, Кунашакский район, д.Карагайкуль, ул.Салавата Юлаева, 1-а</t>
  </si>
  <si>
    <t>Строительство ВЛ-0,4 кВ, Челябинская область, Кунашакский район, д.Чебакуль, ул. Молодежная,19А</t>
  </si>
  <si>
    <t>Строительство ВЛ-0,4 кВ, Челябинская область, Кунашакский район, с.Усть-Багаряк, ул. Восточная,5</t>
  </si>
  <si>
    <t xml:space="preserve">Строительство ВЛ-0,4 кВ, Челябинская область, Кунашакский район, с.Кунашак, примерно в 650 м по направлению на юго-запад от д.33 по ул. Баймурзина </t>
  </si>
  <si>
    <t>Строительство ВЛ-0,4 кВ, Челябинская область, Кунашакский район, с.Кунашак, примерно в 50 м по направлению на север от д.2 по ул. Титова</t>
  </si>
  <si>
    <t>Строительство ВЛ-0,4 кВ, Челябинская область, Кунашакский район, с.Кунашак, ул. Зеленая,1А</t>
  </si>
  <si>
    <t>Строительство ВЛ-0,4 кВ, Челябинская область, Кунашакский район, д.Чебакуль, ул. Молодежная, 25</t>
  </si>
  <si>
    <t>Строительство ВЛ-0,4 кВ, Челябинская область, Кунашакский район, с.Кунашак, ул. Ленина, 214</t>
  </si>
  <si>
    <t>Строительство ВЛ-0,4 кВ, Челябинская область, Кунашакский район, с.Усть-Багаряк, ул. Калинина,д.46</t>
  </si>
  <si>
    <t>Строительство ВЛ-0,4 кВ, Челябинская область, Кунашакский район, с.Усть-Багаряк, ул.Ленина,59</t>
  </si>
  <si>
    <t>Строительство ВЛ-0,4 кВ, Челябинская область, Кунашакский район, с.Кунашак, примерно в 100 м на юго-восток от д.46 по ул.Тихая</t>
  </si>
  <si>
    <t>Строительство ВЛ-0,4 кВ, Челябинская область, Кунашакский район, с.Кунашак, ул. Свободы , б/н</t>
  </si>
  <si>
    <t>Строительство ВЛ-0,4 кВ, Челябинская область, Кунашакский район, с.Кунашак, ул. Вакилова, 12</t>
  </si>
  <si>
    <t>Строительство ВЛ-0,4 кВ, Челябинская область, Кунашакский район, с.Кунашак, ул. Пионерская, 46-А</t>
  </si>
  <si>
    <t>Строительство ВЛ-0,4 кВ, Челябинская область, Кунашакский район, с.Кунашак, ул. К. Маркса,1д</t>
  </si>
  <si>
    <t>Строительство ВЛ-0,4 кВ, Челябинская область, Кунашакский район, д.Карагайкуль, ул. Салавата Юлаева, 96</t>
  </si>
  <si>
    <t>Строительство ВЛ-0,4 кВ, Челябинская область, Кунашакский район, с.Сары, ул. Николаева,2</t>
  </si>
  <si>
    <t>Строительство ВЛ-0,4 кВ, Челябинская область, Кунашакский район, д.Сураково, ул. Новая, б/н</t>
  </si>
  <si>
    <t>6133235</t>
  </si>
  <si>
    <t>6133161</t>
  </si>
  <si>
    <t>6143794</t>
  </si>
  <si>
    <t>6143789</t>
  </si>
  <si>
    <t>6144216</t>
  </si>
  <si>
    <t>6144311</t>
  </si>
  <si>
    <t>6144364</t>
  </si>
  <si>
    <t>6144496</t>
  </si>
  <si>
    <t>6144723</t>
  </si>
  <si>
    <t>6143456</t>
  </si>
  <si>
    <t>6144023</t>
  </si>
  <si>
    <t>6144026</t>
  </si>
  <si>
    <t>6144160</t>
  </si>
  <si>
    <t>6144161</t>
  </si>
  <si>
    <t>6132686</t>
  </si>
  <si>
    <t>6145164</t>
  </si>
  <si>
    <t>6144719</t>
  </si>
  <si>
    <t>6144912</t>
  </si>
  <si>
    <t>6145062</t>
  </si>
  <si>
    <t>6145065</t>
  </si>
  <si>
    <t>6145067</t>
  </si>
  <si>
    <t>6145256</t>
  </si>
  <si>
    <t>6145636</t>
  </si>
  <si>
    <t>6145638</t>
  </si>
  <si>
    <t>6145255</t>
  </si>
  <si>
    <t>6145486</t>
  </si>
  <si>
    <t>6143795</t>
  </si>
  <si>
    <t>6145063</t>
  </si>
  <si>
    <t>6145066</t>
  </si>
  <si>
    <t>6145261</t>
  </si>
  <si>
    <t>6150990</t>
  </si>
  <si>
    <t>6144022</t>
  </si>
  <si>
    <t>6143797</t>
  </si>
  <si>
    <t>6131691</t>
  </si>
  <si>
    <t>6143640</t>
  </si>
  <si>
    <t>6144721</t>
  </si>
  <si>
    <t>6145455</t>
  </si>
  <si>
    <t>6150594</t>
  </si>
  <si>
    <t>6150936</t>
  </si>
  <si>
    <t>6144716</t>
  </si>
  <si>
    <t>6132308</t>
  </si>
  <si>
    <t>6133183</t>
  </si>
  <si>
    <t>6144312</t>
  </si>
  <si>
    <t>6145452</t>
  </si>
  <si>
    <t>6145453</t>
  </si>
  <si>
    <t>6145257</t>
  </si>
  <si>
    <t>6145456</t>
  </si>
  <si>
    <t>6145637</t>
  </si>
  <si>
    <t>6150852</t>
  </si>
  <si>
    <t>6145064</t>
  </si>
  <si>
    <t>6144720</t>
  </si>
  <si>
    <t>6144722</t>
  </si>
  <si>
    <t>6145069</t>
  </si>
  <si>
    <t>6145457</t>
  </si>
  <si>
    <t>6150623</t>
  </si>
  <si>
    <t>6150624</t>
  </si>
  <si>
    <t>6150625</t>
  </si>
  <si>
    <t>6150717</t>
  </si>
  <si>
    <t>6150850</t>
  </si>
  <si>
    <t>6150853</t>
  </si>
  <si>
    <t>6150854</t>
  </si>
  <si>
    <t>6150855</t>
  </si>
  <si>
    <t>6150870</t>
  </si>
  <si>
    <t>6150871</t>
  </si>
  <si>
    <t>6150938</t>
  </si>
  <si>
    <t>6150939</t>
  </si>
  <si>
    <t>6151001</t>
  </si>
  <si>
    <t>6151140</t>
  </si>
  <si>
    <t>6151163</t>
  </si>
  <si>
    <t>6151313</t>
  </si>
  <si>
    <t>6151316</t>
  </si>
  <si>
    <t>6151435</t>
  </si>
  <si>
    <t>6151445</t>
  </si>
  <si>
    <t>6151699</t>
  </si>
  <si>
    <t>6144765</t>
  </si>
  <si>
    <t>6145299</t>
  </si>
  <si>
    <t>6145454</t>
  </si>
  <si>
    <t>6150604</t>
  </si>
  <si>
    <t>6150716</t>
  </si>
  <si>
    <t>6150725</t>
  </si>
  <si>
    <t>6151314</t>
  </si>
  <si>
    <t>6151434</t>
  </si>
  <si>
    <t>6151446</t>
  </si>
  <si>
    <t>6151573</t>
  </si>
  <si>
    <t>6151764</t>
  </si>
  <si>
    <t>6151845</t>
  </si>
  <si>
    <t>6151846</t>
  </si>
  <si>
    <t>6151847</t>
  </si>
  <si>
    <t>6145469</t>
  </si>
  <si>
    <t>6150937</t>
  </si>
  <si>
    <t>6151711</t>
  </si>
  <si>
    <t>6151766</t>
  </si>
  <si>
    <t>6151848</t>
  </si>
  <si>
    <t>6152030</t>
  </si>
  <si>
    <t>6152031</t>
  </si>
  <si>
    <t>6152032</t>
  </si>
  <si>
    <t>6152033</t>
  </si>
  <si>
    <t>6152034</t>
  </si>
  <si>
    <t>6152035</t>
  </si>
  <si>
    <t>6152036</t>
  </si>
  <si>
    <t>6152037</t>
  </si>
  <si>
    <t>6152038</t>
  </si>
  <si>
    <t>6152045</t>
  </si>
  <si>
    <t>6152046</t>
  </si>
  <si>
    <t>6152047</t>
  </si>
  <si>
    <t>6152049</t>
  </si>
  <si>
    <t>6152050</t>
  </si>
  <si>
    <t>6152051</t>
  </si>
  <si>
    <t xml:space="preserve">6100023335 </t>
  </si>
  <si>
    <t xml:space="preserve">6100023325 </t>
  </si>
  <si>
    <t>6100023868</t>
  </si>
  <si>
    <t xml:space="preserve">6100023897  </t>
  </si>
  <si>
    <t>6100024800</t>
  </si>
  <si>
    <t xml:space="preserve">6100018188  </t>
  </si>
  <si>
    <t>6100024972</t>
  </si>
  <si>
    <t xml:space="preserve">6100025741  </t>
  </si>
  <si>
    <t>6100025735</t>
  </si>
  <si>
    <t>6100025698</t>
  </si>
  <si>
    <t xml:space="preserve">6100025702 </t>
  </si>
  <si>
    <t>6100026570</t>
  </si>
  <si>
    <t>6100027277</t>
  </si>
  <si>
    <t>6100027278</t>
  </si>
  <si>
    <t xml:space="preserve">6100022582 </t>
  </si>
  <si>
    <t xml:space="preserve">6100022213 </t>
  </si>
  <si>
    <t xml:space="preserve">6100018492 </t>
  </si>
  <si>
    <t>6100015988</t>
  </si>
  <si>
    <t xml:space="preserve"> 28.06.2013</t>
  </si>
  <si>
    <t xml:space="preserve"> 04.04.2014</t>
  </si>
  <si>
    <t xml:space="preserve"> 21.07.2014</t>
  </si>
  <si>
    <t xml:space="preserve"> 23.04.2013</t>
  </si>
  <si>
    <t xml:space="preserve"> 11.02.2014</t>
  </si>
  <si>
    <t xml:space="preserve">  06.10.2014</t>
  </si>
  <si>
    <t xml:space="preserve"> 27.11.2014</t>
  </si>
  <si>
    <t xml:space="preserve"> 03.03.2015</t>
  </si>
  <si>
    <t xml:space="preserve"> 21.08.2014</t>
  </si>
  <si>
    <t xml:space="preserve">  19.03.2015</t>
  </si>
  <si>
    <t xml:space="preserve">  30.09.2014</t>
  </si>
  <si>
    <t xml:space="preserve">  17.07.2014</t>
  </si>
  <si>
    <t xml:space="preserve">  02.09.2014</t>
  </si>
  <si>
    <t xml:space="preserve">  28.01.2015</t>
  </si>
  <si>
    <t xml:space="preserve">  06.02.2015</t>
  </si>
  <si>
    <t xml:space="preserve">  03.03.2015</t>
  </si>
  <si>
    <t xml:space="preserve">  13.03.2015</t>
  </si>
  <si>
    <t xml:space="preserve">  23.03.2015</t>
  </si>
  <si>
    <t xml:space="preserve">  24.04.2015</t>
  </si>
  <si>
    <t xml:space="preserve">  20.07.2015</t>
  </si>
  <si>
    <t xml:space="preserve"> 17.11.2014</t>
  </si>
  <si>
    <t xml:space="preserve">  06.09.2011</t>
  </si>
  <si>
    <t>6100032504  15.09.2015</t>
  </si>
  <si>
    <t>Кутлубаев Б.М.</t>
  </si>
  <si>
    <t>Хасанова Ю.Г.</t>
  </si>
  <si>
    <t>Хужиахметов А.М.</t>
  </si>
  <si>
    <t>Саляхов Д.А.</t>
  </si>
  <si>
    <t>Сафиуллина Л.С.</t>
  </si>
  <si>
    <t>Абдрахимов А.Б.</t>
  </si>
  <si>
    <t>Камалов В.Р.</t>
  </si>
  <si>
    <t>Андрейчук В.И.,                Сулейманова Р.Г.</t>
  </si>
  <si>
    <t>Асатуллина Н.К.</t>
  </si>
  <si>
    <t>Хисматуллина М.В.</t>
  </si>
  <si>
    <t>Аминев Р.Г.</t>
  </si>
  <si>
    <t>Гадельшин Г.И.</t>
  </si>
  <si>
    <t>Суханов С.А.</t>
  </si>
  <si>
    <t>Платонов А.В.</t>
  </si>
  <si>
    <t>Лукманова М.В.</t>
  </si>
  <si>
    <t>Бабин В.И.</t>
  </si>
  <si>
    <t>Бикташев Ш</t>
  </si>
  <si>
    <t>Шагеев У.М.</t>
  </si>
  <si>
    <t>Салимов С.М.</t>
  </si>
  <si>
    <t>Нигматуллин У.М.</t>
  </si>
  <si>
    <t>Хадеев Р.Н.</t>
  </si>
  <si>
    <t>Касимова М.С.</t>
  </si>
  <si>
    <t>Мухаметшина З.Г.</t>
  </si>
  <si>
    <t>ИП Гафарова Э.А.</t>
  </si>
  <si>
    <t>Нигматуллин В.Ю.</t>
  </si>
  <si>
    <t>Гиззатуллина А.А.</t>
  </si>
  <si>
    <t>Шагиахметов А.Р.</t>
  </si>
  <si>
    <t>Стамикова Е.Б.</t>
  </si>
  <si>
    <t>Маковкина С.А.</t>
  </si>
  <si>
    <t>Абитова С.М.</t>
  </si>
  <si>
    <t>Гайсин Р.З.</t>
  </si>
  <si>
    <t>Андрейчук В.И.,Сулейманова Р.Г.</t>
  </si>
  <si>
    <t>Карелин А.А.</t>
  </si>
  <si>
    <t>Астонова З.С.</t>
  </si>
  <si>
    <t>Ладыгин С.А.</t>
  </si>
  <si>
    <t>Гайнитдинова  Г.Д.</t>
  </si>
  <si>
    <t>Стафеев В.В.</t>
  </si>
  <si>
    <t>Мухметшина З.Г.</t>
  </si>
  <si>
    <t>Мингажова Я.М.</t>
  </si>
  <si>
    <t>Абдуллина Г.А.</t>
  </si>
  <si>
    <t>Тимербулатов Р.Р.</t>
  </si>
  <si>
    <t>Андрейчук В.И.</t>
  </si>
  <si>
    <t>Нургалеев Р.З.</t>
  </si>
  <si>
    <t>Кунакильдина Х.Г.</t>
  </si>
  <si>
    <t>Задорина Р.Н.</t>
  </si>
  <si>
    <t>Гималитдинова Ж.А.</t>
  </si>
  <si>
    <t>Харисов Р.М.</t>
  </si>
  <si>
    <t>Юсупов Р.Х.</t>
  </si>
  <si>
    <t xml:space="preserve"> Тимербаева Р.Х.</t>
  </si>
  <si>
    <t>Мовчан Г.А.</t>
  </si>
  <si>
    <t>Галимова Г.М.</t>
  </si>
  <si>
    <t>Гилязов Ф.С.</t>
  </si>
  <si>
    <t>Нажмутдинов З.М.</t>
  </si>
  <si>
    <t>Шарипов Р.Г.</t>
  </si>
  <si>
    <t>Галисултанова Э.В.</t>
  </si>
  <si>
    <t>Шарафутдинов И.Х.</t>
  </si>
  <si>
    <t>Латыпов В.Г.</t>
  </si>
  <si>
    <t>Иванова Е.Р.</t>
  </si>
  <si>
    <t>Чалкин В.С., Чалкина Р.И.</t>
  </si>
  <si>
    <t>Бакиев Ф.Ф.</t>
  </si>
  <si>
    <t>Хамидуллина Г.Р.</t>
  </si>
  <si>
    <t>Хабилова Э.Б.</t>
  </si>
  <si>
    <t>Заминев В.В.</t>
  </si>
  <si>
    <t>Мирхайдарова Р.М.</t>
  </si>
  <si>
    <t>Нигматуллин С.Ш.</t>
  </si>
  <si>
    <t>Насыров С.Н.</t>
  </si>
  <si>
    <t>Ирхужина О.В.</t>
  </si>
  <si>
    <t>Каримов Ф.Р.</t>
  </si>
  <si>
    <t>Мустафин Р.С.</t>
  </si>
  <si>
    <t>Каримова Д.Х.</t>
  </si>
  <si>
    <t>Ишмурзин В.Х.</t>
  </si>
  <si>
    <t>Валеев Ф.А.</t>
  </si>
  <si>
    <t>Валиахметов А.М.</t>
  </si>
  <si>
    <t>Галимова Ф.Х.</t>
  </si>
  <si>
    <t>Сафина З.Ф.</t>
  </si>
  <si>
    <t>Забирова Р.Г.</t>
  </si>
  <si>
    <t>Гумарова Г.Ш.</t>
  </si>
  <si>
    <t>Кутушев Р.Г.</t>
  </si>
  <si>
    <t>Сайфутдинов Р.Г.</t>
  </si>
  <si>
    <t>Сайфуллин Г.Г.</t>
  </si>
  <si>
    <t>Рахимова А.Х.</t>
  </si>
  <si>
    <t>Козлова Н.Н.</t>
  </si>
  <si>
    <t>Стрекаловская Т.В.</t>
  </si>
  <si>
    <t>Юсупов Р.Р.</t>
  </si>
  <si>
    <t>Низамов В.И.</t>
  </si>
  <si>
    <t>Мухамадеева М.З.</t>
  </si>
  <si>
    <t>Высоцкий А.И.</t>
  </si>
  <si>
    <t>Валеев Р.Т.</t>
  </si>
  <si>
    <t>Шагеева З.К.</t>
  </si>
  <si>
    <t>Бикташева Л.Р.</t>
  </si>
  <si>
    <t>Юмагуена Р.И.</t>
  </si>
  <si>
    <t>Башаров Д.Ш.</t>
  </si>
  <si>
    <t>Макмулов Р.Г.</t>
  </si>
  <si>
    <t>Магафуров Т.Р.</t>
  </si>
  <si>
    <t>Сафиуллин Р.М, Юсупова Д.Ф.</t>
  </si>
  <si>
    <t>Искаков С.Ю.</t>
  </si>
  <si>
    <t>Шахматова А.Х.</t>
  </si>
  <si>
    <t>Абдуллина Р.М.</t>
  </si>
  <si>
    <t>Сибагатуллин Л.Р.</t>
  </si>
  <si>
    <t>Валеева Т.Р.</t>
  </si>
  <si>
    <t>Низамова С.Г.</t>
  </si>
  <si>
    <t>Ахметов Р.Р.</t>
  </si>
  <si>
    <t>Летова М.И.</t>
  </si>
  <si>
    <t>Юсупова З.У.</t>
  </si>
  <si>
    <t>Абдуллина Р.В.</t>
  </si>
  <si>
    <t>Гильманов Р.Р.</t>
  </si>
  <si>
    <t>ЛЭП 0,4кВ д.Мурино Кунашакского р-на</t>
  </si>
  <si>
    <t xml:space="preserve"> ЛЭП 0,4 кВ с.Кунашак Сафиуллин</t>
  </si>
  <si>
    <t>ВЛ 0,4 кВ с.Кунашак(Кадыров)</t>
  </si>
  <si>
    <t>Строительство ЛЭП-0,4 кВ, Челябинская область, Кунашакский район, д.Сулейманово</t>
  </si>
  <si>
    <t>Строительство ЛЭП-0,4 кВ, ШУРЭ, Челябинская область, Кунашакский район, д.Карагайкуль</t>
  </si>
  <si>
    <t>Строительство ВЛ-0,4 кВ, Челябинская область, Кунашакский район, д.Карагайкуль</t>
  </si>
  <si>
    <t>Строительство ВЛ-0,4 кВ, Челябинская область, Кунашакский район, с.Сары, ул.Геолоразведочная,16а</t>
  </si>
  <si>
    <t>Строительство ВЛ-0,4 кВ, Челябинская область, Кунашакский район, с.Кунашак, ул.Титова,24а</t>
  </si>
  <si>
    <t>Строительство ВЛ-0,4 кВ, Челябинская область, Кунашакский район, с.Сары, ул.Озерная,2а</t>
  </si>
  <si>
    <t>Строительство  ВЛ-0,4 кВ, Челябинская область,Кунашакский район, с.Кунашак, ул.З.Мухамадеева, д.19, ул.З.Мухамадеева, д.26, ул.З.Мухамадеева, д.28 ул.З.Мухамадеева, д.17</t>
  </si>
  <si>
    <t>Строительство  ВЛ-0,4 кВ, Челябинская область,Кунашакский район, с.Новобурино</t>
  </si>
  <si>
    <t>Строительство  ВЛ-0,4 кВ,  Челябинская область, Кунашакский район, с.Сары, ул.Лесная 52</t>
  </si>
  <si>
    <t>Строительство ЛЭП-0,4 кВ, ШУРЭ, Челябинская область, кунашакский район, с.Кунашак</t>
  </si>
  <si>
    <t>Строительство ЛЭП-0,4 кВ, Челябинская область, Кунашакский район, п.Новобурино</t>
  </si>
  <si>
    <t>Строительство ЛЭП-0,4 кВ, Челябинская область, Кунашакский район, с.Кунашак</t>
  </si>
  <si>
    <t>Строительство ЛЭП-0,4 кВ, ШУРЭ, Челябинская область, Кунашакский район, д.Большая Иркабаева</t>
  </si>
  <si>
    <t>ВЛ 0,4 кВ с.Кунашак Гимадетдинова</t>
  </si>
  <si>
    <t>ВЛ 0,4 кВ с.Кунашак Абдуллина</t>
  </si>
  <si>
    <t>ВЛ 0,4 кВ с.Кунашак Юлбаева</t>
  </si>
  <si>
    <t>ВЛ 0,4 кВ с.Кунашак Ахмадеев</t>
  </si>
  <si>
    <t>Строительство  ВЛ-0,4 кВ, ШУРЭ, Челябинская область, Кунашакский район, с.Новобурино, примерно в 220м по направлению на восток от орентира магазин "Спутник"</t>
  </si>
  <si>
    <t>Строительство  ВЛ-0,4 кВ, ШУРЭ, Челябинская область, Кунашакский район, с.Большой Куяш</t>
  </si>
  <si>
    <t>Строительство  ВЛ-0,4 кВ, ШУРЭ, Челябинская область, Кунашакский район, с.Большой Куяш, ул.Полевая ,6</t>
  </si>
  <si>
    <t>Строительство  ВЛ-0,4 кВ, ШУРЭ, Челябинская область, Кунашакский район, с.Новобурино</t>
  </si>
  <si>
    <t>Строительство  ВЛ-0,4 кВ, ШУРЭ, Челябинская область, Кунашакский район, с.Большой Куяш, ул.Ленина, 276</t>
  </si>
  <si>
    <t>Строительство  ВЛ-0,4 кВ, ШУРЭ, Челябинская область, Кунашакский район, с.Новобурино, ул.65 лет Победы (северо-восток)</t>
  </si>
  <si>
    <t>Строительство ЛЭП-0,4 кВ, ШУРЭ, Челябинская область, Кунашакский район, п.Дружный</t>
  </si>
  <si>
    <t>Строительство ВЛ-0,4 кВ, Челябинская область, Кунашакский район, п.Муслюмово, ж/д станция, ул Парковая,2е,2д</t>
  </si>
  <si>
    <t>ВЛ 0,4 кВ  с.Кунашак Хабибулин</t>
  </si>
  <si>
    <t>Строительство ВЛ-0,4 кВ, Челябинская область, Кунашакский район, д.Карагайкуль, ул.Молодежная, д.24</t>
  </si>
  <si>
    <t>ВЛ 0,4 кВ с.Новобурино Ситдикова</t>
  </si>
  <si>
    <t>Строительство  ВЛ-0,4 кВ, ШУРЭ, Челябинская область, Кунашакский район, д.Кубагушева, ул.Новая, д.5</t>
  </si>
  <si>
    <t>Строительство ВЛ-10 кВ от ВЛ-10 кВ №4 ПС "Нугуманово", ТП-10/0,4 кВ, ЛЭП-0,4 кВ, ШУРЭ, Челябинская область, Кунашакский район, вблизи д.Сураково</t>
  </si>
  <si>
    <t>Строительство ВЛ-0,4 кВ, Челябинская область, Кунашакский район, с.Кунашак, ул.Тихая ,д.20</t>
  </si>
  <si>
    <t>ВЛ 0,4 кВ  с.Кунашак Хадыева</t>
  </si>
  <si>
    <t>ВЛ-0,4 кВ с.Кунашак  Цыплакова</t>
  </si>
  <si>
    <t>Строительство ЛЭП-0,4 кВ, Челябинская область, Кунашакский район, с.Большой Куяш</t>
  </si>
  <si>
    <t>Строительство ВЛ-0,4 кВ, Челябинская область, Кунашакский район, с.Сары, Новая 1</t>
  </si>
  <si>
    <t>Строительство ВЛ-0,4 кВ, Челябинская область, Кунашакский район, с.Кунашак, ул.Ленина  ,д.69-А</t>
  </si>
  <si>
    <t>Строительство ВЛ-0,4 кВ, Челябинская область, Кунашакский район, вблизи с.Кунашак, (примерно в 155 м по направлению на юго -восток от орентира с Кунашак)</t>
  </si>
  <si>
    <t>Строительство ВЛ-0,4 кВ, Челябинская область, Кунашакский район, с.Кунашак, ул.Уральская, д.11</t>
  </si>
  <si>
    <t>Строительство ВЛ-0,4 кВ, Челябинская область, Кунашакский район, с.Кунашак, ул. Коммунистическая, д.35</t>
  </si>
  <si>
    <t>Строительство ВЛ-0,4 кВ, Челябинская область, Кунашакский район, с.Кунашак, ул.автомобилистов,рядом с домом №2-А</t>
  </si>
  <si>
    <t>Строительство ВЛ-0,4 кВ, ШУРЭ, Челябинская область, Кунашакский район, д.Бараково</t>
  </si>
  <si>
    <t>Строительство ВЛ-0,4 кВ, ШУРЭ, Челябинская область, Кунашакский район, с.Халитово, ул.С. Армии , 3а</t>
  </si>
  <si>
    <t>Строительство  ВЛ-0,4 кВ, Челябинская область,Кунашакский район, с.Кунашак</t>
  </si>
  <si>
    <t>Строительство  ВЛ-0,4 кВ, Челябинская область, Кунашакский район, д.Борисовка, ул.Новая,д.13А</t>
  </si>
  <si>
    <t>Строительство ВЛ-0,4 кВ, ШУРЭ, Челябинская область, Кунашакский район, д.Чебакуль, ул. Озерная, 2а</t>
  </si>
  <si>
    <t>Строительство ЛЭП-0,4 кВ, ШУРЭ, Челябинская область, Кунашакский район, д.Ибрагимова</t>
  </si>
  <si>
    <t>Строительство ЛЭП-0,4 кВ, ШУРЭ, Челябинская область, Кунашакский район, с.Кунашак</t>
  </si>
  <si>
    <t>Строительство ВЛ-0,4 кВ, ШУРЭ, Челябинская область, Кунашакский район, с.Большой Куяш</t>
  </si>
  <si>
    <t>Строительство ВЛ-0,4 кВ, ШУРЭ, Челябинская область,Кунашакский район, с.Кунашак</t>
  </si>
  <si>
    <t>Строительство ЛЭП-0,4 кВ, ШУРЭ, Кунашакский район, с.Кунашак, Ахметова Э.Н.</t>
  </si>
  <si>
    <t>Строительство ЛЭП-0,4 кВ, ШУРЭ, Челябинская область, Кунашакский район, д.Чебакуль</t>
  </si>
  <si>
    <t>Строительство ЛЭП-0,4 кВ, ШУРЭ, Челябинская область, Кунашакский район, с.Халитово</t>
  </si>
  <si>
    <t>Строительство ЛЭП-0,4 кВ, ШУРЭ, Челябинская область, Кунашакский район, д.Сулейманово</t>
  </si>
  <si>
    <t>Строительство ВЛ-0,4 кВ, Челябинская область, Кунашакский район, с.Кунашак, в 80 м по направлению на северо-восток от д.24 по ул. Комсомольская  (16009)</t>
  </si>
  <si>
    <t>Строительство ВЛ-0,4 кВ, Челябинская область, Кунашакский район, с.Кунашак, ул. Пионерская(16216)</t>
  </si>
  <si>
    <t>Строительство  ВЛ-0,4 кВ, ШУРЭ, Челябинская область, Кунашакский район, с.Татарская Караболка</t>
  </si>
  <si>
    <t>Строительство  ВЛ-0,4 кВ, ШУРЭ, Челябинская область, Кунашакский район, с.Халитово</t>
  </si>
  <si>
    <t>Строительство ВЛ-0,4 кВ, ШУРЭ, Челябинская область, Кунашакский район, д.Сураково</t>
  </si>
  <si>
    <t>Строительство ВЛ-0,4 кВ, ШУРЭ, Челябинская область, Сосновский район, п.Трубный, уч.208А</t>
  </si>
  <si>
    <t>Строительство ВЛ-0,4 кВ, ШУРЭ, Челябинская область, Кунашакский район, п.Сары, ул. Свердлова</t>
  </si>
  <si>
    <t>Строительство ВЛ-0,4 кВ, ШУРЭ, Челябинская область, Кунашакский район, д.Ибрагимова</t>
  </si>
  <si>
    <t>Строительство ВЛ-0,4 кВ, ШУРЭ, Челябинская область, Кунашакский район, д.Малая Казакбаева</t>
  </si>
  <si>
    <t>Строительство ВЛ-0,4 кВ, ШУРЭ, Челябинская область,Кунашакский район,д.Малая Казакбаева</t>
  </si>
  <si>
    <t>Строительство ВЛ-0,4 кВ, ШУРЭ, Челябинская область, Кунашакский район, с.Новобурино, ул. Окружная</t>
  </si>
  <si>
    <t>Строительство ЛЭП 0,4 кВ , ШУРЭ, Челябинская область, Кунашакский район, с. Кунашак</t>
  </si>
  <si>
    <t>Строительство ЛЭП-0,4 кВ, Челябинская область, Кунашакский район, д. Голубинка, ул.Береговая, д.44</t>
  </si>
  <si>
    <t>Строительство  ВЛ-0,4 кВ, ШУРЭ, Челябинская область, Кунашакский район, с.Кунашак, 4 микрорайон, участок №34</t>
  </si>
  <si>
    <t>Строительство ВЛ-0,4 кВ, ШУРЭ, Челябинская область, Кунашакский район, д.Сулейманово</t>
  </si>
  <si>
    <t>6120606</t>
  </si>
  <si>
    <t>6131141</t>
  </si>
  <si>
    <t>6143516</t>
  </si>
  <si>
    <t>6120515</t>
  </si>
  <si>
    <t>6131532</t>
  </si>
  <si>
    <t>6132194</t>
  </si>
  <si>
    <t>6143658</t>
  </si>
  <si>
    <t>6132254</t>
  </si>
  <si>
    <t>6132366</t>
  </si>
  <si>
    <t>6132486</t>
  </si>
  <si>
    <t>6132722</t>
  </si>
  <si>
    <t>6132727</t>
  </si>
  <si>
    <t>6132782</t>
  </si>
  <si>
    <t>6132943</t>
  </si>
  <si>
    <t>6133073</t>
  </si>
  <si>
    <t>6143441</t>
  </si>
  <si>
    <t>6131736</t>
  </si>
  <si>
    <t>6131757</t>
  </si>
  <si>
    <t>6131914</t>
  </si>
  <si>
    <t>6131926</t>
  </si>
  <si>
    <t>6132868</t>
  </si>
  <si>
    <t>6143556</t>
  </si>
  <si>
    <t>6143791</t>
  </si>
  <si>
    <t>6143793</t>
  </si>
  <si>
    <t>6143351</t>
  </si>
  <si>
    <t>6143496</t>
  </si>
  <si>
    <t>6143557</t>
  </si>
  <si>
    <t>6143568</t>
  </si>
  <si>
    <t>6143787</t>
  </si>
  <si>
    <t>6131752</t>
  </si>
  <si>
    <t>6132757</t>
  </si>
  <si>
    <t>6143643</t>
  </si>
  <si>
    <t>6132002</t>
  </si>
  <si>
    <t>6131955</t>
  </si>
  <si>
    <t>6132667</t>
  </si>
  <si>
    <t>6143638</t>
  </si>
  <si>
    <t>6143790</t>
  </si>
  <si>
    <t>6120545</t>
  </si>
  <si>
    <t>6132372</t>
  </si>
  <si>
    <t>6132205</t>
  </si>
  <si>
    <t>6132315</t>
  </si>
  <si>
    <t>6132634</t>
  </si>
  <si>
    <t>6132070</t>
  </si>
  <si>
    <t>6132195</t>
  </si>
  <si>
    <t>6132241</t>
  </si>
  <si>
    <t>6132513</t>
  </si>
  <si>
    <t>6132633</t>
  </si>
  <si>
    <t>6144495</t>
  </si>
  <si>
    <t>6144498</t>
  </si>
  <si>
    <t>6144523</t>
  </si>
  <si>
    <t>6144526</t>
  </si>
  <si>
    <t>6133009</t>
  </si>
  <si>
    <t>6143404</t>
  </si>
  <si>
    <t>6144313</t>
  </si>
  <si>
    <t>6131783</t>
  </si>
  <si>
    <t>6131792</t>
  </si>
  <si>
    <t>6144884</t>
  </si>
  <si>
    <t>6145101</t>
  </si>
  <si>
    <t>6145103</t>
  </si>
  <si>
    <t>6145104</t>
  </si>
  <si>
    <t>6130523</t>
  </si>
  <si>
    <t>6130648</t>
  </si>
  <si>
    <t>6130536</t>
  </si>
  <si>
    <t>6130649</t>
  </si>
  <si>
    <t>6130685</t>
  </si>
  <si>
    <t>6131258</t>
  </si>
  <si>
    <t>6130641</t>
  </si>
  <si>
    <t>6132861</t>
  </si>
  <si>
    <t>6132449</t>
  </si>
  <si>
    <t>6132451</t>
  </si>
  <si>
    <t>6143895</t>
  </si>
  <si>
    <t>6143896</t>
  </si>
  <si>
    <t>6144164</t>
  </si>
  <si>
    <t>6144622</t>
  </si>
  <si>
    <t>6144715</t>
  </si>
  <si>
    <t>6144718</t>
  </si>
  <si>
    <t>6145156</t>
  </si>
  <si>
    <t>6145157</t>
  </si>
  <si>
    <t>6145161</t>
  </si>
  <si>
    <t>6131360</t>
  </si>
  <si>
    <t>6131657</t>
  </si>
  <si>
    <t>6132060</t>
  </si>
  <si>
    <t>6132067</t>
  </si>
  <si>
    <t>6143792</t>
  </si>
  <si>
    <t>6145291</t>
  </si>
  <si>
    <t>Билалова З.Г.</t>
  </si>
  <si>
    <t>Сафиуллин В.Г.</t>
  </si>
  <si>
    <t>Кадыров  Д.Ш.</t>
  </si>
  <si>
    <t>Зайцева Э.Д.</t>
  </si>
  <si>
    <t>Коньшин Н.В.</t>
  </si>
  <si>
    <t>Байтурин А.А.</t>
  </si>
  <si>
    <t>Хабибулин Д.Ж.</t>
  </si>
  <si>
    <t>Султанов Ф.З.</t>
  </si>
  <si>
    <t>Кунакбаев А.Л.</t>
  </si>
  <si>
    <t>Хасанов Д.А.</t>
  </si>
  <si>
    <t>Хужин Р.М.</t>
  </si>
  <si>
    <t>Исакаева Н.Ш.</t>
  </si>
  <si>
    <t>Гришко С.Н.</t>
  </si>
  <si>
    <t>Ахметшин Д.С.</t>
  </si>
  <si>
    <t>Мурзин  К.Х.</t>
  </si>
  <si>
    <t>Абдрахманова Ю.М.</t>
  </si>
  <si>
    <t>Ганеева Ф.М.</t>
  </si>
  <si>
    <t>Фаизов В.Ж.</t>
  </si>
  <si>
    <t>Сафина Л.М.</t>
  </si>
  <si>
    <t>Гимадетдинова Н.Ш.</t>
  </si>
  <si>
    <t>Абдуллина Д.Ф.</t>
  </si>
  <si>
    <t>Юлбаева Ф.Д.</t>
  </si>
  <si>
    <t>Ахмадеев Р.Р.</t>
  </si>
  <si>
    <t>Ситдикова С.Г.</t>
  </si>
  <si>
    <t>Теплякова Е.Н.</t>
  </si>
  <si>
    <t>Кирюхина С.Н.</t>
  </si>
  <si>
    <t>Баранов В.Н.</t>
  </si>
  <si>
    <t>Оцел Л.В.</t>
  </si>
  <si>
    <t>Халитова С.Ф.</t>
  </si>
  <si>
    <t>Гайсин Р.Р.</t>
  </si>
  <si>
    <t>Хабибулин Д.Ж.
Семенов В.В.</t>
  </si>
  <si>
    <t>Галимов Р.А.</t>
  </si>
  <si>
    <t>Суханов А.В.
Сивков  В.П.
Терентьев С.Г.</t>
  </si>
  <si>
    <t>Хаирзаманова Э.Ш.</t>
  </si>
  <si>
    <t>Хадыева Л.К.</t>
  </si>
  <si>
    <t>Цыплакова С.Р.</t>
  </si>
  <si>
    <t>Атесов В.М.</t>
  </si>
  <si>
    <t>Зубов С.О.</t>
  </si>
  <si>
    <t>Зарипов А.А.</t>
  </si>
  <si>
    <t xml:space="preserve"> Рахимов Р.Ш.</t>
  </si>
  <si>
    <t>Хабилова Д.С.</t>
  </si>
  <si>
    <t>Ярмухаметова З.А.</t>
  </si>
  <si>
    <t>Хайретдинова Л.Р.</t>
  </si>
  <si>
    <t>Хаятов В.Н.</t>
  </si>
  <si>
    <t>Юсупов Ж.К.</t>
  </si>
  <si>
    <t>Низамов И.В.</t>
  </si>
  <si>
    <t>Низамов К.С.</t>
  </si>
  <si>
    <t>Хуснуллин Р.С.</t>
  </si>
  <si>
    <t>Мещеряков Н.И.</t>
  </si>
  <si>
    <t>Габбасова А.Х.</t>
  </si>
  <si>
    <t>Сиражева А.А.</t>
  </si>
  <si>
    <t>Насырова Д.С.</t>
  </si>
  <si>
    <t>МБУЗ "Кунашакская центральная районная больница"</t>
  </si>
  <si>
    <t>Габидуллина Г.Р.</t>
  </si>
  <si>
    <t>Сумбаева Е.А.</t>
  </si>
  <si>
    <t>Гималова Д.Я.</t>
  </si>
  <si>
    <t>Васильева И.Р.</t>
  </si>
  <si>
    <t>Ахметова Э.Н.</t>
  </si>
  <si>
    <t>Нафигин Р.Р.</t>
  </si>
  <si>
    <t>Мурадумова Р.Ш.</t>
  </si>
  <si>
    <t>Ирхужин Ф.Д.</t>
  </si>
  <si>
    <t>Серба Н.М.</t>
  </si>
  <si>
    <t>Харисов Р.В.</t>
  </si>
  <si>
    <t>Хасанова М.Ш.</t>
  </si>
  <si>
    <t>Зарипова Н.Н.</t>
  </si>
  <si>
    <t>Управление ЖКХ Кунашакского р-на</t>
  </si>
  <si>
    <t>Жаминев Ф.В.</t>
  </si>
  <si>
    <t>Юсупова Г.А.</t>
  </si>
  <si>
    <t>Юнусов Р.С.</t>
  </si>
  <si>
    <t>Жидспаева С.А.</t>
  </si>
  <si>
    <t>Шакирова Р.И., Шакирова Л.Р., Шакиров Р.Р.</t>
  </si>
  <si>
    <t>Насыров З.А.</t>
  </si>
  <si>
    <t>Садыков А.Г.</t>
  </si>
  <si>
    <t>Файзуллин Р.Д.</t>
  </si>
  <si>
    <t>Администрация МО Буринское с.п.</t>
  </si>
  <si>
    <t>Шакиров Р.Р.</t>
  </si>
  <si>
    <t>Исмагилова М.М.</t>
  </si>
  <si>
    <t>Ибрагимов И.Р</t>
  </si>
  <si>
    <t>Конарев М.И., Конарева Т.Г.</t>
  </si>
  <si>
    <t>Машарибов С.К.</t>
  </si>
  <si>
    <t>Гилязов Р.Г.</t>
  </si>
  <si>
    <t>6100011657</t>
  </si>
  <si>
    <t xml:space="preserve">6100021624 </t>
  </si>
  <si>
    <t xml:space="preserve"> 29.03.2013</t>
  </si>
  <si>
    <t xml:space="preserve"> 31.01.2014</t>
  </si>
  <si>
    <t xml:space="preserve"> 05.10.2011</t>
  </si>
  <si>
    <t xml:space="preserve">6100014159 </t>
  </si>
  <si>
    <t xml:space="preserve">6100016665 </t>
  </si>
  <si>
    <t xml:space="preserve">6100015722  </t>
  </si>
  <si>
    <t xml:space="preserve">6100017925  </t>
  </si>
  <si>
    <t xml:space="preserve">6100017991  </t>
  </si>
  <si>
    <t xml:space="preserve">6100018081 </t>
  </si>
  <si>
    <t xml:space="preserve">6100018757  </t>
  </si>
  <si>
    <t xml:space="preserve">6100019368  </t>
  </si>
  <si>
    <t xml:space="preserve">6100018079  </t>
  </si>
  <si>
    <t xml:space="preserve">6100015716  </t>
  </si>
  <si>
    <t>6100013871</t>
  </si>
  <si>
    <t>21.11.2012</t>
  </si>
  <si>
    <t>6100014151</t>
  </si>
  <si>
    <t>04.12.2012</t>
  </si>
  <si>
    <t>6100014490</t>
  </si>
  <si>
    <t>6100014132</t>
  </si>
  <si>
    <t xml:space="preserve">6100017727  </t>
  </si>
  <si>
    <t xml:space="preserve">6100021503  </t>
  </si>
  <si>
    <t xml:space="preserve">6100022209 </t>
  </si>
  <si>
    <t xml:space="preserve">6100022215 </t>
  </si>
  <si>
    <t xml:space="preserve">6100020622 </t>
  </si>
  <si>
    <t xml:space="preserve">6100021499  </t>
  </si>
  <si>
    <t xml:space="preserve">6100021498  </t>
  </si>
  <si>
    <t xml:space="preserve">6100021609  </t>
  </si>
  <si>
    <t xml:space="preserve">6100021610 </t>
  </si>
  <si>
    <t xml:space="preserve"> 17.12.2013</t>
  </si>
  <si>
    <t xml:space="preserve">6100021497  </t>
  </si>
  <si>
    <t>6100013799</t>
  </si>
  <si>
    <t>6100022217
6100022218</t>
  </si>
  <si>
    <t>31.01.2014
31.01.2014</t>
  </si>
  <si>
    <t>6100015722</t>
  </si>
  <si>
    <t>29.03.2013</t>
  </si>
  <si>
    <t>08.08.2013</t>
  </si>
  <si>
    <t>6100013954</t>
  </si>
  <si>
    <t>6100014494</t>
  </si>
  <si>
    <t xml:space="preserve">6100016518 </t>
  </si>
  <si>
    <t xml:space="preserve">6100014958 </t>
  </si>
  <si>
    <t xml:space="preserve">6100015442  </t>
  </si>
  <si>
    <t xml:space="preserve">6100016615 </t>
  </si>
  <si>
    <t xml:space="preserve">6100020914  </t>
  </si>
  <si>
    <t>27..04.2014</t>
  </si>
  <si>
    <t xml:space="preserve"> 27.06.2012</t>
  </si>
  <si>
    <t xml:space="preserve"> 01.10.2014</t>
  </si>
  <si>
    <t xml:space="preserve">6100013829 </t>
  </si>
  <si>
    <t xml:space="preserve">6100015723 </t>
  </si>
  <si>
    <t xml:space="preserve">6100015132  </t>
  </si>
  <si>
    <t>ПО</t>
  </si>
  <si>
    <t>Строительство ЛЭП-0,4 кВ,  Кунашакский район, с.усть-Багаряк</t>
  </si>
  <si>
    <t>Строительство ЛЭП-0,4 кВ от ТП-2501, Челябинская область, Кунашакский район, с.Кунашак</t>
  </si>
  <si>
    <t>Строительство ЛЭП-0,4 кВ,  Кунашакский район, с.Кунашак (Чебанов Н.В.)</t>
  </si>
  <si>
    <t>Строительство ЛЭП-0,22 кВ, Челябинская область, Кунашакский район, с.Кунашак</t>
  </si>
  <si>
    <t>Строительство ЛЭП-0,4 кВ, Челябинская область, Кунашакский район, д.Чебакуль</t>
  </si>
  <si>
    <t>Строительство ЛЭП-0,4 кВ, ШУРЭ, Кунашакский район, с.Кунашак, Кашшапов В.Р.</t>
  </si>
  <si>
    <t>Строительство ЛЭП-0,4 кВ, ШУРЭ,  Кунашакский район, с.Кунашак, Гилязова Р.Н.</t>
  </si>
  <si>
    <t>Строительство ЛЭП-0,4 кВ, ШУРЭ, Челябинская область, Кунашакский район, с.Усть-Багаряк, Мухутдинова Л.Г.</t>
  </si>
  <si>
    <t>Строительство ЛЭП-0,4 кВ, ШУРЭ, Кунашакский район, с.Кунашак, Юнусов В.Б.,Халимова В.А.</t>
  </si>
  <si>
    <t>Строительство ЛЭП-0,4 кВ, ШУРЭ, Кунашакский район, с.Кунашак, Шиганов Р.Г.</t>
  </si>
  <si>
    <t>Строительство ЛЭП-0,4 кВ, ШУРЭ, Челябинская область, Еткульский район, с.Селезян</t>
  </si>
  <si>
    <t>Строительство ЛЭП-0,4 кВ, ШУРЭ, Челябинская область, Кунашакский район, п.Муслюмово</t>
  </si>
  <si>
    <t>Строительство ЛЭП-0,4 кВ, ШУРЭ, Челябинская область, Кунашакский район, д.Кулужбаева</t>
  </si>
  <si>
    <t>Строительство ЛЭП-0,4 кВ, ШУРЭ, Челябинская область, Кунашакский район, д.Чебаркуль</t>
  </si>
  <si>
    <t>Строительство ЛЭП-0,4 кВ, ШУРЭ, Челябинская область, Кунашакский район, д.Исаково</t>
  </si>
  <si>
    <t xml:space="preserve"> Строительство ЛЭП-0,4 кВ, Кунашакский район, с.Кунашак (Гумеров Н.И.,Шадрина А.А., Шадрин С.Н., Шадрин Л.С., Гиниятуллина О.Р., Гиниятуллина Э.Р)</t>
  </si>
  <si>
    <t>Строительство ВЛ-10 кВ от ВЛ-10 кВ №14 ПС "Кунашак", КТП-10/0,4 кВ, ЛЭП-0,4 кВ, Кунашакский район, вблизи с.Кунашак-с.Халитово, Гилязова Ф.Ш.</t>
  </si>
  <si>
    <t>Строительство ЛЭП-0,4 кВ, Кунашакский район, д.Мурино, Билалова З.Г.</t>
  </si>
  <si>
    <t>Строительство ВЛ-10 кВ от ВЛ-10 кВ №14 ПС "Большой Куяш", ТП-10/0,4 кВ, ЛЭП-0,4 кВ, Челябинская область, Кунашакский район, с.Большой Куяш</t>
  </si>
  <si>
    <t>Строительство ВЛ 0,4 кВ, Челябинская область, Кунашакский район, с. Кунашак</t>
  </si>
  <si>
    <t>Строительство  ВЛ-0,4 кВ, Челябинская область, Кунашакский район, с.Кунашак</t>
  </si>
  <si>
    <t>Строительство ВЛ-0,4 кВ, Челябинская область, кунашакский район, д.Сулейманово</t>
  </si>
  <si>
    <t>Строительство ВЛ-0,22 кВ, Челябинская область, Кунашакский район, д.Карагайкуль</t>
  </si>
  <si>
    <t>6130832</t>
  </si>
  <si>
    <t>6130905</t>
  </si>
  <si>
    <t>6100938</t>
  </si>
  <si>
    <t>6101133</t>
  </si>
  <si>
    <t>6101134</t>
  </si>
  <si>
    <t>6101136</t>
  </si>
  <si>
    <t>6101138</t>
  </si>
  <si>
    <t>6101139</t>
  </si>
  <si>
    <t>6131150</t>
  </si>
  <si>
    <t>6131303</t>
  </si>
  <si>
    <t>6131425</t>
  </si>
  <si>
    <t>6131614</t>
  </si>
  <si>
    <t>6131619</t>
  </si>
  <si>
    <t>6130616</t>
  </si>
  <si>
    <t>6131348</t>
  </si>
  <si>
    <t>6131628</t>
  </si>
  <si>
    <t>6131630</t>
  </si>
  <si>
    <t>6130665</t>
  </si>
  <si>
    <t>6131178</t>
  </si>
  <si>
    <t>6131235</t>
  </si>
  <si>
    <t>6131281</t>
  </si>
  <si>
    <t>6131332</t>
  </si>
  <si>
    <t>6131637</t>
  </si>
  <si>
    <t>6120610</t>
  </si>
  <si>
    <t>6130737</t>
  </si>
  <si>
    <t>6131927</t>
  </si>
  <si>
    <t>6132710</t>
  </si>
  <si>
    <t>6132651</t>
  </si>
  <si>
    <t>6131236</t>
  </si>
  <si>
    <t>6131262</t>
  </si>
  <si>
    <t>6132862</t>
  </si>
  <si>
    <t>6132736</t>
  </si>
  <si>
    <t>6132927</t>
  </si>
  <si>
    <t>6131938</t>
  </si>
  <si>
    <t>6132045</t>
  </si>
  <si>
    <t>Кунашакский муниципальнй район</t>
  </si>
  <si>
    <t xml:space="preserve">6100014280 </t>
  </si>
  <si>
    <t xml:space="preserve">6100011826 </t>
  </si>
  <si>
    <t xml:space="preserve">6100010488 </t>
  </si>
  <si>
    <t xml:space="preserve">6100011382 </t>
  </si>
  <si>
    <t xml:space="preserve">610011654 </t>
  </si>
  <si>
    <t xml:space="preserve">6100011737 </t>
  </si>
  <si>
    <t xml:space="preserve">6100007900 </t>
  </si>
  <si>
    <t xml:space="preserve">6100009658  </t>
  </si>
  <si>
    <t xml:space="preserve">6100013836 </t>
  </si>
  <si>
    <t xml:space="preserve">6100013036 </t>
  </si>
  <si>
    <t xml:space="preserve">6100014490  </t>
  </si>
  <si>
    <t xml:space="preserve">6100014274  </t>
  </si>
  <si>
    <t xml:space="preserve">6100019116  </t>
  </si>
  <si>
    <t xml:space="preserve">6100018089 </t>
  </si>
  <si>
    <t xml:space="preserve">6100011453  </t>
  </si>
  <si>
    <t xml:space="preserve">6100012903  </t>
  </si>
  <si>
    <t xml:space="preserve">6100013871  </t>
  </si>
  <si>
    <t xml:space="preserve">6100014132  </t>
  </si>
  <si>
    <t xml:space="preserve">6100018088 </t>
  </si>
  <si>
    <t xml:space="preserve">6100014950 </t>
  </si>
  <si>
    <t>23 07.2012</t>
  </si>
  <si>
    <t>Имангулов И.Ф.</t>
  </si>
  <si>
    <t>Кузнецова А.А.</t>
  </si>
  <si>
    <t>Шадрина А.А., Шадрин С.Н., Шадрин Л.С., Гиниятуллина О.Р., иниятуллина Э.Р.</t>
  </si>
  <si>
    <t>Чебанов Н.В.</t>
  </si>
  <si>
    <t>Марданов Т.А.</t>
  </si>
  <si>
    <t>Габжамилов А.К.</t>
  </si>
  <si>
    <t>Саитхужина А.В.,Имангулов И.Ф.</t>
  </si>
  <si>
    <t>Кашшапов В.Р.</t>
  </si>
  <si>
    <t>Гилязова Р.Н.</t>
  </si>
  <si>
    <t>Мухутдинова Л.Г.</t>
  </si>
  <si>
    <t>Юнусов В.Б.</t>
  </si>
  <si>
    <t>Шиганов Р.Г.</t>
  </si>
  <si>
    <t>Абакумова Р.Н.</t>
  </si>
  <si>
    <t>Габидуллин Ш.С.</t>
  </si>
  <si>
    <t>Исмагилова Р.Р.</t>
  </si>
  <si>
    <t>Мухарямов Ю.Н.</t>
  </si>
  <si>
    <t>Баймухаметова Р.Р.</t>
  </si>
  <si>
    <t>Закиров Г.М.</t>
  </si>
  <si>
    <t>Абраамян В.С.</t>
  </si>
  <si>
    <t>МБУЗ "Кунашакская ЦРБ"</t>
  </si>
  <si>
    <t>Гилязова Ф.Ш.</t>
  </si>
  <si>
    <t>Саляхов А.А.</t>
  </si>
  <si>
    <t>Саитхужина А.В.</t>
  </si>
  <si>
    <t>Овчинников С.В.</t>
  </si>
  <si>
    <t>Гаттарова Е.У.</t>
  </si>
  <si>
    <t>Хабилова Л.Х.</t>
  </si>
  <si>
    <t>Хасанов Д.Н.</t>
  </si>
  <si>
    <t>Янбаева З.А.</t>
  </si>
  <si>
    <t>Хажеева Р.С.</t>
  </si>
  <si>
    <t>Юсупов М.Р.</t>
  </si>
  <si>
    <t>Гатауллин Р.Г.</t>
  </si>
  <si>
    <t>Гнатенко Н.Р.</t>
  </si>
  <si>
    <t>Хасанова С.А.</t>
  </si>
  <si>
    <t>Строительство ЛЭП-0,4 кВ, кунашакский район, д.Малый Куяш (Кузнецова А.А.)</t>
  </si>
  <si>
    <t xml:space="preserve">Строительство ВЛ 0,4 кВ с.Сары </t>
  </si>
  <si>
    <t xml:space="preserve">Строительство ВЛ 0,4 кВ  с.Кунашак </t>
  </si>
  <si>
    <t>Строительство ВЛ 0,4  кВ с.Кунашак</t>
  </si>
  <si>
    <t>Строительство ВЛ 0,4 кВ с.Кунашак</t>
  </si>
  <si>
    <t>Строительство ЛЭП 0,4 кВ с. Кунашак</t>
  </si>
  <si>
    <t>ВЛ-10 кВ №205 от ПС "Уралбройлер",  ВЛ 0,4 кВ, ТП 10/0,4 кВ с.Кунашак Лукманова М.В</t>
  </si>
  <si>
    <t xml:space="preserve">Кунашакский муниципальный район </t>
  </si>
  <si>
    <t>Ахунжанов М.К.</t>
  </si>
  <si>
    <t>Абрамовских С.З.</t>
  </si>
  <si>
    <t>Каримова Н..С., Каримова Л.Х., Каримов Г.Х., Мухамедьянова Ю.Х.</t>
  </si>
  <si>
    <t>Губина Н.Р.</t>
  </si>
  <si>
    <t>Хакимов Р.Л.</t>
  </si>
  <si>
    <t>Булатова Н.Р.</t>
  </si>
  <si>
    <t>Искаков Р.З.</t>
  </si>
  <si>
    <t>Строительство ВЛ-0,4 кВ. Челябинская область, Кунашакский район, д.Усманова</t>
  </si>
  <si>
    <t>Ардатова О.А.</t>
  </si>
  <si>
    <t>Строительство ответвления от опоры ВЛ-0,4 кВ . Челябинская область, Кунашакский район, ж/д ст.Муслюмово</t>
  </si>
  <si>
    <t>Султанова М.М.</t>
  </si>
  <si>
    <t>ВЛ-0,4кВ д.Карагайкуль Касимов Ю.Ш.</t>
  </si>
  <si>
    <t>Касимов Ю.Ш.</t>
  </si>
  <si>
    <t>ВЛ-0,4кВ с.Кунашак Галимова Г.М.</t>
  </si>
  <si>
    <t>Строительство ВЛ-0,4 кВ, Челябинская область, Кунашакский район, д.Чебакуль, ул.Цветочная, д.3 Ханнанов К.М.</t>
  </si>
  <si>
    <t>Строительство ВЛ-0,4 кВ, Челябинская область, Кунашакский район, с.Кунашак, ул.Родниковая Валеева Ф.Ф.</t>
  </si>
  <si>
    <t>Строительство ВЛ-0,4 кВ, Челябинская область, Кунашакский район, с.Сары, ул.Новая, д.8 Мещерякова А.Ш.</t>
  </si>
  <si>
    <t>Строительство ВЛ-0,4 кВ, Челябинская область, Кунашакский район, с.Кунашак, ул.Ленина, д.111-б ИП Галимов Э.Р.</t>
  </si>
  <si>
    <t>Строительство ВЛ-0,4 кВ, Челябинская область, Кунашакский район, д.Сулейманово, ул.Береговая, дом №39, корпус Б Гадельшина Ф.А.</t>
  </si>
  <si>
    <t>Строительство ВЛ-0,4 кВ, Челябинская область, Кунашакский район, д.Сулейманово,  ул.Береговая, дом №44 Касимова Р.А.</t>
  </si>
  <si>
    <t>ВЛ-0,4кВ ст. Муслюмово Чугаев М.В.</t>
  </si>
  <si>
    <t>Чугаев М.В.</t>
  </si>
  <si>
    <t>ВЛ-0,4кВ  д.Муслюмово  Валеев В.Р.</t>
  </si>
  <si>
    <t>Валеев В.Р.</t>
  </si>
  <si>
    <t>ВЛ-0,4кВ п. Муслюмово Зинтяпова З.Н</t>
  </si>
  <si>
    <t>Зинтяпова З.Н.</t>
  </si>
  <si>
    <t>ВЛ-0,4кВ  с.Кунашак  Нуретдинова  В.</t>
  </si>
  <si>
    <t>Нуретдинова В.Х., Нуретдинов Ш.К.,Нуретдинов Д.Ш.</t>
  </si>
  <si>
    <t>ВЛ-0,4кВ  п. Муслюмово  Ирхужина Р.С</t>
  </si>
  <si>
    <t>Ирхужина Р.С.</t>
  </si>
  <si>
    <t>ВЛ-0,4кВ  п.Муслюмово Зиннуров М.Ш.</t>
  </si>
  <si>
    <t>Зиннуров М.Ш., Зиннурова Р.Х.</t>
  </si>
  <si>
    <t>ВЛ-0,4кВ д.Юлдашева   Салихов Ф.Ф.</t>
  </si>
  <si>
    <t>Салихов Ф.Ф.</t>
  </si>
  <si>
    <t>ВЛ-0,4кВ д.Ибрагимова  Жамилова Р.Р</t>
  </si>
  <si>
    <t>Жамилова Р.Р.</t>
  </si>
  <si>
    <t>ВЛ-0,4кВ д.Ибрагимова    Камалов И.С</t>
  </si>
  <si>
    <t>Камалов И.С.</t>
  </si>
  <si>
    <t>ВЛ-0,4кВ с.Сары     Файзуллин В.С.</t>
  </si>
  <si>
    <t>Файзуллин В.С.</t>
  </si>
  <si>
    <t>АО "Газпром газораспределение Челябинск"</t>
  </si>
  <si>
    <t>ВЛ-0,4кВ  с.Кунашак    Ханова А.Н.</t>
  </si>
  <si>
    <t>Ханова А.Н.</t>
  </si>
  <si>
    <t>ВЛ-0,4 кВ   с.Кунашак    Зарипов Д.Р</t>
  </si>
  <si>
    <t>Зарипов Д.Р.</t>
  </si>
  <si>
    <t>ВЛ-0,4 кВ  с.Кунашак   Хакимов И.Р.</t>
  </si>
  <si>
    <t>Хакимов И.Р., Хакимова В.Б., Хакимов Д.И., Хакимова А.И.</t>
  </si>
  <si>
    <t>ТП-10/0,4кВ, ВЛ-0,4кВ д.Алифкулова Фахрутдино</t>
  </si>
  <si>
    <t>Фахрутдинова Г.С.</t>
  </si>
  <si>
    <t>6</t>
  </si>
  <si>
    <t>7</t>
  </si>
  <si>
    <t>8</t>
  </si>
  <si>
    <t>9</t>
  </si>
  <si>
    <t>10</t>
  </si>
  <si>
    <t>11</t>
  </si>
  <si>
    <t>12</t>
  </si>
  <si>
    <t>13</t>
  </si>
  <si>
    <t>14</t>
  </si>
  <si>
    <t>15</t>
  </si>
  <si>
    <t>17</t>
  </si>
  <si>
    <t>18</t>
  </si>
  <si>
    <t>19</t>
  </si>
  <si>
    <t>20</t>
  </si>
  <si>
    <t>21</t>
  </si>
  <si>
    <t>22</t>
  </si>
  <si>
    <t>23</t>
  </si>
  <si>
    <t>24</t>
  </si>
  <si>
    <t>25</t>
  </si>
  <si>
    <t>26</t>
  </si>
  <si>
    <t>27</t>
  </si>
  <si>
    <t>28</t>
  </si>
  <si>
    <t>29</t>
  </si>
  <si>
    <t>30</t>
  </si>
  <si>
    <t>32</t>
  </si>
  <si>
    <t>33</t>
  </si>
  <si>
    <t>34</t>
  </si>
  <si>
    <t>Строительство  ЛЭП 0,4 кВ с. Кунашак</t>
  </si>
  <si>
    <t>Строительство   ЛЭП 0,4 кВ  д.Большая Иркабаева</t>
  </si>
  <si>
    <t>Строительство  ЛЭП 0,4 кВ д. Голубинка</t>
  </si>
  <si>
    <t>Строительство  ВЛ 0,4  кВ с.Кунашак</t>
  </si>
  <si>
    <t>Строительство  ВЛ 0,4 кВ с.Кунашак</t>
  </si>
  <si>
    <t>Строительство  ЛЭП 0,4 кВ вблизи с. Кунашак</t>
  </si>
  <si>
    <t>с.Кунашак ,ул.Родиковая, 40</t>
  </si>
  <si>
    <t>с.Новобурино, в 80 м от МТМ по направлению на юго-запад</t>
  </si>
  <si>
    <t>74:13:0501005:586</t>
  </si>
  <si>
    <t>с.Кунашак, примерно в 80 м по направлению на юг от дома №4, пер.Нигматуллина</t>
  </si>
  <si>
    <t>74:13:0807007:145</t>
  </si>
  <si>
    <t>примерно в 20 м по направлению на запад от западной границы д.Султаева</t>
  </si>
  <si>
    <t>74:13:0302011:5</t>
  </si>
  <si>
    <t>с.Кунашак, примерно в 40 метрах по направлению на юго-восток от дома №11 по ул.Октябрьская</t>
  </si>
  <si>
    <t>74:13:0807045:449</t>
  </si>
  <si>
    <t>ж/д ст. Муслюмово, ул.Молодежная, д.62</t>
  </si>
  <si>
    <t>74:13:0909004:189</t>
  </si>
  <si>
    <t>ж/д ст. Муслюмово, ул.Железнодорожная, д.№8</t>
  </si>
  <si>
    <t>ж/д ст. Муслюмово, ул.Железнодорожная, дом №15</t>
  </si>
  <si>
    <t>ж/д ст. Муслюмово, ул.Молодежная, дом №17</t>
  </si>
  <si>
    <t>74:13:0909003:211</t>
  </si>
  <si>
    <t>ж/д ст. Муслюмово, ул.Центральная, дом №73</t>
  </si>
  <si>
    <t>ж/д ст.Муслюмово, ул.Центральная, дом №45</t>
  </si>
  <si>
    <t>с.Кунашак, ул.Ломоносова, дом №7, корпус А</t>
  </si>
  <si>
    <t>74:13:0807040:60</t>
  </si>
  <si>
    <t>ж/д ст. Муслюмово, ул.Лесная д.10</t>
  </si>
  <si>
    <t>с.Кунашак, ул.Титова, дом №30</t>
  </si>
  <si>
    <t>74:13:0807047:254</t>
  </si>
  <si>
    <t>с.Кунашак, ул.Береговая, дом №1, корпус Г</t>
  </si>
  <si>
    <t>74:13:0807018:60</t>
  </si>
  <si>
    <t>ж/д ст. Муслюмово, ул.Молодежная, дом №23</t>
  </si>
  <si>
    <t>д.Усманова, ул.К.Маркса, дом №10, копус А</t>
  </si>
  <si>
    <t>74:13:0102001:344</t>
  </si>
  <si>
    <t>ж/д ст. Муслюмово, ул.Молодежная, дом №36</t>
  </si>
  <si>
    <t>74:13:0000000:1913</t>
  </si>
  <si>
    <t>д.Карагайгуль, ул.С.Юлаева, д.104-А</t>
  </si>
  <si>
    <t>74:13:0319001:151</t>
  </si>
  <si>
    <t>с.Кунашак, ул.Лукманова, д.36</t>
  </si>
  <si>
    <t>74:13:0807001:290</t>
  </si>
  <si>
    <t>д.Чебакуль, ул.Цветочная, д.3</t>
  </si>
  <si>
    <t>74:13:0708001:17</t>
  </si>
  <si>
    <t>с.Кунашак, ул.Родниковая</t>
  </si>
  <si>
    <t>74:13:0808032:64</t>
  </si>
  <si>
    <t>с.Сары, ул.Новая, д.8</t>
  </si>
  <si>
    <t>74:13:0000000:2294</t>
  </si>
  <si>
    <t>с.Кунашак, ул.Ленина, д.111-б</t>
  </si>
  <si>
    <t>74:13:0807034:424</t>
  </si>
  <si>
    <t>д.Сулейманово, ул.Береговая, дом №39, корпус Б</t>
  </si>
  <si>
    <t>74:13:0711001:282</t>
  </si>
  <si>
    <t>д.Сулейманово, ул.Береговая, дом №44</t>
  </si>
  <si>
    <t>74:13:0711001:267</t>
  </si>
  <si>
    <t>ж/д ст. Муслюмово, ул.Железнодорожная, дом №45</t>
  </si>
  <si>
    <t>74:13:0909003:237</t>
  </si>
  <si>
    <t>п.Муслюмово жд.ст., ул.Труда, д.5</t>
  </si>
  <si>
    <t>74:13:0907009:918</t>
  </si>
  <si>
    <t>п.Муслюмово жд.ст., ул.Труда, д.14</t>
  </si>
  <si>
    <t>с.Кунашак, ул.Нигматуллина, дом №34</t>
  </si>
  <si>
    <t>п.Муслюмово ж/д ст. ул.Шагалеева Рамазана, д.26</t>
  </si>
  <si>
    <t>74:13:0907009:1026</t>
  </si>
  <si>
    <t>п.Муслюмово ж.д ст., ул.Железнодорожная, д.49</t>
  </si>
  <si>
    <t>д.Юлдашева, ул.Лесная, дом №16</t>
  </si>
  <si>
    <t>д.Ибрагимова, ул.Береговая, дом №24</t>
  </si>
  <si>
    <t>74:13:0215001:274</t>
  </si>
  <si>
    <t>д.Ибрагимова, ул.Береговая, дом №32</t>
  </si>
  <si>
    <t>74:13:0215001:282</t>
  </si>
  <si>
    <t>с.Сары, ул.Геологоразведочная, дом №16, корпус В</t>
  </si>
  <si>
    <t>74:13:0707007:71</t>
  </si>
  <si>
    <t>с.Кунашак, ул.Дружбы, д.3</t>
  </si>
  <si>
    <t>74:13:0807001:375</t>
  </si>
  <si>
    <t>с.Кунашак, ул.Исмагилова, д.11</t>
  </si>
  <si>
    <t>74:13:0808008:72</t>
  </si>
  <si>
    <t>с.Кунашак, ул.Ломоносова, дом №2</t>
  </si>
  <si>
    <t>74:13:0807039:121</t>
  </si>
  <si>
    <t>д.Алифкулово, ул.Лесная, 3</t>
  </si>
  <si>
    <t>с.Кунашак Хуртов Кунашакский район</t>
  </si>
  <si>
    <t>Челябинская область, Кунашакский район, с.Большой Куяш, ул. Совхозная, 6</t>
  </si>
  <si>
    <t>Челябинская область, Кунашакский район, с.Усть-Багаряк, ул.Ленина, 108</t>
  </si>
  <si>
    <t>Челябинская область,Кунашакский район,с.Новобурино</t>
  </si>
  <si>
    <t>Челябинская область, Кунашакский район, ст.Муслюмово, ул.Центральная,д.№64, 71, ул.Молодежная, д.№42,  д.№9, корпус а</t>
  </si>
  <si>
    <t>74:13:0909004:387</t>
  </si>
  <si>
    <t>Челябинская область, Кунашакский район, с.Кунашак, ул. Советская, д.20</t>
  </si>
  <si>
    <t>Челябинская область, Кунашакский район, вблизи д.Сураково, примерно в 1800 м направлению на восток от ориентира д.Сураково, уч.93</t>
  </si>
  <si>
    <t>74:13:0910004:218</t>
  </si>
  <si>
    <t>Челябинская область, Кунашкский район, с.Кунашак, ул.Западная, д.24</t>
  </si>
  <si>
    <t>74:13:0807001:610</t>
  </si>
  <si>
    <t>Челябинская область, Кунашакский район, с.Кунашак,  ул.Труда, 1</t>
  </si>
  <si>
    <t>Челябинская область, Кунашакский район, с.Новобурино, ул.Береговая, д.№1</t>
  </si>
  <si>
    <t>74:13:0501001:104</t>
  </si>
  <si>
    <t>Челябинская область, Кунашакский район, с.Кунашак, ул.Титова, д.22а</t>
  </si>
  <si>
    <t>74:13:0807047:261</t>
  </si>
  <si>
    <t>Челябинская область, Кунашакский район, ст.Муслюмово, ул.Центральная, д.60</t>
  </si>
  <si>
    <t>Челябинская область, Кунашакский район, ж/д_ст.Муслюмово, ул.Новая, д.16-А</t>
  </si>
  <si>
    <t>74:13:0909004:382</t>
  </si>
  <si>
    <t>Челябинская область, Кунашакский район, ж/д_ст.Муслюмово, ул.Новая, д.7</t>
  </si>
  <si>
    <t>74:13:0909004:426</t>
  </si>
  <si>
    <t>Челябинская область, Кунашакский район, ж/д_ст.Муслюмово, ул.Лесная, д.3-А</t>
  </si>
  <si>
    <t>74:13:0909004:413</t>
  </si>
  <si>
    <t>Челябинская область, Кунашакский район, ж/д_ст.Муслюмово, ул.Молодежная, д.17</t>
  </si>
  <si>
    <t>Челябинская область, Кунашакский район, ж/д_ст.Муслюмово, ул.Центральная, д.99</t>
  </si>
  <si>
    <t>74:13:0909004:270</t>
  </si>
  <si>
    <t>Челябинская область, Кунашакский район, ж/д_ст.Муслюмово, ул.Центральная, д.43</t>
  </si>
  <si>
    <t>Челябинская область, Кунашакский район, с.Кунашак, примерно 50м на запад от д.63 по ул.Нигматкллина</t>
  </si>
  <si>
    <t>74:13:0807007:146</t>
  </si>
  <si>
    <t>Челябинская область, Кунашакский район, ж/д_ст.Муслюмово, ул.Молодежная, д.19-А</t>
  </si>
  <si>
    <t>Челябинская область, Кунашакский район, ж/д_ст.Муслюмово, ул.Молодежная, д.13</t>
  </si>
  <si>
    <t>Челябинская область, Кунашакский район, д.Алифкулова (д.Аширово), ул.Лесная, 3, 1, 7, ул.Центральная, д.18, 3, 6, 9, 1, 2</t>
  </si>
  <si>
    <t>Челябинская область, Кунашакский район, д.Сулейманово, ул.Береговая</t>
  </si>
  <si>
    <t>Челябинская область, Кунашакский район, д.Сулейманово, примерно в 60 м по направлению на юго-восток от д.62 по ул.Береговая</t>
  </si>
  <si>
    <t>74:13:0703005:58</t>
  </si>
  <si>
    <t>Челябинская область, Кунашакский район, ж/д_ст.Муслюмово, ул.Молодежная, д.2</t>
  </si>
  <si>
    <t>Челябинская область, Кунашакский район, ж/д_ст.Муслюмово</t>
  </si>
  <si>
    <t>Челябинская область, Кунашакский район, ж/д_ст.Муслюмово, ул.Центральная, д.66, ул.Железнодорожная, д.9, д.11</t>
  </si>
  <si>
    <t>74:13:0909003:239</t>
  </si>
  <si>
    <t>Челябинская область, Кунашакский район, перекресток а/д Екатеринбург-Челябинск, кад.№74:13:0320012:7</t>
  </si>
  <si>
    <t>74:13:0320012:7</t>
  </si>
  <si>
    <t>Челябинская область, Кунашакский район, ж/д_ст.Муслюмово, ул.Центральная, д.79</t>
  </si>
  <si>
    <t>74:13:0909004:96</t>
  </si>
  <si>
    <t>Челябинская область, Кунашакский район, ж/д_ст.Муслюмово, ул.Железнодорожная, д.51</t>
  </si>
  <si>
    <t>74:13:0909003:208</t>
  </si>
  <si>
    <t>Челябинская область, Кунашакский район, ж/д_ст.Муслюмово, ул.Центральная, д.75</t>
  </si>
  <si>
    <t>Челябинская область, Кунашакский район, ж/д_ст.Муслюмово, ул.Центральная, д.№95</t>
  </si>
  <si>
    <t>74:13:0909004:297</t>
  </si>
  <si>
    <t>Челябинская область, Кунашакский район, с.Кунашак</t>
  </si>
  <si>
    <t>74:13:0807001:272</t>
  </si>
  <si>
    <t>Челябинская область, Кунашакский район, с.Большой Куяш, ул.Совхозная, д.1-А</t>
  </si>
  <si>
    <t>74:13:0209005:445</t>
  </si>
  <si>
    <t>Челябинская область, Кунашакский район, с.Большой Куяш, ул.Труда, напротив дома 3-2</t>
  </si>
  <si>
    <t>74:13:0209005:222</t>
  </si>
  <si>
    <t>Челябинская область, Еткульский район, с.Селезян</t>
  </si>
  <si>
    <t>Челябинская область, Кунашакский район, д.Сураково, ул.Новая, д.2А</t>
  </si>
  <si>
    <t>74:13:0915001:323</t>
  </si>
  <si>
    <t>Челябинская область, Кунашакский район, с.Новобурино, ориентир ул.Центральная, д.9б, участок примерно в 245 м от ориентира по направлению на юго-восток</t>
  </si>
  <si>
    <t>74:19:1501008:3028</t>
  </si>
  <si>
    <t>Челябинская область, Кунашакский район, с.Усть-Багаряк, ул.Ленина, д.№218</t>
  </si>
  <si>
    <t>74:13:0104005:341</t>
  </si>
  <si>
    <t>Челябинская область, Кунашакский район, д.Чебакуль, ул.Березовая, д.24</t>
  </si>
  <si>
    <t>74:13:0710004:4</t>
  </si>
  <si>
    <t>Челябинская область, Кунашакский район, д.Султаново, ул.Куйбышева, д.106</t>
  </si>
  <si>
    <t>74:13:0912001:427</t>
  </si>
  <si>
    <t>Челябинская область, Кунашакский район, д.Каракульмяк, ул.Зеленая, д.11-А</t>
  </si>
  <si>
    <t>74:13:0000000:2356</t>
  </si>
  <si>
    <t>Челябинская область, Кунашакский район, с.Кунашак,  ул.Дружбы, д.31</t>
  </si>
  <si>
    <t>74:13:0807001:426</t>
  </si>
  <si>
    <t>74:13:0909004:392</t>
  </si>
  <si>
    <t>Челябинская область, Кунашакский район, ж/д ст. Муслюмово</t>
  </si>
  <si>
    <t>74:13:0909003:156</t>
  </si>
  <si>
    <t>74:13:0909003:30270</t>
  </si>
  <si>
    <t>Челябинская область, Кунашакский район, д.Б.Иркабаева, ул.Луговая, д.7,  д.5</t>
  </si>
  <si>
    <t>74:13:0304001:42</t>
  </si>
  <si>
    <t xml:space="preserve">Челябинская область, Кунашакский район, с.Кунашак, примерно в 270 м по направлению на север от заправки Газпромнефть </t>
  </si>
  <si>
    <t>74:13:0807001:381</t>
  </si>
  <si>
    <t>Челябинская область, Кунашакский район, ж/д_ст.Муслюмово, ул.Центральная, д.61</t>
  </si>
  <si>
    <t>74:13:0909004:219</t>
  </si>
  <si>
    <t>Челябинская область, Кунашакский район, ж/д_ст.Муслюмово, ул.Центральная, д.72</t>
  </si>
  <si>
    <t>Челябинская область, Кунашакский район, ж/д ст. Муслюмово, ул.Молодежная, д.29, дом №2, корпус Б, д.№1</t>
  </si>
  <si>
    <t>Челябинская область, Кунашакский район, ж/д ст. Муслюмово, ул.Железнодорожная, дом №25</t>
  </si>
  <si>
    <t>Челябинская область, Кунашакский район, д.Кубагушева, ул.Галлямова, д.35-А</t>
  </si>
  <si>
    <t>74:13:0414001:79</t>
  </si>
  <si>
    <t>Челябинская область, Кунашакский район, с.Б. Куяш, ул.Береговая, д.1а</t>
  </si>
  <si>
    <t>74:13:0209018:215</t>
  </si>
  <si>
    <t>Челябинская область, Кунашакский район, п.Прибрежный, примерно в 50 м по направлению от ориентира на юг п.Прибрежный, ул. Береговая</t>
  </si>
  <si>
    <t>74:13:0320006:19</t>
  </si>
  <si>
    <t>Челябинская область, Кунашакский район, д.Чебакуль, ул.Цветочная, д.3</t>
  </si>
  <si>
    <t>Челябинская область, Кунашакский район, с.Кунашак, ул.Родниковая</t>
  </si>
  <si>
    <t>Челябинская область, Кунашакский район, с.Сары, ул.Новая, д.8</t>
  </si>
  <si>
    <t>Челябинская область, Кунашакский район, с.Кунашак, ул.Ленина, д.111-б</t>
  </si>
  <si>
    <t xml:space="preserve">Челябинская область, Кунашакский район, ж/д ст. Муслюмово </t>
  </si>
  <si>
    <t>74:13:0909004:268</t>
  </si>
  <si>
    <t xml:space="preserve">Челябинская область, Кунашакский район, ж/д ст. Муслюмово, ул.Молодежная, дом №13, корпус Б, дом №13, дом №31, дом №24, дом №18, ул.Железнодорожная, дом №37, корпус А, д.№8, </t>
  </si>
  <si>
    <t>74:13:0909004:395</t>
  </si>
  <si>
    <t>Челябинская область, Кунашакский район, ст.Муслюмово, ул.Центральная,б/н</t>
  </si>
  <si>
    <t>74:13:0909003:167</t>
  </si>
  <si>
    <t>Челябинская область, Кунашакский район, ж/д ст. Муслюмово, пер.Лесной, дом №12, ул.Центральная, дом №5, ул.Подгорная, дом №6</t>
  </si>
  <si>
    <t>74:13:0909004:433</t>
  </si>
  <si>
    <t>Челябинская область, Кунашакский район, ж/д ст. Муслюмово , ул.Центральная, д.№77, №109,№101,№106</t>
  </si>
  <si>
    <t>Челябинская область, Кунашакский район, с.Кунашак, ул.Карла Маркса, д.67</t>
  </si>
  <si>
    <t>Челябинская область, Кунашакский район, ж/д ст. Муслюмово, дом №15, дом 41, дом №29, дом №21</t>
  </si>
  <si>
    <t>Челябинская область, Кунашакский район, ж/д ст. Муслюмово,примерно в 20 м по  направлению на запад от д. №99 по ул.Центральная</t>
  </si>
  <si>
    <t>74:13:0909003:316</t>
  </si>
  <si>
    <t>Челябинская область, Красноармейский район, с.Миасское</t>
  </si>
  <si>
    <t>Челябинская область, Кунашакский район, с.Кунашак, примерно в 70м по направлению на северо-запад от д.№5 по ул.Олимпийская</t>
  </si>
  <si>
    <t>74:13:0807001:651</t>
  </si>
  <si>
    <t>Челябинская область, Кунашакский район, с.Большой Куяш, ул.Береговая, д.12</t>
  </si>
  <si>
    <t>74:13:0209018:0044</t>
  </si>
  <si>
    <t>Челябинская область, Кунашакский район, д.Ибрагимова, ул.Береговая, 26</t>
  </si>
  <si>
    <t>74:13:0215001:277</t>
  </si>
  <si>
    <t>Челябинская область, Кунашакский район, с.Нугуманово, ул.Труда, д.7</t>
  </si>
  <si>
    <t>Челябинская область, Кунашакский район, д.Борисовка, ул.Молодежная, д.40</t>
  </si>
  <si>
    <t>Челябинская область, Кунашакский район, д.Большая Тюлякова</t>
  </si>
  <si>
    <t>Челябинская область, Кунашакский район,с.Сары, ул.Березовая, дом №6</t>
  </si>
  <si>
    <t>Челябинская область, Кунашакский район, ж/д ст. Муслюмово, ориентир ООО "Муслюмовское ХПП"</t>
  </si>
  <si>
    <t>74:13:0909001:307</t>
  </si>
  <si>
    <t>Челябинская область, Кунашакский район, д.Сулейманово, ул.Береговая, дом №39, корпус Б</t>
  </si>
  <si>
    <t>Челябинская область, Кунашакский район, с.Усть-Багаряк, ул.Ленина, дом №47</t>
  </si>
  <si>
    <t>Челябинская область, Кунашакский район, д.Сулейманово,  ул.Береговая, дом №44</t>
  </si>
  <si>
    <t>Челябинская область, Кунашакский район, ж/д ст. Муслюмово , 23, 47</t>
  </si>
  <si>
    <t>74:13:0909003:348</t>
  </si>
  <si>
    <t>Челябинская область, Кунашакский район, с.Большой Куяш</t>
  </si>
  <si>
    <t>74:13:0209007:63</t>
  </si>
  <si>
    <t>Челябинская область, Кунашакский район, д.Сулейманово</t>
  </si>
  <si>
    <t>Челябинская область, Кунашакский район, с.Новобурино</t>
  </si>
  <si>
    <t>74:13:0909004:0115</t>
  </si>
  <si>
    <t>Челябинская область, Кунашакский район, ж/д ст. Муслюмово, ул.Молодежная, дом №17</t>
  </si>
  <si>
    <t>Челябинская область, Кунашакский район, ж/д ст. Муслюмово, ул.Молодежная, дом №36</t>
  </si>
  <si>
    <t>Челябинская область, Кунашакский район, с. Кунашак</t>
  </si>
  <si>
    <t>74:13:0807013:64</t>
  </si>
  <si>
    <t>74:13:0209013:128</t>
  </si>
  <si>
    <t>Челябинская область, Кунашакский район, с.Сары</t>
  </si>
  <si>
    <t>Челябинская область, Кунашакский район, д.Султанаева</t>
  </si>
  <si>
    <t>Челябинская область,Кунашакский раон, с.Кунашак, ул.Салавата Юлаева,35</t>
  </si>
  <si>
    <t>Челябинская область, Кунашакский район, д.Малая Казакбаева, ул. Тюляковская,д.6</t>
  </si>
  <si>
    <t>Челябинская область, Кунашакский район, п.Муслюмово, ж/д.станция ,ул. Парковая,д.2г</t>
  </si>
  <si>
    <t>Челябинская область, Кунашакский район, с.Кунашак, примерно 45 м на юго-запад от дома 26а по ул. Комсомольская</t>
  </si>
  <si>
    <t>Челябинская область, Кунашакский район, д.Чебакуль, ул. Березовая, д.б/н.</t>
  </si>
  <si>
    <t>Челябинская область, Кунашакский район, с.Кунашак, ул. Карла Маркса , 29а</t>
  </si>
  <si>
    <t>Челябинская область, Кунашакский район, с.Кунашак, ул. З.Мухамадеева, д.24</t>
  </si>
  <si>
    <t>Челябинская область, Кунашакский район, с.Большой Куяш, ул. Ленина. 1Б</t>
  </si>
  <si>
    <t>Челябинская область, Кунашакский район. Д.Сулейманово, ул.Дорожная,д.17</t>
  </si>
  <si>
    <t>Челябинская область, Кунашакский район. С.Кунашак, ул Ленина, 208</t>
  </si>
  <si>
    <t>Челябинская область, Кунашакский район, с.Новобурино, ул. Центральная, 11В, ул. Центральная ,д.15</t>
  </si>
  <si>
    <t>Челябинская область, Кунашакский район, д. Казакбаева</t>
  </si>
  <si>
    <t>Челябинская область, Кунашакский район, вблизи с.Кунашак, (на сееро-запад)</t>
  </si>
  <si>
    <t>Челябинская область, Кунашакский район, с.Кунашак, ул. Родниковая</t>
  </si>
  <si>
    <t>Челябинская область, Кунашакский район, д.Каракульмяк, ул. Озерная, д.14</t>
  </si>
  <si>
    <t>Челябинская область, Кунашакский район, с.Усть-Багаряк, ул. Нагорная, 32Б</t>
  </si>
  <si>
    <t>Челябинская область, Кунашакский район, д.Карагайкуль</t>
  </si>
  <si>
    <t>Челябинская область, Кунашакский район, вблизи д.Баракова</t>
  </si>
  <si>
    <t>Челябинская область, Кунашакский район, с.Кунашак, ул. Красноармейская, д.48а, 50а</t>
  </si>
  <si>
    <t>Челябинская область, Кунашакский район, д,Сарыкульмяк</t>
  </si>
  <si>
    <t>Челябинская область,Кунашакский район,с.Халитово</t>
  </si>
  <si>
    <t>Челябинская область, Кунашакский район, с.Усть-Багаряк</t>
  </si>
  <si>
    <t>74:13:0000000:2367</t>
  </si>
  <si>
    <t>Челябинская область, Каслинский район, д.Знаменка</t>
  </si>
  <si>
    <t>Челябинская область, Кунашакский район, д.Карагайкуль, ул. Салавата Юлаева, 14а</t>
  </si>
  <si>
    <t>Челябинская область Кунашакский район, п.Муслюмово</t>
  </si>
  <si>
    <t>Челябинская область, Кунашакский район, с.Большой Куяш, ул. Ленина, д. 276, кв. б/н</t>
  </si>
  <si>
    <t>Челябинская область, Кунашакский район, с.Кунашак, ул. Салавата Юлаева</t>
  </si>
  <si>
    <t>Челябинская область, Кунашакский район, д.Карагайкуль, ул. Молодежная, 4/15</t>
  </si>
  <si>
    <t>74:19:0000000:2559</t>
  </si>
  <si>
    <t>Челябинская область, Кунашакский район, с.Кунашак, ул.Российская, д.3</t>
  </si>
  <si>
    <t>Челябинская область, Кунашакский район, д.Кулужбаева</t>
  </si>
  <si>
    <t>74:13:0308004:38</t>
  </si>
  <si>
    <t>Челябинская область, Кунашакский район, д.Сураково, ул.Новая, д.6а</t>
  </si>
  <si>
    <t>Челябинская область,Кунашакский район,п.Муслюмово, ж/д ст. ул. Молодежная, д.52а</t>
  </si>
  <si>
    <t>Челябинская область, Кунашакский район, с.Кунашак, ул. Огородная</t>
  </si>
  <si>
    <t>Челябинская область, Нязепетровский район, с.Арасланово</t>
  </si>
  <si>
    <t>Челябинская область, Кунашакский район, п.Муслюмово, ж/д ст. переулок Нефтебазы 4</t>
  </si>
  <si>
    <t>Челябинская область, Кунашакский район, с.Кунашак, ул. Молодежная,4</t>
  </si>
  <si>
    <t>Челябинская область, Кунашакский район, с.Кунашак, ул.Лермонтова,27</t>
  </si>
  <si>
    <t>Челябинская область, Кунашакский район, д.Кубагушева, в 140 м западнее от западной границы</t>
  </si>
  <si>
    <t>Челябинская область, Кунашакский район, д.Большая Иркабаева, Луговая, 6</t>
  </si>
  <si>
    <t>Челябинская область, Кунашакский район, с.Кунашак, ул. Березовая, д.6а</t>
  </si>
  <si>
    <t>Челябинская область, Кунашакский район, с.Кунашак, примерно в 760 м и 730 м по направлению на с-в от д.1 по ул. Российская</t>
  </si>
  <si>
    <t>Челябинская область, Кунашакский район, д.Карагайкуль, ул. С. Юлаева, 79</t>
  </si>
  <si>
    <t>74:13:0319001:492</t>
  </si>
  <si>
    <t>Челябинская область, Кунашакский район, с.Кунашак, уд. Николаева, 23, 27-1, 29, 31-1</t>
  </si>
  <si>
    <t>Челябинская область, Кунашакский район, с.Кунашак, примерно в 20 м от орентира ул. Октябрьская, д.24 по направлению на ю-з</t>
  </si>
  <si>
    <t>74:13:0807030:68</t>
  </si>
  <si>
    <t>Челябинская область, Кунашакский район, с.Кунашак, ул. Автомобилистов , д.16</t>
  </si>
  <si>
    <t>Челябинская область, Кунашакский район, с.Кунашак, ул. Нигматуллина 28а</t>
  </si>
  <si>
    <t>74:13:0807006:158</t>
  </si>
  <si>
    <t>Челябинская область,Кунашакский район, с.Усть-Багаряк, ул. 8 Марта, д.68</t>
  </si>
  <si>
    <t>Челябинская область, Кунашакский район,  д.Чекурова, ул. Заречная, 22А</t>
  </si>
  <si>
    <t>Челябинская область, Кунашакский район, с.Кунашак, ул. Ленина, 205-б</t>
  </si>
  <si>
    <t>Челябинская область, Кунашакский район, д.Сулейманово, ул. Береговая, д.53 а</t>
  </si>
  <si>
    <t>Челябинская область, Кунашакский район, с.Новобурино, примерно в 30м на север от ориентира д.№5 по ул. 65 лет Победы</t>
  </si>
  <si>
    <t>Челябинская область, Кунашакский район, с.Кунашак, ул. Карла Маркса, 72</t>
  </si>
  <si>
    <t>Челябинская область, Кунашакский район, с.Кунашак, ул. Ш. Тимергалиной, 6А</t>
  </si>
  <si>
    <t>Челябинская область, Кунашакский район, с.Усть-Багаряк, ул. М. Джалиля,67А</t>
  </si>
  <si>
    <t>Челябинская область, Кунашакский район, с.Кунашак, ул. Лукманова, д.28</t>
  </si>
  <si>
    <t>Челябинская область, Кунашакский район, д.Каракульмяк, ул. Озерная, 5а</t>
  </si>
  <si>
    <t>Челябинская область, Кунашакский район, д.Большая Казакбаева, ул. Зеленая,1</t>
  </si>
  <si>
    <t>Челябинская область, Кунашакский район, с.Кунашак, ул. 2-я Труда, д.2</t>
  </si>
  <si>
    <t>Челябинская область, Кунашакский район, с.Кунашак, ул. Северная, участок №36</t>
  </si>
  <si>
    <t>Челябинская область, Кунашакский район, с.Кунашак, ул. Северная, 34а</t>
  </si>
  <si>
    <t>Челябинская область,Кунашакский район, с.Кунашак, ул.Гагарина, 11В</t>
  </si>
  <si>
    <t>Челябинская область, Кунашакский район, д.Баракова, Береговая, 9а</t>
  </si>
  <si>
    <t>Челябинская область, Кунашакский район, с.Кунашак, ул. Пушкина ,19</t>
  </si>
  <si>
    <t>Челябинская область, Кунашакский район, д.Чебакуль, д.Чебакуль, ул. Цветочная, 49</t>
  </si>
  <si>
    <t>Челябинская область, Кунашакский район, вблизи д.Сосновка</t>
  </si>
  <si>
    <t>74:13:0507001:20</t>
  </si>
  <si>
    <t>Челябинская область, Кунашакский район, д.Ибрагимова, ул. Береговая, 22</t>
  </si>
  <si>
    <t>Челябинская область, Кунашакский район, с.Кунашак, вблизи бывшего зерносклада</t>
  </si>
  <si>
    <t>Челябинская область, Кунашакский район, с.Урукуль, ул. Озерная,100</t>
  </si>
  <si>
    <t>Челябинская область, Кунашаский район, с.Большой Куяш, ул. Лесная, 93</t>
  </si>
  <si>
    <t>74:13:0209007:80</t>
  </si>
  <si>
    <t>Челябинская область, Кунашакский район, вблизи д.Аминева, д.2 по ул. Школьная</t>
  </si>
  <si>
    <t>Челябинская область, Кунашакский район, д.Баракова, ул. Молодежная, 2</t>
  </si>
  <si>
    <t>Челябинская область, Кунашакский район, с.Кунашак, ул. Школьная</t>
  </si>
  <si>
    <t>Челябинская область, Кунашакский район, с.Кунашак, в 60м по направлению на северо восток от д.20 по ул. К.Маркса</t>
  </si>
  <si>
    <t>Челябинская область, Кунашакский район, д.Карагайкуль, ул.Салавата Юлаева, 1-а</t>
  </si>
  <si>
    <t>Челябинская область, Кунашакский район, д.Чебакуль, ул. Молодежная,19А</t>
  </si>
  <si>
    <t>74:13:0708001:201</t>
  </si>
  <si>
    <t>Челябинская область, Кунашакский район, с.Усть-Багаряк, ул. Восточная,5</t>
  </si>
  <si>
    <t xml:space="preserve">Челябинская область, Кунашакский район, с.Кунашак, примерно в 650 м по направлению на юго-запад от д.33 по ул. Баймурзина </t>
  </si>
  <si>
    <t>Челябинская область, Кунашакский район, с.Кунашак, примерно в 50 м по направлению на север от д.2 по ул. Титова</t>
  </si>
  <si>
    <t>Челябинская область, Кунашакский район, с.Кунашак, ул. Зеленая,1А</t>
  </si>
  <si>
    <t>Челябинская область, Кунашакский район, д.Чебакуль, ул. Молодежная, 25</t>
  </si>
  <si>
    <t>Челябинская область, Кунашакский район, с.Кунашак, ул. Ленина, 214</t>
  </si>
  <si>
    <t>74:13:0807048:284</t>
  </si>
  <si>
    <t>Челябинская область, Кунашакский район, с.Усть-Багаряк, ул. Калинина,д.46</t>
  </si>
  <si>
    <t>Челябинская область, Кунашакский район, с.Усть-Багаряк, ул.Ленина,59</t>
  </si>
  <si>
    <t>74:13:0104004:206</t>
  </si>
  <si>
    <t>Челябинская область, Кунашакский район, с.Кунашак, примерно в 100 м на юго-восток от д.46 по ул.Тихая</t>
  </si>
  <si>
    <t>74:13:0807038:328</t>
  </si>
  <si>
    <t>Челябинская область, Кунашакский район, с.Кунашак, ул. Свободы , б/н</t>
  </si>
  <si>
    <t>74:13:0807001: 642</t>
  </si>
  <si>
    <t>Челябинская область, Кунашакский район, с.Кунашак, ул. Вакилова, 12</t>
  </si>
  <si>
    <t>74:13:0805032:65</t>
  </si>
  <si>
    <t>Челябинская область, Кунашакский район, с.Кунашак, ул. Пионерская, 46-А</t>
  </si>
  <si>
    <t>74:13:0807046:123</t>
  </si>
  <si>
    <t>Челябинская область, Кунашакский район, с.Кунашак, ул. К. Маркса,1д</t>
  </si>
  <si>
    <t>74:13:0807005:231</t>
  </si>
  <si>
    <t>Челябинская область, Кунашакский район, д.Карагайкуль, ул. Салавата Юлаева, 96</t>
  </si>
  <si>
    <t>74:13:0319001:235</t>
  </si>
  <si>
    <t>Челябинская область, Кунашакский район, с.Сары, ул. Николаева,2</t>
  </si>
  <si>
    <t>74:13:0703006:91</t>
  </si>
  <si>
    <t>Челябинская область, Кунашакский район, д.Сураково, ул. Новая, б/н</t>
  </si>
  <si>
    <t>74:13:0910004:25</t>
  </si>
  <si>
    <t>д.Мурино Кунашакского р-на</t>
  </si>
  <si>
    <t>с.Кунашак Сафиуллин</t>
  </si>
  <si>
    <t>с.Кунашак(Кадыров)</t>
  </si>
  <si>
    <t>Челябинская область, Кунашакский район, с.Сары, Новая 1</t>
  </si>
  <si>
    <t xml:space="preserve">с.Кунашак </t>
  </si>
  <si>
    <t>Челябинская область, Кунашакский район, с.Сары, ул.Геолоразведочная,16а</t>
  </si>
  <si>
    <t>Челябинская область, Кунашакский район, с.Кунашак, ул.Титова,24а</t>
  </si>
  <si>
    <t>Челябинская область, Кунашакский район, с.Сары, ул.Озерная,2а</t>
  </si>
  <si>
    <t xml:space="preserve"> Челябинская область,Кунашакский район, с.Кунашак, ул.З.Мухамадеева, д.19, ул.З.Мухамадеева, д.26, ул.З.Мухамадеева, д.28 ул.З.Мухамадеева, д.17</t>
  </si>
  <si>
    <t xml:space="preserve"> Челябинская область,Кунашакский район, с.Новобурино</t>
  </si>
  <si>
    <t xml:space="preserve">  Челябинская область, Кунашакский район, с.Сары, ул.Лесная 52</t>
  </si>
  <si>
    <t xml:space="preserve"> Челябинская область, Кунашакский район, с.Кунашак,ул.Титова 2а</t>
  </si>
  <si>
    <t>Челябинская область, кунашакский район, с.Кунашак</t>
  </si>
  <si>
    <t>Челябинская область, Кунашакский район, п.Новобурино</t>
  </si>
  <si>
    <t>Челябинская область, Кунашакский район, д.Большая Иркабаева</t>
  </si>
  <si>
    <t>с.Кунашак Гимадетдинова</t>
  </si>
  <si>
    <t>с.Кунашак Абдуллина</t>
  </si>
  <si>
    <t>с.Кунашак Юлбаева</t>
  </si>
  <si>
    <t>с.Кунашак Ахмадеев</t>
  </si>
  <si>
    <t xml:space="preserve"> Челябинская область, Кунашакский район, с.Новобурино, примерно в 220м по направлению на восток от орентира магазин "Спутник"</t>
  </si>
  <si>
    <t xml:space="preserve"> Челябинская область, Кунашакский район, с.Большой Куяш</t>
  </si>
  <si>
    <t xml:space="preserve"> Челябинская область, Кунашакский район, с.Большой Куяш, ул.Полевая ,6</t>
  </si>
  <si>
    <t xml:space="preserve"> Челябинская область, Кунашакский район, с.Новобурино</t>
  </si>
  <si>
    <t xml:space="preserve"> Челябинская область, Кунашакский район, с.Большой Куяш, ул.Ленина, 276</t>
  </si>
  <si>
    <t xml:space="preserve"> Челябинская область, Кунашакский район, с.Новобурино, ул.65 лет Победы (северо-восток)</t>
  </si>
  <si>
    <t>Челябинская область, Кунашакский район, п.Дружный</t>
  </si>
  <si>
    <t>Челябинская область, Кунашакский район, п.Муслюмово, ж/д станция, ул Парковая,2е,2д</t>
  </si>
  <si>
    <t xml:space="preserve"> с.Кунашак Хабибулин</t>
  </si>
  <si>
    <t>Челябинская область, Кунашакский район, д.Карагайкуль, ул.Молодежная, д.24</t>
  </si>
  <si>
    <t xml:space="preserve"> Челябинская область, Кунашакский район, д.Кубагушева, ул.Новая, д.5</t>
  </si>
  <si>
    <t>Челябинская область, Кунашакский район, вблизи д.Сураково</t>
  </si>
  <si>
    <t>Челябинская область, Кунашакский район, с.Кунашак, ул.Тихая ,д.20</t>
  </si>
  <si>
    <t xml:space="preserve"> с.Кунашак Хадыева</t>
  </si>
  <si>
    <t>с.Кунашак  Цыплакова</t>
  </si>
  <si>
    <t>с.Кунашак</t>
  </si>
  <si>
    <t>Челябинская область, Кунашакский район, с.Кунашак, ул.Ленина  ,д.69-А</t>
  </si>
  <si>
    <t>74:13:0807017:52</t>
  </si>
  <si>
    <t>Челябинская область, Кунашакский район, вблизи с.Кунашак, (примерно в 155 м по направлению на юго -восток от орентира с Кунашак)</t>
  </si>
  <si>
    <t>Челябинская область, Кунашакский район, с.Кунашак, ул.Уральская, д.11</t>
  </si>
  <si>
    <t>Челябинская область, Кунашакский район, с.Кунашак, ул. Коммунистическая, д.35</t>
  </si>
  <si>
    <t>Челябинская область, Кунашакский район, с.Кунашак, ул.автомобилистов,рядом с домом №2-А</t>
  </si>
  <si>
    <t xml:space="preserve"> Челябинская область, Кунашакский район. С.Кунашак, ул Ленина, 208</t>
  </si>
  <si>
    <t>Челябинская область, Кунашакский район, д.Бараково</t>
  </si>
  <si>
    <t>Челябинская область, Кунашакский район, с.Халитово, ул.С. Армии , 3а</t>
  </si>
  <si>
    <t xml:space="preserve"> Челябинская область,Кунашакский район, с.Кунашак</t>
  </si>
  <si>
    <t xml:space="preserve"> Челябинская область, Кунашакский район, д.Борисовка, ул.Новая,д.13А</t>
  </si>
  <si>
    <t>Челябинская область, Кунашакский район, д.Чебакуль, ул. Озерная, 2а</t>
  </si>
  <si>
    <t>Челябинская область, Кунашакский район, д.Ибрагимова</t>
  </si>
  <si>
    <t>Челябинская область,Кунашакский район, с.Кунашак</t>
  </si>
  <si>
    <t>Кунашакский район, с.Кунашак, Ахметова Э.Н.</t>
  </si>
  <si>
    <t>Челябинская область, Кунашакский район, д.Чебакуль</t>
  </si>
  <si>
    <t>Челябинская область, Кунашакский район, с.Халитово</t>
  </si>
  <si>
    <t>с. Кунашак</t>
  </si>
  <si>
    <t>Челябинская область, Кунашакский район, с.Кунашак, в 80 м по направлению на северо-восток от д.24 по ул. Комсомольская  (16009)</t>
  </si>
  <si>
    <t>Челябинская область, Кунашакский район, с.Кунашак, ул. Пионерская(16216)</t>
  </si>
  <si>
    <t xml:space="preserve"> Челябинская область,Кунашакский раон, с.Кунашак, ул.Салавата Юлаева,35</t>
  </si>
  <si>
    <t xml:space="preserve"> Челябинская область, Кунашакский район, д.Малая Казакбаева, ул. Тюляковская,д.6</t>
  </si>
  <si>
    <t xml:space="preserve"> Челябинская область, Кунашакский район, с.Татарская Караболка</t>
  </si>
  <si>
    <t xml:space="preserve"> Челябинская область, Кунашакский район, с.Халитово</t>
  </si>
  <si>
    <t>Челябинская область, Кунашакский район, д.Сураково</t>
  </si>
  <si>
    <t>Челябинская область, Сосновский район, п.Трубный, уч.208А</t>
  </si>
  <si>
    <t>Челябинская область, Кунашакский район, п.Сары, ул. Свердлова</t>
  </si>
  <si>
    <t>Челябинская область, Кунашакский район, д.Малая Казакбаева</t>
  </si>
  <si>
    <t>Челябинская область,Кунашакский район,д.Малая Казакбаева</t>
  </si>
  <si>
    <t>Челябинская область, Кунашакский район, с.Новобурино, ул. Окружная</t>
  </si>
  <si>
    <t>Челябинская область, Кунашакский район, д. Голубинка, ул.Береговая, д.44</t>
  </si>
  <si>
    <t xml:space="preserve"> Челябинская область, Кунашакский район. Д.Сулейманово, ул.Дорожная,д.17</t>
  </si>
  <si>
    <t>74:13:0501005:545</t>
  </si>
  <si>
    <t xml:space="preserve"> Челябинская область, Кунашакский район, с.Кунашак, 4 микрорайон, участок №34</t>
  </si>
  <si>
    <t>Кунашакский район, с.усть-Багаряк</t>
  </si>
  <si>
    <t>Кунашакский район, с. Кунашак, ул. Уральская 17а</t>
  </si>
  <si>
    <t>кунашакский район, д.Малый Куяш (Кузнецова А.А.)</t>
  </si>
  <si>
    <t>Челябинская областькунашакский район, с.Кунашак</t>
  </si>
  <si>
    <t>Кунашакский район, с.Кунашак (Гумеров Н.И.,Шадрина А.А., Шадрин С.Н., Шадрин Л.С., Гиниятуллина О.Р., Гиниятуллина Э.Р)</t>
  </si>
  <si>
    <t>Кунашакский район, с.Кунашак (Чебанов Н.В.)</t>
  </si>
  <si>
    <t>Челябинская областькунашакский район, д.Чебакуль</t>
  </si>
  <si>
    <t>Челябинская областькунашакский район, д.Сулейманово</t>
  </si>
  <si>
    <t>Кунашакский район, с.Кунашак, Кашшапов В.Р.</t>
  </si>
  <si>
    <t xml:space="preserve"> Кунашакский район, с.Кунашак, Гилязова Р.Н.</t>
  </si>
  <si>
    <t>Челябинская областькунашакский район, с.Усть-Багаряк, Мухутдинова Л.Г.</t>
  </si>
  <si>
    <t>Кунашакский район, с.Кунашак, Юнусов В.Б.,Халимова В.А.</t>
  </si>
  <si>
    <t>Кунашакский район, с.Кунашак, Шиганов Р.Г.</t>
  </si>
  <si>
    <t>Челябинская областьСосновский район, д.Казанцево</t>
  </si>
  <si>
    <t>Челябинская областькунашакский район, д.Кулужбаева</t>
  </si>
  <si>
    <t>Челябинская областькунашакский район, д.Чебаркуль</t>
  </si>
  <si>
    <t>Челябинская областькунашакский район, д.Исаково</t>
  </si>
  <si>
    <t>кунашакский район, вблизи с.Кунашак-с.Халитово, Гилязова Ф.Ш.</t>
  </si>
  <si>
    <t>кунашакский район, д.Мурино, Билалова З.Г.</t>
  </si>
  <si>
    <t>Челябинская областькунашакский район, с.Халитово</t>
  </si>
  <si>
    <t>Челябинская областькунашакский район, с. Кунашак</t>
  </si>
  <si>
    <t>Челябинская областькунашакский район, с.Большой Куяш</t>
  </si>
  <si>
    <t xml:space="preserve"> с. Кунашак</t>
  </si>
  <si>
    <t>Челябинская областькунашакский район, п.Дружный</t>
  </si>
  <si>
    <t>д.Большая Иркабаева</t>
  </si>
  <si>
    <t xml:space="preserve"> д. Голубинка</t>
  </si>
  <si>
    <t xml:space="preserve"> с.Кунашак</t>
  </si>
  <si>
    <t xml:space="preserve"> вблизи с. Кунашак</t>
  </si>
  <si>
    <t>Челябинская областькунашакский район, д.Карагайкуль</t>
  </si>
  <si>
    <t>74:13:0320004:12</t>
  </si>
  <si>
    <t>СМР по ЛЭП 0,4кВ с.Кунашак</t>
  </si>
  <si>
    <t>ЛЭП 0,4кВ  с.КУнашак</t>
  </si>
  <si>
    <t>74.09.2.129</t>
  </si>
  <si>
    <t>74.13.2.164</t>
  </si>
  <si>
    <t>74.13.2.170</t>
  </si>
  <si>
    <t>74.13.2.38</t>
  </si>
  <si>
    <t>74.13.2.119</t>
  </si>
  <si>
    <t>74.13.2.69</t>
  </si>
  <si>
    <t>Строительство ВЛ-10 кВ от ВЛ-10 кВ №14 ПС "Б.Куяш", ТП-10/0,4 кВ. Челябинская область, Кунашакский район, вблизи с.Большой Куяш</t>
  </si>
  <si>
    <t>Строительство ВЛ-10 кВ от ВЛ-10 кВ №15 ПС "Б.Куяш", ТП-10/0,4 кВ. Челябинская область, Кунашакский район, д.Сарыкульмяк</t>
  </si>
  <si>
    <t>Строительство ВЛ-10 кВ от  ВЛ-10 кВ №6 от ПС "Тахталым", ТП-10/0,4 кВ, ВЛ-0,4 кВ, ШУРЭ, Челябинская область, Кунашакский район, д.Махмутова</t>
  </si>
  <si>
    <t>Строительство ВЛ-10 кВ от  ВЛ-10кВ №205 ПС 110/10 "Уралбройлер",  ТП-10/0,4 кВ, Челябинская обл, Кунашакский р-н, примерно в 1800 м по направлению на восток от ориентира северная граница п.Муслюмово жд.ст. ООО "Глория"</t>
  </si>
  <si>
    <t>Строительство  ВЛ-0,4 кВ, Челябинская область,Кунашакский район,вблизи д.М.Куяш</t>
  </si>
  <si>
    <t>Строительство ВЛ-0,4 кВ. Челябинская область, Кунашакский район,д.Карагайкуль</t>
  </si>
  <si>
    <t>Строительство ВЛ-0,4 кВ. Челябинская область, Кунашакский район, д.Карагайкуль</t>
  </si>
  <si>
    <t>Строительство ВЛ-0,4 кВ. Челябинская область, Кунашакский район, д.Каракульмяк</t>
  </si>
  <si>
    <t>Строительство ВЛ-0,4 кВ. Челябинская область, Кунашакский район, с.Нугуманово</t>
  </si>
  <si>
    <t>Строительство ВЛ-0,4 кВ, ответвления от опоры ВЛ-0,4 кВ, ШУРЭ. Челябинская область, Кунашакский район,д.Голубинка</t>
  </si>
  <si>
    <t>Строительство ВЛ-0,4 кВ, ответвления от опоры ВЛ-0,4 кВ, ШУРЭ. Челябинская область, Кунашакский район, с.Халитово</t>
  </si>
  <si>
    <t>Строительство ВЛ-0,4 кВ. Челябинская область, Кунашакский район, вблизи д.Баракова</t>
  </si>
  <si>
    <t>Строительство ответвления от ВЛ-0,4 кВ, ШУРЭ. Челябинская область, Кунашакский район,д.Карагайкуль</t>
  </si>
  <si>
    <t>Строительство ВЛ-0,4 кВ. Челябинская область, Кунашакский район,с.Новобурино</t>
  </si>
  <si>
    <t>Строительство ВЛ-0,4 кВ. Челябинская область, Кунашакский район,д.Сураково</t>
  </si>
  <si>
    <t>Строительство ВЛ-0,4 кВ. Челябинская область, Кунашакский район,д.Ибрагимова</t>
  </si>
  <si>
    <t>Строительство ВЛ-0,4 кВ. Челябинская область, Кунашакский район, д.Аминева</t>
  </si>
  <si>
    <t>Строительство ВЛ-0,4 кВ. Челябинская область, Кунашакский район,д.Сулейманово</t>
  </si>
  <si>
    <t>Строительство ВЛ-0,4 кВ. Челябинская область, Кунашакский район,с.Кунашак</t>
  </si>
  <si>
    <t>Строительство ВЛ-0,4 кВ. Челябинская область, Кунашакский район, с.Кунашак, примерно в 140 м по направлению на юг от д.№14 по ул.Салавата Юлаева   Рахматуллин В.Д.</t>
  </si>
  <si>
    <t>Строительство ВЛ-0,4 кВ. Челябинская область, Кунашакский район, с.Большой Куяш, ул.Совхозная, дом №1, корпус В   Басыров Ф.К.</t>
  </si>
  <si>
    <t>Строительство ВЛ-0,4 кВ. Челябинская область, Кунашакский район, с.Кунашак, ул.Огородная, участок №12   Шакирова М.М.</t>
  </si>
  <si>
    <t>Строительство ВЛ-0,4 кВ. Челябинская область,Кунашакский район, ж/д ст. Муслюмово  ж/д ст.Муслюмово, ул.Нефтебазовая, 11Б  Гильманов Р.Р.</t>
  </si>
  <si>
    <t>Строительство ВЛ-0,4 кВ. Челябинская область, Кунашакский район, вблизи д.Ибрагимова примерно в 70 м по направлению на юго-восток от южной границы д.Ибрагимова  Мухарямова А.И</t>
  </si>
  <si>
    <t>Строительство ВЛ-0,4 кВ. Челябинская область, Кунашакский район, с.Кунашак, примерно в 320м по направлению на северо-восток от дома №1 по ул.Исмагилова  Хамитов М.Ф.</t>
  </si>
  <si>
    <t>Строительство ВЛ-0,4 кВ. Челябинская область, Кунашакский район, д.Голубинка, ул.Береговая, дом №39, корпус А   Каримова Л.Н.</t>
  </si>
  <si>
    <t>Строительство ответвления от опоры ВЛ-0,4 кВ, ШУРЭ. Челябинская область, Кунашакский район, д.Карагайкуль</t>
  </si>
  <si>
    <t>Строительство ВЛ-0,4кВ. Челябинская область, Кунашакский район, с.Большой Куяш</t>
  </si>
  <si>
    <t>Строительство ВЛ-0,4кВ. Челябинская область, Кунашакский район, д.Сулейманово</t>
  </si>
  <si>
    <t>Строительство ВЛ-0,4кВ. Челябинская область, Кунашакский район, с.Кунашак</t>
  </si>
  <si>
    <t>Строительство ВЛ-0,4кВ. Челябинская область, Кунашакский район, д.Большая Иркабаева</t>
  </si>
  <si>
    <t>Строительство ВЛ-0,4 кВ, ШУРЭ. Челябинская область, Кунашакский район, с.Кунашак</t>
  </si>
  <si>
    <t>Строительство ВЛ-0,4 кВ.Челябинская область, Кунашакский район, с.Кунашак</t>
  </si>
  <si>
    <t>Строительство ВЛ-0,4кВ. Челябинская область, Кунашакский район, д. Сулейсаново.</t>
  </si>
  <si>
    <t>Строительство ВЛ-0,4кВ. Челябинская область, Кунашатский район, п. Маян</t>
  </si>
  <si>
    <t>Строительство ВЛ-0,4кВ. Челябинская область. Кунашакский район, с. Кунашак.</t>
  </si>
  <si>
    <t>Строительство ВЛ-0,4кВ, ШУРЭ. Челябинская область. Кунашакский район, с. Кунашак.</t>
  </si>
  <si>
    <t>Строительство ВЛ-0,4кВ. Челябинская область. Кунашакский район, с. Усть-Багаряк.</t>
  </si>
  <si>
    <t>Строительство ВЛ-0,4кВ. Челябинская область, Кунашакский район, с. Кунашак</t>
  </si>
  <si>
    <t>Строительство ВЛ-0,4кВ. Челябинская область. Кунашакский район,  п. Муслюмово</t>
  </si>
  <si>
    <t>Строительство ВЛ-0,4кВ. Челябинская область, Кунашакский район, п. Муслюмово</t>
  </si>
  <si>
    <t>Строительство ответвление, ШУРЭ. Челябинская область, Кунашакский район, д. Карагайкуль</t>
  </si>
  <si>
    <t>Строительство ВЛ-0,4кВ. Челябинская область, Кунашакский район, д.Баракова</t>
  </si>
  <si>
    <t>Строительство ВЛ-0,4кВ. Челябинская область, Кунашакский район, ж/д ст.Муслюмово</t>
  </si>
  <si>
    <t>Строительство ВЛ-0,4кВ. Челябинская область. Кунашакский район. примерно в 170м по направлению на северо-запад от ориентира д.77 по ул. Ленина с. Сары</t>
  </si>
  <si>
    <t>Строительство ВЛ-0,4кВ. Челябинская область. Кунашакский район, с. Сары.</t>
  </si>
  <si>
    <t>Строительство ВЛ-0,4кВ. Челябинская область., Кунашакский район,с. Кунашак</t>
  </si>
  <si>
    <t>Строительство ответвления от опоры ВЛ-0,4кВ, ШУРЭ. Челябинская область, Кунашакский район, с.Кунашак Хажеева А.Х.</t>
  </si>
  <si>
    <t>Строительство ответвления от опоры ВЛ-0,4кВ, ШУРЭ. Челябинская область, Кунашакский район, с.Халитово ИП Садыкова З.Г.</t>
  </si>
  <si>
    <t>Строительство ВЛИ-0,4кВ. Челябинская область, Кунашакский р-н, д. Каинкуль Зайнуллина Г.М.</t>
  </si>
  <si>
    <t>Строительство ВЛИ-0,4кВ. Челябинская область, Сосновский район, вблизи д.Ключи, Фомин В.Н.</t>
  </si>
  <si>
    <t>Строительство ответвления от опоры ВЛ-0,4кВ, ШУРЭ. Челябинская область, Кунашакский район, с. Кунашак. Машараева Н.А.</t>
  </si>
  <si>
    <t>Строительство воздушной ВЛ 0,4, Челябинская область, Кунашакский район, п. Н.Бурино</t>
  </si>
  <si>
    <t>Строительство ответвления от опоры ВЛ-0,4кВ, ШУРЭ. Челябинская область, Кунашакский район, с. Кунашак.</t>
  </si>
  <si>
    <t>Строительство ВЛИ-0,4кВ. Челябинская область, Кунашакский район, с.Усть Багаряк</t>
  </si>
  <si>
    <t>Строительство ВЛИ-0,4кВ. Челябинская область, Кунашакский раойн, с.Новобурино</t>
  </si>
  <si>
    <t>Строительство ВЛИ-0,4кВ. Челябинская область, Кунашакский район, с. Муслюмово.</t>
  </si>
  <si>
    <t>Строительство ВЛИ-0,4кВ, ШУРЭ. Челябинская область, Кунашакский район, с. Кунашак.</t>
  </si>
  <si>
    <t>Строительство ВЛИ-0,4кВ. Челябинская область, Кунашакский район, с. Халитово.</t>
  </si>
  <si>
    <t>Строительство ВЛИ-0,4кВ. Челябинская область, Кунашакский район, с. Кунашак.</t>
  </si>
  <si>
    <t>Строительство ВЛИ-0,4кВ. Челябинская область, Кунашакский район, с. Новобурино.</t>
  </si>
  <si>
    <t>Строительство ВЛИ-0,4кВ. Челябинская область, Кунашакский район, с. Сары.</t>
  </si>
  <si>
    <t>Строительство ВЛИ-0,4кВ Челябинская обл, Кунашакский р-н, с. Кунашак, ул. Титова, дом № 23</t>
  </si>
  <si>
    <t>Строительство ВЛИ-0,4кВ Челябинская обл, Кунашакский р-н, с. Новобурино</t>
  </si>
  <si>
    <t>Строительство ВЛИ-0,4кВ, ответвление от опоры ВЛ-0,4кВ, ШУРЭ, Челябинская обл, Кунашакский р-н, с. Кунашак, ул. Титова, дом № 28, кадастровый номер участка 74:13:0807047:291</t>
  </si>
  <si>
    <t>Строительство ВЛИ-0,4кВ, Челябинская обл, Кунашакский р-н, п. Дружный, ул. Береговая, дом № 10, кадастровый номер участка: 74:13:0317002:404</t>
  </si>
  <si>
    <t>Строительство ВЛИ-0,4кВ, Челябинская обл., Каслинский р-н, д. Кызылова, ул. Береговая, д. 15, кадастровый номер участка: 74:09:0802001:97.</t>
  </si>
  <si>
    <t>Строительство ВЛИ-0,4кВ, Челябинская обл., Кунашакский р-н, д. Баязитова, ул. Алабужская, д. 32.</t>
  </si>
  <si>
    <t>Строительство ВЛИ-0,4кВ, Челябинская обл, Кунашакский р-н, с. Кунашак</t>
  </si>
  <si>
    <t>Строительство : ВЛИ-0,4кВ, Челябинская обл, Кунашакский р-н, с. Кунашак</t>
  </si>
  <si>
    <t>Строительство ВЛИ-0,4кВ, Челябинская обл, Кунашакский р-н, вблизи д.Аминева</t>
  </si>
  <si>
    <t>Строительство ответвления от опоры ВЛ-0,4кВ, ШУРЭ. Челябинская обл, Кунашакский р-н, д. Малый Куяш</t>
  </si>
  <si>
    <t>Строительство ответвления от опоры ВЛ-0,4кВ, ШУРЭ. Челябинская обл, Кунашакский р-н, д. Карагайкуль</t>
  </si>
  <si>
    <t>Строительство ВЛИ-0,4кВ, ответвления от опоры ВЛ-0,4кВ, ШУРЭ. Челябинская обл, Кунашакский р-н, д. Карагайкуль</t>
  </si>
  <si>
    <t>Строительство ВЛИ-0,4кВ, Челябинская обл, Кунашакский р-н, д. Сураково</t>
  </si>
  <si>
    <t>Строительство ответвления от опоры ВЛ-0,4кВ, ШУРЭ. Челябинская обл, Кунашакский р-н, с. Кунашак</t>
  </si>
  <si>
    <t>Строительство ВЛИ-0,4кВ, Челябинская обл, Кунашакский р-н, ж/д ст. Муслюмово</t>
  </si>
  <si>
    <t>Строительство ВЛИ-0,4кВ, Кунашакский р-н, с. Кунашак</t>
  </si>
  <si>
    <t>Строительство ответвления от опоры ВЛ-0,4кВ, ШУРЭ. Челябинская обл, Кунашакский р-н, д. Малый Куяш Иштимиров Д.Р.</t>
  </si>
  <si>
    <t>Борщик А.Л.</t>
  </si>
  <si>
    <t>Байгильдин А.С.</t>
  </si>
  <si>
    <t>Клычмурадов Какагелды Оразович (серия 7507 номер 116457)</t>
  </si>
  <si>
    <t>ООО "Глория"</t>
  </si>
  <si>
    <t>Коган М.Г.</t>
  </si>
  <si>
    <t>ИП Кунакбаева Э.Р.</t>
  </si>
  <si>
    <t>Гаврилова Н.А.</t>
  </si>
  <si>
    <t>Янмурзин А.Р.</t>
  </si>
  <si>
    <t>Шафигин В.А.</t>
  </si>
  <si>
    <t>Стародубов М.Ю.</t>
  </si>
  <si>
    <t>Вагапова Ф.Б.</t>
  </si>
  <si>
    <t>Самыгин Р.Г.</t>
  </si>
  <si>
    <t>Пасхин А.Н.</t>
  </si>
  <si>
    <t>Истамгулова А.З.</t>
  </si>
  <si>
    <t>Денисюк Юрий Юрьевич (серия 65 16 номер 377391)</t>
  </si>
  <si>
    <t>Иштимиров Даян Рашитович (серия 75 04 номер 561341)</t>
  </si>
  <si>
    <t>Блинова Валентина Самойловна (серия 75 02 номер 346393)</t>
  </si>
  <si>
    <t>Халимов Самсетдин Уралович (серия 75 05 номер 946190)</t>
  </si>
  <si>
    <t>Гимальдинова Рауза Вагаповна (серия 75 00 номер 629559)</t>
  </si>
  <si>
    <t>Фахритдинова Юлия Харуновна (серия 67 12 номер 269446)</t>
  </si>
  <si>
    <t>Ахметвалиев Мадхат Харисович (серия 36 03 номер 902362)</t>
  </si>
  <si>
    <t>Кашшапова Юлия Раисовна (серия 75 12 номер 046106)</t>
  </si>
  <si>
    <t>Магасумов Усман Рафаэлович (серия 75 05 номер 662931)</t>
  </si>
  <si>
    <t>Фахрутдинова Роза Зайнагатдиновна (серия 75 14 номер 444158)</t>
  </si>
  <si>
    <t>Галимов М.К.</t>
  </si>
  <si>
    <t>Рахматуллин В.Д.</t>
  </si>
  <si>
    <t>Басыров Ф.К.</t>
  </si>
  <si>
    <t>Шакирова М.М.</t>
  </si>
  <si>
    <t>Мухарямова А.И.</t>
  </si>
  <si>
    <t>Хамитов М.Ф.</t>
  </si>
  <si>
    <t>Каримова Л.Н.</t>
  </si>
  <si>
    <t>Юсупова О.Р.</t>
  </si>
  <si>
    <t>Фаткуллина О.А</t>
  </si>
  <si>
    <t>Косоротов А.В.</t>
  </si>
  <si>
    <t>Сайфутдинова М.А.</t>
  </si>
  <si>
    <t>Махмутов Р.Н.</t>
  </si>
  <si>
    <t>Хакимов И.С.</t>
  </si>
  <si>
    <t>Махмутова Г.М.</t>
  </si>
  <si>
    <t>Гусейнов Г.З.оглы</t>
  </si>
  <si>
    <t>Гилинский С.В.</t>
  </si>
  <si>
    <t>Абдрахманова Р.В.</t>
  </si>
  <si>
    <t>Абдуллина С.М.</t>
  </si>
  <si>
    <t>Гумеров Э.Ш.</t>
  </si>
  <si>
    <t>Закирова Рафида</t>
  </si>
  <si>
    <t>Ильясов А.Ш.</t>
  </si>
  <si>
    <t>Таушканова И.Х.</t>
  </si>
  <si>
    <t>Салахов А.А.</t>
  </si>
  <si>
    <t>Кулманова З.А.</t>
  </si>
  <si>
    <t>Девяткина С.А.</t>
  </si>
  <si>
    <t>Шагалеева Р.Х.</t>
  </si>
  <si>
    <t>Фахрисламова Т.М.</t>
  </si>
  <si>
    <t>Фахрисламов Н.Т.</t>
  </si>
  <si>
    <t>Мухамеджанов В.Р.</t>
  </si>
  <si>
    <t>Хажеева А.Х.</t>
  </si>
  <si>
    <t>ИП Садыкова З.Г.</t>
  </si>
  <si>
    <t>Зайнуллина Гельминур Нурмухаметовна (серия 75 08 номер 256316)</t>
  </si>
  <si>
    <t>Губарьков Леонид Александрович (серия 75 12 номер 073179)</t>
  </si>
  <si>
    <t>Машараева Найля Афаровна (серия 75 08 номер 338229)</t>
  </si>
  <si>
    <t>Исрафилова Алёна Сергеевна (серия 75 09 номер 552016)</t>
  </si>
  <si>
    <t>Аминев Радмир Кинзабулатович (серия 65 15 номер 152721)</t>
  </si>
  <si>
    <t>Файзрахманова Раиса Рашитовна (серия 75 07 номер 202516)</t>
  </si>
  <si>
    <t>Абдрахманов Динислам Ражапович (серия 75 03 номер 531340)</t>
  </si>
  <si>
    <t>Галлямова Хадича Хасановна (серия 75 04 номер 250458)</t>
  </si>
  <si>
    <t>Саляхова Рузида Адгамовна (серия 75 12 номер 242051)</t>
  </si>
  <si>
    <t>Лукманов Тимур Маратович (серия 75 05 номер 662647)</t>
  </si>
  <si>
    <t>Артамонов Антон Викторович (серия 75 04 номер 194570)</t>
  </si>
  <si>
    <t>Булдакова Людмила Александровна (серия 65 05 номер 179543)</t>
  </si>
  <si>
    <t>Мухамедшина Рауфа Харрасовна (серия 75 03 номер 433132)</t>
  </si>
  <si>
    <t>Бикбаева Зульфия Минисламовна (серия 75 02 номер 686630)</t>
  </si>
  <si>
    <t>Низамова Гульнара Раульевна (серия 75 07 номер 116927)</t>
  </si>
  <si>
    <t>Хафизов Эльдар Маратович (серия 75 10 номер 922390)</t>
  </si>
  <si>
    <t>Ширлянова Миннигуль Шакуровна (серия 75 08 номер 336737)</t>
  </si>
  <si>
    <t>Шафиков Идиял  (серия 75 12 номер 042697)</t>
  </si>
  <si>
    <t>Хамзин Рамиль Аубакирович (серия 75 02 номер 528949)</t>
  </si>
  <si>
    <t>Толкач Анжелика Сергеевна (серия 75 09 номер 653248)</t>
  </si>
  <si>
    <t>Закирова Найля Ришатовна (серия 75 16 номер 813121)</t>
  </si>
  <si>
    <t>Юсупов Артур Амурович (серия 75 14 номер 590835)</t>
  </si>
  <si>
    <t>Березняк Юлия Александровна (серия 75 09 номер 552407)</t>
  </si>
  <si>
    <t>Карипова Лариса Абдулгаизовна (серия 75 07 номер 154472)</t>
  </si>
  <si>
    <t>Гилязова Альмира Ахляфовна (серия 75 04 номер 136442)</t>
  </si>
  <si>
    <t>Султанов Алик Фархетдинович (серия 75 12 номер 046001)</t>
  </si>
  <si>
    <t>Сафина Лидия Нуритдиновна (серия 75 00 номер 255623)</t>
  </si>
  <si>
    <t>Калимуллина Фахира Ризвановна (серия 75 14 номер 444681)</t>
  </si>
  <si>
    <t>Наурузбаев Марат Каирбекович (серия 75 09 номер 652894)</t>
  </si>
  <si>
    <t>Мавлитова Гульфира Ахмашовна (серия 75 12 номер 045397)</t>
  </si>
  <si>
    <t>Диникаева Гульнара Галимовна (серия 75 03 номер 433534)</t>
  </si>
  <si>
    <t>Строительство ВЛ-10 кВ №205 от ПС "Уралбройлер",  ВЛ 0,4 кВ, ТП 10/0,4 кВ с.Кунашак Лукманова М.В</t>
  </si>
  <si>
    <t>Строительство ВЛ-0,4кВ д.Карагайкуль Касимов Ю.Ш.</t>
  </si>
  <si>
    <t>Строительство ВЛ-0,4кВ с.Кунашак Галимова Г.М.</t>
  </si>
  <si>
    <t>Строительство ВЛ-0,4кВ ст. Муслюмово Чугаев М.В.</t>
  </si>
  <si>
    <t>Строительство ВЛ-0,4кВ  д.Муслюмово  Валеев В.Р.</t>
  </si>
  <si>
    <t>Строительство ВЛ-0,4кВ п. Муслюмово Зинтяпова З.Н</t>
  </si>
  <si>
    <t>Строительство ВЛ-0,4кВ  с.Кунашак  Нуретдинова  В.</t>
  </si>
  <si>
    <t>Строительство ВЛ-0,4кВ  п. Муслюмово  Ирхужина Р.С</t>
  </si>
  <si>
    <t>Строительство ВЛ-0,4кВ  п.Муслюмово Зиннуров М.Ш.</t>
  </si>
  <si>
    <t>Строительство ВЛ-0,4кВ д.Юлдашева   Салихов Ф.Ф.</t>
  </si>
  <si>
    <t>Строительство ВЛ-0,4кВ д.Ибрагимова  Жамилова Р.Р</t>
  </si>
  <si>
    <t>Строительство ВЛ-0,4кВ д.Ибрагимова    Камалов И.С</t>
  </si>
  <si>
    <t>Строительство ВЛ-0,4кВ с.Сары     Файзуллин В.С.</t>
  </si>
  <si>
    <t>Строительство ВЛ-0,4кВ  с.Кунашак    Ханова А.Н.</t>
  </si>
  <si>
    <t>Строительство ВЛ-0,4 кВ   с.Кунашак    Зарипов Д.Р</t>
  </si>
  <si>
    <t>Строительство ВЛ-0,4 кВ  с.Кунашак   Хакимов И.Р.</t>
  </si>
  <si>
    <t>Строительство ВЛ-0,4 кВ ж/д ст. Муслюмово Сунагату</t>
  </si>
  <si>
    <t>Строительство ВЛ-0,4 кВ  с. Кунашак Абдуллина Д.Д</t>
  </si>
  <si>
    <t>Строительство ВЛ-0,4 кВ с.Кунашак     Синяков А.А.</t>
  </si>
  <si>
    <t>Строительство ВЛ-0,4 кВ с.Сары    Шарипов Р.М</t>
  </si>
  <si>
    <t>Строительство ВЛ-0,4 кВ д.Кубагушева Динмухаметов</t>
  </si>
  <si>
    <t>Строительство ВЛ-0,4 кВ с.Кунашак Абдрашитова Э.Д</t>
  </si>
  <si>
    <t>Строительство ВЛ-0,4 кВ п.Маяк    Гафаров Р.Б.</t>
  </si>
  <si>
    <t>Строительство ВЛ 0,4кВ с.Б.Куяш Орлов</t>
  </si>
  <si>
    <t>Строительство ВЛ-0,4 кВ ж/д ст. Муслюмово Мусина М</t>
  </si>
  <si>
    <t>Строительство ВЛ-0,4 кВ с.Новобурино Жаркевич В.М</t>
  </si>
  <si>
    <t>Строительство ВЛ-0,4 кВ с.Халитово    Хасанов Ю.Р.</t>
  </si>
  <si>
    <t>Строительство ВЛ-0,4 кВ ж/д ст. Муслюмово  Галимов</t>
  </si>
  <si>
    <t>Строительство ВЛ 0,4кВ д.Аминева Кулакова</t>
  </si>
  <si>
    <t>Строительство ВЛ 0,4кВ ст.п.Муслюмово Самохужина</t>
  </si>
  <si>
    <t>Строительство ВЛ-0,4 кВ с.Кунашак   Закиров Т.Г.</t>
  </si>
  <si>
    <t>Строительство ВЛ 0,4кВ д.Юлдашева Ижбердин</t>
  </si>
  <si>
    <t>Строительство ВЛ-0,4 кВ  с.Сары  Байгильдина А.О</t>
  </si>
  <si>
    <t>Строительство ВЛ-0,4 кВ с.Кунашак Рахматуллин В.Д</t>
  </si>
  <si>
    <t>Строительство ВЛ-0,4 кВ  с.Большой Куяш   Басыров</t>
  </si>
  <si>
    <t>Строительство ВЛ-0,4 кВ  с.Кунашак   Шакирова М.М.</t>
  </si>
  <si>
    <t>Строительство ВЛ-0,4 кВ вблизи д.Ибрагимова Мухара</t>
  </si>
  <si>
    <t>Строительство ВЛ-0,4 кВ  с.Кунашак   Хамитов М.Ф.</t>
  </si>
  <si>
    <t>Строительство ВЛ-0,4 кВ д.Голубинка Каримова Л.Н.</t>
  </si>
  <si>
    <t>Строительство ВЛ-0,4кВ  ж/д ст. Муслюмово Фархутди</t>
  </si>
  <si>
    <t>Строительство ВЛ-0,4кВ  ж/д ст. Муслюмово Зайнулли</t>
  </si>
  <si>
    <t>Строительство ВЛ-0,4 кВ  ж/д ст. Муслюмово Валиулл</t>
  </si>
  <si>
    <t>Строительство ВЛ-0,4 кВ д.Усманова Рахматуллин Р.Р</t>
  </si>
  <si>
    <t>Строительство ВЛ-0,4 кВ д.Мурино   Казиуллина Р.Ф.</t>
  </si>
  <si>
    <t>Строительство ВЛ-0,4 кВ жд ст.Муслюмово Хадыева Д.</t>
  </si>
  <si>
    <t>Строительство ВЛ-0,4 кВ с.Кунашак  Шигапова А.Т.</t>
  </si>
  <si>
    <t>Строительство ВЛ-0,4 кВ с.Кунашак Ярмухаметов Р.Р</t>
  </si>
  <si>
    <t>Строительство ВЛ-0,4 кВ с.Большой Куяш Козырев А.Э</t>
  </si>
  <si>
    <t>Строительство ВЛ-0,4 кВ с.Новобурино Сайгафарова С</t>
  </si>
  <si>
    <t>Строительство ВЛ-0,4 кВ д.Усманова  Калимулин Т.Б</t>
  </si>
  <si>
    <t>Строительство ВЛ-0,4 кВ с.Кунашак    Валеева Ф.Ш.</t>
  </si>
  <si>
    <t>Строительство ВЛ-0,4 кВ с.Кунашак  Габбасова А.Х.</t>
  </si>
  <si>
    <t>Строительство ВЛ-0,4 кВ с.Кунашак Нигаматуллина Р.</t>
  </si>
  <si>
    <t>Строительство ВЛ-0,4 кВ  с.Сары   Хуснуллин Р.С.</t>
  </si>
  <si>
    <t>Строительство ВЛ-0,4 кВ с.Большой Куяш Администрац</t>
  </si>
  <si>
    <t>Строительство ВЛ-0,4 кВ  с.Кунашак Юмасултанов Б.С</t>
  </si>
  <si>
    <t>Строительство ВЛ-0,4 кВ. с.Кунашак Янмурзиной В.П.</t>
  </si>
  <si>
    <t>Строительство ВЛ-0,4 кВ. п.Муслюмово жд.ст. Хасано</t>
  </si>
  <si>
    <t>Строительство ВЛ-0,4 кВ. с.Кунашак Галимов А.Н.</t>
  </si>
  <si>
    <t>Строительство ВЛ-0,4 кВ. д.Чекурова Скоба Ж.Л.</t>
  </si>
  <si>
    <t>Строительство ВЛ-0,4 кВ д.Голубинка Федотов Е.П.</t>
  </si>
  <si>
    <t>Строительство ВЛ-0,4 кВ. д.Карагайкуль Ляпина И.С.</t>
  </si>
  <si>
    <t>Строительство ВЛ-0,4 кВ. п.Дружный Юлбаев Р.М.</t>
  </si>
  <si>
    <t>Строительство ВЛ-0,4 кВ. п.Кумкуль Гилязов Р.Р.</t>
  </si>
  <si>
    <t>Строительство ТП-10/0,4кВ, ВЛ-0,4кВ д.Алифкулова Фахрутдино</t>
  </si>
  <si>
    <t>Рамазанов Р.Р., Самсудинова З.З.</t>
  </si>
  <si>
    <t>Нигматуллина Д.Х.</t>
  </si>
  <si>
    <t>Сунагатуллин В.К.</t>
  </si>
  <si>
    <t>Абдуллина Д.Д.</t>
  </si>
  <si>
    <t>Синяков А.А.</t>
  </si>
  <si>
    <t>Шарипов Р.М</t>
  </si>
  <si>
    <t>Динмухаметов Д.Д.</t>
  </si>
  <si>
    <t>Абдрашитова Э.Д.</t>
  </si>
  <si>
    <t>Гафаров Р.Б.</t>
  </si>
  <si>
    <t>Орлов М.Ю.</t>
  </si>
  <si>
    <t>Денисов Ф.Е.</t>
  </si>
  <si>
    <t>Жаркевич В.М.</t>
  </si>
  <si>
    <t>Хасанов Ю.Р.</t>
  </si>
  <si>
    <t>Галимов Р.Д.</t>
  </si>
  <si>
    <t>Кулакова Э.К.</t>
  </si>
  <si>
    <t>Самохужина Р.А.</t>
  </si>
  <si>
    <t>Закиров Т.Г.</t>
  </si>
  <si>
    <t>Ижбердин Д.Р.</t>
  </si>
  <si>
    <t>Байгильдина А.О.</t>
  </si>
  <si>
    <t>Валиуллин Б.</t>
  </si>
  <si>
    <t>Рахматуллин Р.Р.</t>
  </si>
  <si>
    <t>Казиуллина Р.Ф.</t>
  </si>
  <si>
    <t>Хадыева Д.Н.</t>
  </si>
  <si>
    <t>Шигапова А.Т.</t>
  </si>
  <si>
    <t>Ярмухаметов Р.Р.</t>
  </si>
  <si>
    <t>Козырев А.Э.</t>
  </si>
  <si>
    <t>Сайгафарова С.Р.</t>
  </si>
  <si>
    <t>Калимулин Т.Б.</t>
  </si>
  <si>
    <t>Валеева Ф.Ш.</t>
  </si>
  <si>
    <t>Нигаматуллина Р.З.</t>
  </si>
  <si>
    <t>Администрация Куяшского сельского поселения</t>
  </si>
  <si>
    <t>Юмасултанов Б.С.</t>
  </si>
  <si>
    <t>Янмурзиной В.П.</t>
  </si>
  <si>
    <t>Хасанов Н.Р.</t>
  </si>
  <si>
    <t>Галимов А.Н.</t>
  </si>
  <si>
    <t>Скоба Ж.Л.</t>
  </si>
  <si>
    <t>Федотов Е.П.</t>
  </si>
  <si>
    <t>Ляпина И.С.</t>
  </si>
  <si>
    <t>Юлбаев Р.М.</t>
  </si>
  <si>
    <t>Гилязов Р.Р.</t>
  </si>
  <si>
    <t>456730, Челябинская обл, Кунашакский р-н, примерно в 900м по направлению на северо-восток от ориентира с.Большой Куяш</t>
  </si>
  <si>
    <t>74:13:0206014:8</t>
  </si>
  <si>
    <t>456732, Челябинская обл, Кунашакский р-н, д. Сарыкульмяк, ул. Ленина, дом № 75</t>
  </si>
  <si>
    <t>456713, Челябинская обл, Кунашакский р-н, д. Махмутова, ул. Молодежная, дом № 43, квартира 2</t>
  </si>
  <si>
    <t>Челябинская обл, Кунашакский р-н, примерно в 1800 м по направлению на восток от ориентира северная граница п.Муслюмово жд.ст.</t>
  </si>
  <si>
    <t>74:13:0907005:40</t>
  </si>
  <si>
    <t>454000, Челябинская обл, Кунашакский р-н</t>
  </si>
  <si>
    <t>74:13:0202014:165</t>
  </si>
  <si>
    <t>456735, Челябинская обл, Кунашакский р-н, д. Карагайкуль, ул. Спартака, дом № 1</t>
  </si>
  <si>
    <t>74:13:0319001:205</t>
  </si>
  <si>
    <t>456735, Челябинская обл, Кунашакский р-н, д. Карагайкуль, ул. Салавата Юлаева, дом № 2г</t>
  </si>
  <si>
    <t>74:13:0319001:552</t>
  </si>
  <si>
    <t>456700, Челябинская обл, Кунашакский р-н, д. Сулейманово, ул. Береговая, дом № 3, корпус Б</t>
  </si>
  <si>
    <t>74:13:0711001:290</t>
  </si>
  <si>
    <t>456730, Челябинская обл, Кунашакский р-н, с. Кунашак, ул. Салавата Юлаева, дом № 1, корпус В</t>
  </si>
  <si>
    <t>74:13:0807048:498</t>
  </si>
  <si>
    <t>456730, Челябинская обл, Кунашакский р-н, с. Кунашак, примерно в 80м по направлению на юг от д.206 по ул.Ленина</t>
  </si>
  <si>
    <t>74:13:0807048:492</t>
  </si>
  <si>
    <t>456701, Челябинская обл, Кунашакский р-н, д. Каракульмяк, ул. Зеленая, дом № 23</t>
  </si>
  <si>
    <t>74:13:0709001:92</t>
  </si>
  <si>
    <t>456701, Челябинская обл, Кунашакский р-н, с. Сары, ул. Полевая, дом № 1</t>
  </si>
  <si>
    <t>74:13:0703006:72</t>
  </si>
  <si>
    <t>456738, Челябинская обл, Кунашакский р-н, с. Нугуманово, ул. Дружбы, дом № 54</t>
  </si>
  <si>
    <t>74:13:0000000:2926</t>
  </si>
  <si>
    <t>456733, Челябинская обл, Кунашакский р-н, д. Голубинка, ул. Полевая, дом № 2</t>
  </si>
  <si>
    <t>74:13:0210001:99</t>
  </si>
  <si>
    <t>456710, Челябинская обл, Кунашакский р-н, с. Халитово, ул. Озерная, дом № 1</t>
  </si>
  <si>
    <t>74:13:0410025:77</t>
  </si>
  <si>
    <t>Челябинская обл, Кунашакский р-н, примерно в 600м по направлению на юго-восток от ориентира д.Баракова</t>
  </si>
  <si>
    <t>74:13:0417003:7</t>
  </si>
  <si>
    <t>Челябинская обл, Кунашакский р-н, д. Карагайкуль, примерно в 900м на юго-запад от д.4 по ул.Молодежная</t>
  </si>
  <si>
    <t>74:13:0320012:39</t>
  </si>
  <si>
    <t>456712, Челябинская обл, Кунашакский р-н, с. Новобурино, примерно в 500м по направлению на юго-восток от ориентира РЭС в сторону стройцеха</t>
  </si>
  <si>
    <t>74:13:0501002:53</t>
  </si>
  <si>
    <t>456720, Челябинская обл, Кунашакский р-н, д. Сураково, ул. Северная, дом № 16</t>
  </si>
  <si>
    <t>74:13:0915001:324</t>
  </si>
  <si>
    <t>456732, Челябинская обл, Кунашакский р-н, д. Ибрагимова, ул. Школьная, дом № 4, квартира 1</t>
  </si>
  <si>
    <t>456738, Челябинская обл, Кунашакский р-н, д. Аминева, ул. Центральная, дом № 101</t>
  </si>
  <si>
    <t>74:13:0704001:143</t>
  </si>
  <si>
    <t>Челябинская обл, Кунашакский р-н, д. Сулейманово, примерно в 30м на север от дома №8 по ул.Дорожная</t>
  </si>
  <si>
    <t>74:13:0000000:3017</t>
  </si>
  <si>
    <t>456730, Челябинская обл, Кунашакский р-н, с. Кунашак, ул. Центральная, дом № 21</t>
  </si>
  <si>
    <t>74:13:0807001:711</t>
  </si>
  <si>
    <t>456730, Челябинская обл, Кунашакский р-н, с. Кунашак, ул. Красноармейская, дом № 48, корпус В</t>
  </si>
  <si>
    <t>74:13:0807035:59</t>
  </si>
  <si>
    <t>456730, Челябинская обл, Кунашакский р-н, с. Кунашак, ул. Строителей, дом № 64</t>
  </si>
  <si>
    <t>74:13:0000000:2978</t>
  </si>
  <si>
    <t>456730, Челябинская обл, Кунашакский р-н, с. Кунашак, примерно в 1800м по направлению на юго-восток от ориентира с.Кунашак восточная часть.</t>
  </si>
  <si>
    <t>74:13:0808008:10</t>
  </si>
  <si>
    <t>456730, Челябинская обл, Кунашакский р-н, с. Кунашак, примерно в 140м по направлению на юг от д.№14 по ул.Салавата Юлаева</t>
  </si>
  <si>
    <t>74:13:0805032:33</t>
  </si>
  <si>
    <t>456733, Челябинская обл, Кунашакский р-н, с. Большой Куяш, ул. Совхозная, дом № 1, корпус В</t>
  </si>
  <si>
    <t>74:13:0209005:448</t>
  </si>
  <si>
    <t>456730, Челябинская обл, Кунашакский р-н, с. Кунашак, ул.Огородная, участок №12</t>
  </si>
  <si>
    <t>74:13:0807045:181</t>
  </si>
  <si>
    <t>456720, Челябинская обл, Кунашакский р-н, ж/д_ст. Муслюмово, ул.Нефтебазовая,11Б</t>
  </si>
  <si>
    <t>456730, Челябинская обл, Кунашакский р-н, примерно в 70м по направлению на юго-восток от южной границы д.Ибрагимова</t>
  </si>
  <si>
    <t>456730, Челябинская обл, Кунашакский р-н, с. Кунашак, примерно в 320м по направлению на северо-восток от дома №1 по ул.Исмагилова</t>
  </si>
  <si>
    <t>74:13:0808008:41</t>
  </si>
  <si>
    <t>456733, Челябинская обл, Кунашакский р-н, д. Голубинка, ул. Береговая, дом № 39, корпус А</t>
  </si>
  <si>
    <t>456730, Челябинская обл, Кунашакский р-н, с. Кунашак, ул. Свободы, дом № 18</t>
  </si>
  <si>
    <t>74:13:0807001:353</t>
  </si>
  <si>
    <t>Челябинская обл, Кунашакский р-н, д. Карагайкуль, ул. Салавата Юлаева,  д.№1</t>
  </si>
  <si>
    <t>74:13:0319001:50</t>
  </si>
  <si>
    <t>456733, Челябинская обл, Кунашакский р-н, с. Большой Куяш</t>
  </si>
  <si>
    <t>74:13:0209004:309</t>
  </si>
  <si>
    <t>456738, Челябинская обл, Кунашакский р-н, д. Сулейманово, ул. Дорожная, б/н</t>
  </si>
  <si>
    <t>74:13:0711001:76</t>
  </si>
  <si>
    <t>456730, Челябинская обл, Кунашакский р-н, с. Кунашак, ул. Степная, дом № 9, корпус Е</t>
  </si>
  <si>
    <t>74:13:0807006:188</t>
  </si>
  <si>
    <t>Челябинская обл, Кунашакский р-н, д.Большая Иркабаева, примерно в 80м по направлению на северо-восток от дома №21 по ул.Луговая</t>
  </si>
  <si>
    <t>74:13:0304001:186</t>
  </si>
  <si>
    <t>456730, Челябинская обл, Кунашакский р-н, с. Кунашак, ул. Уральская, дом № 2, корпус А</t>
  </si>
  <si>
    <t>74:13:0807001:652</t>
  </si>
  <si>
    <t>456730, Челябинская обл, Кунашакский р-н, с. Кунашак, ул. Ш.Тимергаллиной, дом № 71</t>
  </si>
  <si>
    <t>Челябинская обл, Кунашакский р-н, д. Сулейманово, в 60м юго-восточнее от д.№64 по ул.Береговая</t>
  </si>
  <si>
    <t>74:13:0711001:298</t>
  </si>
  <si>
    <t>456730, Челябинская обл, Кунашакский р-н, с. Кунашак, ул. Больничная, дом № 1, корпус А</t>
  </si>
  <si>
    <t>456700, Челябинская обл, Кунашакский р-н, п. Маян, ул. Озерная, дом № 17</t>
  </si>
  <si>
    <t>74:13:0112003:28</t>
  </si>
  <si>
    <t>456730, Челябинская обл, Кунашакский р-н, с. Кунашак, ул. Труда, дом № 1, корпус Г</t>
  </si>
  <si>
    <t>74:13:0807017:87</t>
  </si>
  <si>
    <t>456730, Челябинская обл, Кунашакский р-н, с. Кунашак, ул. Зеленая, дом № 21, корпус А</t>
  </si>
  <si>
    <t>74:13:0807024:667</t>
  </si>
  <si>
    <t>Челябинская обл, Кунашакский р-н, с. Усть-Багаряк, ул. Пушкина, д. 50 "А"</t>
  </si>
  <si>
    <t>74:13:0104007:431</t>
  </si>
  <si>
    <t>456730, Челябинская обл, Кунашакский р-н, с. Кунашак, ул. Челябинская, дом № 9</t>
  </si>
  <si>
    <t>74:13:0807001:74</t>
  </si>
  <si>
    <t>Челябинская обл, Кунашакский р-н, п.Муслюмово жд.ст., ул.Восточная, дом №30, корп. А</t>
  </si>
  <si>
    <t>74:13:0909002:308</t>
  </si>
  <si>
    <t>Челябинская обл, Кунашакский р-н, п.Муслюмово жд.ст., ул.Труда, дом №7</t>
  </si>
  <si>
    <t>74:13:0907009:927</t>
  </si>
  <si>
    <t>Челябинская обл, Кунашакский р-н, д. Карагайкуль, ул.Салавата Юлаева, д.№9</t>
  </si>
  <si>
    <t>456710, Челябинская обл, Кунашакский р-н, д. Баракова, ул. Центральная, дом № 14, корпус Б</t>
  </si>
  <si>
    <t>74:13:0418001:234</t>
  </si>
  <si>
    <t>456720, Челябинская обл, Кунашакский р-н, ж/д_ст. Муслюмово, ул. Челябинская, б/н</t>
  </si>
  <si>
    <t>74:13:0909001:325</t>
  </si>
  <si>
    <t>Челябинская обл, Кунашакский р-н, примерно в 170м по направлению на северо-запад от ориентира д.77 по ул.Ленина с.Сары</t>
  </si>
  <si>
    <t>74:13:0703006:71</t>
  </si>
  <si>
    <t>456701, Челябинская обл, Кунашакский р-н, с. Сары, ул. Луговая, дом № 10</t>
  </si>
  <si>
    <t>74:13:0703006:26</t>
  </si>
  <si>
    <t>456730, Челябинская обл, Кунашакский р-н, с. Кунашак, ул. Молодежная, дом № 21, корпус А</t>
  </si>
  <si>
    <t>74:13:0807027:128</t>
  </si>
  <si>
    <t>456730, Челябинская обл, Кунашакский р-н, с. Кунашак, ул. Степная, дом № 2, корпус А</t>
  </si>
  <si>
    <t>74:13:0807006:194</t>
  </si>
  <si>
    <t>456710, Челябинская обл, Кунашакский р-н, с. Халитово, пер. 1 Мая, дом № 3, корпус А</t>
  </si>
  <si>
    <t>74:13:0410017:137</t>
  </si>
  <si>
    <t>456701, Челябинская обл, Кунашакский р-н, д. Каинкуль, ул. Челябинская, дом № 19</t>
  </si>
  <si>
    <t>74:13:0705001:125</t>
  </si>
  <si>
    <t>456738, Челябинская обл, Кунашакский р-н, д. Голубинка, ул. Береговая, дом № 7</t>
  </si>
  <si>
    <t>74:13:0210001:117</t>
  </si>
  <si>
    <t>456730, Челябинская обл, Кунашакский р-н, с. Кунашак, ул. Титова, дом № 2, корпус Б</t>
  </si>
  <si>
    <t>74:13:0807046:204</t>
  </si>
  <si>
    <t>Челябинская обл, Кунашакский р-н, п.Н.Бурино</t>
  </si>
  <si>
    <t>456730, Челябинская обл, Кунашакский р-н, с. Кунашак, ул. Карла Маркса, дом № 45</t>
  </si>
  <si>
    <t>74:13:0807002:0007</t>
  </si>
  <si>
    <t>456700, Челябинская обл, Кунашакский р-н, с. Усть-Багаряк, ул. Красных Партизан, дом № 21, корпус Б</t>
  </si>
  <si>
    <t>74:13:0104001:716</t>
  </si>
  <si>
    <t>456712, Челябинская обл, Кунашакский р-н, с. Новобурино, примерно в 50м по направлению на северо-запад от ориентира автобусная остановка</t>
  </si>
  <si>
    <t>74:13:0501002:73</t>
  </si>
  <si>
    <t>456721, Челябинская обл, Кунашакский р-н, с. Муслюмово, ул. Солнечная, дом № б/н</t>
  </si>
  <si>
    <t>74:13:0909002:251</t>
  </si>
  <si>
    <t>456730, Челябинская обл, Кунашакский р-н, с. Кунашак, ул. Красноармейская, дом № 41</t>
  </si>
  <si>
    <t>74:13:0807036:130</t>
  </si>
  <si>
    <t>456710, Челябинская обл, Кунашакский р-н, с. Халитово, ул. Степная, дом № 39</t>
  </si>
  <si>
    <t>74:13:0410001:33</t>
  </si>
  <si>
    <t>456730, Челябинская обл, Кунашакский р-н, с. Кунашак, ул. Огородная, дом № 1</t>
  </si>
  <si>
    <t>74:13:0807045:436</t>
  </si>
  <si>
    <t>456712, Челябинская обл, Кунашакский р-н, с. Новобурино, ул. Пионерская, дом № 3, корпус А</t>
  </si>
  <si>
    <t>74:13:0501002:36</t>
  </si>
  <si>
    <t>Челябинская обл, Кунашакский р-н, установлено относительно ориентира, расположенного за пределами участка. Ориентир детский сад №20. Участок находится примерно в 510м от ориентира по направлению на северо-восток. Почтовый адрес ориентира: обл. Челябинская, р-он Кунашакский, с.Новобурино, ул.Центральная</t>
  </si>
  <si>
    <t>74:13:0501005:214</t>
  </si>
  <si>
    <t>456701, Челябинская обл, Кунашакский р-н, с. Сары, ул. Свердлова, дом № 10, квартира 2</t>
  </si>
  <si>
    <t>74:13:0707002:104</t>
  </si>
  <si>
    <t>456730, Челябинская обл, Кунашакский р-н, с. Кунашак, ул. Титова, дом № 23</t>
  </si>
  <si>
    <t>74:13:0807047:292</t>
  </si>
  <si>
    <t>456712, Челябинская обл, Кунашакский р-н, с. Новобурино, местоположение установлено относительно ориентира, расположенного за пределами участка. Ориентир МТМ. Участок находится примерно в 100м от ориентира по направлению на юго-запад.</t>
  </si>
  <si>
    <t>74:13:0501005:595</t>
  </si>
  <si>
    <t>456730, Челябинская обл, Кунашакский р-н, с. Кунашак, ул. Титова, дом № 28</t>
  </si>
  <si>
    <t>74:13:0807047:291</t>
  </si>
  <si>
    <t>456735, Челябинская обл, Кунашакский р-н, п. Дружный, ул. Береговая, дом № 10</t>
  </si>
  <si>
    <t>74:13:0317002:404</t>
  </si>
  <si>
    <t>456853, Челябинская обл, Каслинский р-н, д. Кызылова, ул. Береговая, дом № 15</t>
  </si>
  <si>
    <t>74:09:0802001:97</t>
  </si>
  <si>
    <t>456711, Челябинская обл, Кунашакский р-н, д. Баязитова, ул. Алабужская, дом № 32</t>
  </si>
  <si>
    <t>456730, Челябинская обл, Кунашакский р-н, с. Кунашак, ул. Партизанская, дом № 61</t>
  </si>
  <si>
    <t>74:13:0807005:16</t>
  </si>
  <si>
    <t>456730, Челябинская обл, Кунашакский р-н, с. Кунашак, ул. Отрадная, дом № б/н</t>
  </si>
  <si>
    <t>74:13:0807001:519</t>
  </si>
  <si>
    <t>Челябинская обл, Кунашакский р-н, примерно в 80м по направлению на северо-запад от восточной границы д.Аминева</t>
  </si>
  <si>
    <t>74:13:0701012:18</t>
  </si>
  <si>
    <t>456733, Челябинская обл, Кунашакский р-н, д. Малый Куяш, ул. Новая, дом № 3, квартира 2</t>
  </si>
  <si>
    <t>456730, Челябинская обл, Кунашакский р-н, с. Кунашак, ул. Южная, дом № б/н</t>
  </si>
  <si>
    <t>74:13:0807048:178</t>
  </si>
  <si>
    <t>456735, Челябинская обл, Кунашакский р-н, д. Карагайкуль, ул. Молодежная, дом № 34</t>
  </si>
  <si>
    <t>74:13:0319001:45</t>
  </si>
  <si>
    <t>Челябинская обл, Кунашакский р-н, д. Карагайкуль, ул.Салавата Юлаева, д.№8, корпус А</t>
  </si>
  <si>
    <t>74:13:0319001:432</t>
  </si>
  <si>
    <t>456720, Челябинская обл, Кунашакский р-н, д. Сураково, ул. Центральная, дом № 19, корпус Б</t>
  </si>
  <si>
    <t>74:13:0910001:55</t>
  </si>
  <si>
    <t>456730, Челябинская обл, Кунашакский р-н, с. Кунашак, ул. Партизанская, дом № 16</t>
  </si>
  <si>
    <t>74:13:0807002:220</t>
  </si>
  <si>
    <t>456730, Челябинская обл, Кунашакский р-н, с. Кунашак, ул. 8 Марта, дом № 4</t>
  </si>
  <si>
    <t>74:13:0807043:338</t>
  </si>
  <si>
    <t>456720, Челябинская обл, Кунашакский р-н, ж/д_ст. Муслюмово, ул. Дружбы, дом № 41</t>
  </si>
  <si>
    <t>74:13:0907009:928</t>
  </si>
  <si>
    <t>Челябинская обл, Кунашакский р-н, с. Кунашак, ул.Полевая, дом. №1</t>
  </si>
  <si>
    <t>74:13:0807001:292</t>
  </si>
  <si>
    <t>Челябинская обл, Кунашакский р-н, д. Малый Куяш, примерно в 300м на северо-восток отд.2 ул.Новая</t>
  </si>
  <si>
    <t>74:13:0000000:3035</t>
  </si>
  <si>
    <t>Кунашакский РЭС</t>
  </si>
  <si>
    <t>456713, Челябинская обл, Кунашакский р-н, д. Махмутова, ул. Молодежная, дом № 37, квартира 3</t>
  </si>
  <si>
    <t>456730, Челябинская обл, Кунашакский р-н, с. Кунашак, ул. Родниковая, дом № 40</t>
  </si>
  <si>
    <t>456712, Челябинская обл, Кунашакский р-н, с. Новобурино, местоположение установлено относительно ориентира, расположенного за пределами участка. Ориентир МТМ. Участок находится примерно в 80м от ориентира по направлению на юго-запад</t>
  </si>
  <si>
    <t>456730, Челябинская обл, Кунашакский р-н, с. Кунашак, примерно в 80м по направлению на юг от дома №4 пер.Нигматуллина</t>
  </si>
  <si>
    <t>456735, Челябинская обл, Кунашакский р-н, д. Султанаева, примерно в 20м по направлению на запад от западной границы д.Султанаева</t>
  </si>
  <si>
    <t>456730, Челябинская обл, Кунашакский р-н, с. Кунашак, примерно в 40метрах по направлению на юго-восток от дома №11 по ул.Октябрьская</t>
  </si>
  <si>
    <t>456720, Челябинская обл, Кунашакский р-н, ж/д_ст. Муслюмово, ул. Молодежная, дом № 62</t>
  </si>
  <si>
    <t>456720, Челябинская обл, Кунашакский р-н, ж/д_ст. Муслюмово, ул. Молодежная, дом № 8</t>
  </si>
  <si>
    <t>456720, Челябинская обл, Кунашакский р-н, ж/д_ст. Муслюмово, ул. Железнодорожная, дом № 15</t>
  </si>
  <si>
    <t>456720, Челябинская обл, Кунашакский р-н, ж/д_ст. Муслюмово, ул. Лесная, дом № 5</t>
  </si>
  <si>
    <t>456720, Челябинская обл, Кунашакский р-н, ж/д_ст. Муслюмово, ул. Железнодорожная, дом № 17</t>
  </si>
  <si>
    <t>456720, Челябинская обл, Кунашакский р-н, ж/д_ст. Муслюмово, ул. Центральная, дом № 73</t>
  </si>
  <si>
    <t>456720, Челябинская обл, Кунашакский р-н, ж/д_ст. Муслюмово, ул. Центральная, дом № 45</t>
  </si>
  <si>
    <t>456730, Челябинская обл, Кунашакский р-н, с. Кунашак, ул. Ломоносова, дом № 7, корпус А</t>
  </si>
  <si>
    <t>456720, Челябинская обл, Кунашакский р-н, ж/д_ст. Муслюмово, ул. Лесная, дом № 10, корпус А</t>
  </si>
  <si>
    <t>456730, Челябинская обл, Кунашакский р-н, с. Кунашак, ул. Титова, дом № 30</t>
  </si>
  <si>
    <t>456730, Челябинская обл, Кунашакский р-н, с. Кунашак, ул. Береговая, дом № 1, корпус Г</t>
  </si>
  <si>
    <t>456720, Челябинская обл, Кунашакский р-н, ж/д_ст. Муслюмово, ул. Молодежная, дом № 23</t>
  </si>
  <si>
    <t>456700, Челябинская обл, Кунашакский р-н, д. Усманова, ул. КМаркса, дом № 10, корпус А</t>
  </si>
  <si>
    <t>456720, Челябинская обл, Кунашакский р-н, ж/д_ст. Муслюмово, ул. Молодежная, дом № 36, квартира 1</t>
  </si>
  <si>
    <t>456735, Челябинская обл, Кунашакский р-н, д. Карагайкуль, ул. СЮлаева, дом № 104-А</t>
  </si>
  <si>
    <t>456730, Челябинская обл, Кунашакский р-н, с. Кунашак, ул.Лукманова, д.№36</t>
  </si>
  <si>
    <t>456701, Челябинская обл, Кунашакский р-н, д. Чебакуль, ул. Цветочная, дом № 3</t>
  </si>
  <si>
    <t>456730, Челябинская обл, Кунашакский р-н, с. Кунашак, ул. Родниковая</t>
  </si>
  <si>
    <t>456701, Челябинская обл, Кунашакский р-н, с. Сары, ул. Новая, дом № 8</t>
  </si>
  <si>
    <t>456730, Челябинская обл, Кунашакский р-н, с. Кунашак, ул. Ленина, дом № 111, корпус б</t>
  </si>
  <si>
    <t>456700, Челябинская обл, Кунашакский р-н, д. Сулейманово, ул. Береговая, дом № 39, корпус Б</t>
  </si>
  <si>
    <t>456700, Челябинская обл, Кунашакский р-н, д. Сулейманово, ул. Береговая, дом № 44</t>
  </si>
  <si>
    <t>456720, Челябинская обл, Кунашакский р-н, ж/д_ст. Муслюмово, ул. Железнодорожная, дом № 45</t>
  </si>
  <si>
    <t>456730, Челябинская обл, Кунашакский р-н, п.Муслюмово жд.ст., ул.Труда, д.5</t>
  </si>
  <si>
    <t>456730, Челябинская обл, Кунашакский р-н, п.Муслюмово жд.ст., ул. Труда, д.14</t>
  </si>
  <si>
    <t>456730, Челябинская обл, Кунашакский р-н, с. Кунашак, ул. Нигматуллина, дом № 34</t>
  </si>
  <si>
    <t>456730, Челябинская обл, Кунашакский р-н, п.Муслюмово жд.ст., ул. Шагалеева Рамазана, д.26</t>
  </si>
  <si>
    <t>456730, Челябинская обл, Кунашакский р-н, п.Муслюмово жд.ст., ул.Железнодорожная, д.49</t>
  </si>
  <si>
    <t>456735, Челябинская обл, Кунашакский р-н, д. Юлдашева, ул. Лесная, дом № 16</t>
  </si>
  <si>
    <t>456732, Челябинская обл, Кунашакский р-н, д. Ибрагимова, ул. Береговая, дом № 24</t>
  </si>
  <si>
    <t>456732, Челябинская обл, Кунашакский р-н, д. Ибрагимова, ул. Береговая, дом № 32</t>
  </si>
  <si>
    <t>456701, Челябинская обл, Кунашакский р-н, с. Сары, ул. Геологоразведочная, дом № 16, корпус В</t>
  </si>
  <si>
    <t>456730, Челябинская обл, Кунашакский р-н, с. Кунашак, ул.Дружбы, 3</t>
  </si>
  <si>
    <t>456730, Челябинская обл, Кунашакский р-н, с. Кунашак, ул.Исмагилова, д.11</t>
  </si>
  <si>
    <t>456730, Челябинская обл, Кунашакский р-н, с. Кунашак, ул. Ломоносова, дом № 2</t>
  </si>
  <si>
    <t>456720, Челябинская обл, Кунашакский р-н, ж/д_ст. Муслюмово, ул. Рамазана Шагалеева, д.19</t>
  </si>
  <si>
    <t>456730, Челябинская обл, Кунашакский р-н, с. Кунашак, ул. Жукова, дом № 12</t>
  </si>
  <si>
    <t>456730, Челябинская обл, Кунашакский р-н, с. Кунашак, ул.Лукманова, д.№15</t>
  </si>
  <si>
    <t>74:13:0807001:529</t>
  </si>
  <si>
    <t>456701, Челябинская обл, Кунашакский р-н, с. Сары, ул. Лесная, дом № 57, корпус А</t>
  </si>
  <si>
    <t>74:13:0707007:47</t>
  </si>
  <si>
    <t>456710, Челябинская обл, Кунашакский р-н, д. Кубагушева, в 100м по направлению на северо-восток от северной границы д.Кубагушева</t>
  </si>
  <si>
    <t>74:13:0411003:56</t>
  </si>
  <si>
    <t>456730, Челябинская обл, Кунашакский р-н, с. Кунашак, ул. Ленина, дом № 32, корпус А</t>
  </si>
  <si>
    <t>74:13:0807022:120</t>
  </si>
  <si>
    <t>456710, Челябинская обл, Кунашакский р-н, п. Маяк, ул. Новая, дом № 1, корпус Б</t>
  </si>
  <si>
    <t>74:13:0801001:346</t>
  </si>
  <si>
    <t>456733, Челябинская обл, Кунашакский р-н, с. Большой Куяш, ул. Кашина, дом № 29</t>
  </si>
  <si>
    <t>74:13:0209019:43</t>
  </si>
  <si>
    <t>456720, Челябинская обл, Кунашакский р-н, ж/д_ст. Муслюмово, ул. Молодежная, дом № 3, корпус А</t>
  </si>
  <si>
    <t>74:13:0909004:305</t>
  </si>
  <si>
    <t>456712, Челябинская обл, Кунашакский р-н, с. Новобурино, примерно в 100м по направлению на восток от ориентира котельная</t>
  </si>
  <si>
    <t>74:13:0000000:3043</t>
  </si>
  <si>
    <t>456710, Челябинская обл, Кунашакский р-н, с. Халитово, ул. Пионерская, дом № 10, корпус А</t>
  </si>
  <si>
    <t>74:13:0410005:102</t>
  </si>
  <si>
    <t>456720, Челябинская обл, Кунашакский р-н, ж/д_ст. Муслюмово, ул. Дружбы, дом № 44</t>
  </si>
  <si>
    <t>74:13:0907009:1016</t>
  </si>
  <si>
    <t>456701, Челябинская обл, Кунашакский р-н, д. Аминева, ул. Центральная, дом № 15</t>
  </si>
  <si>
    <t>74:13:0704001:323</t>
  </si>
  <si>
    <t>456730, Челябинская обл, Кунашакский р-н, ж/д_ст. п Муслюмово, Нефтебазы. пер, дом № 2, корпус А</t>
  </si>
  <si>
    <t>456730, Челябинская обл, Кунашакский р-н, с. Кунашак, ул. Уральская, дом № 15</t>
  </si>
  <si>
    <t>74:13:0807001:261</t>
  </si>
  <si>
    <t>456735, Челябинская обл, Кунашакский р-н, д. Юлдашева, ул. Прибрежная, дом № 64</t>
  </si>
  <si>
    <t>74:13:0307001:177</t>
  </si>
  <si>
    <t>456701, Челябинская обл, Кунашакский р-н, с. Сары, ул. Свердлова, дом № 97, корпус А</t>
  </si>
  <si>
    <t>74:13:0707005:142</t>
  </si>
  <si>
    <t>456720, Челябинская обл, Кунашакский р-н, ж/д_ст. Муслюмово, ул. Молодежная, дом № 2, корпус Б</t>
  </si>
  <si>
    <t>456720, Челябинская обл, Кунашакский р-н, ж/д_ст. Муслюмово, пер.Лесной, дом №12</t>
  </si>
  <si>
    <t>456720, Челябинская обл, Кунашакский р-н, ж/д_ст. Муслюмово, ул. Лесная, дом № 13</t>
  </si>
  <si>
    <t>456700, Челябинская обл, Кунашакский р-н, д. Усманова, ул. К.Маркса, дом № 46</t>
  </si>
  <si>
    <t>74:13:0102001:153</t>
  </si>
  <si>
    <t>456700, Челябинская обл, Кунашакский р-н, д. Мурино, ул. Озерная, дом № 59, корпус А</t>
  </si>
  <si>
    <t>74:13:0117001:193</t>
  </si>
  <si>
    <t>456720, Челябинская обл, Кунашакский р-н, ж/д_ст. Муслюмово, ул. Вокзальная, дом № 2, квартира 4</t>
  </si>
  <si>
    <t>74:13:0909003:417</t>
  </si>
  <si>
    <t>456730, Челябинская обл, Кунашакский р-н, с. Кунашак, ул. 8 Марта, дом № 27</t>
  </si>
  <si>
    <t>74:13:0807046:73</t>
  </si>
  <si>
    <t>456730, Челябинская обл, Кунашакский р-н, с. Кунашак, ул. Гоголя, дом № 16</t>
  </si>
  <si>
    <t>74:13:0807002:0018</t>
  </si>
  <si>
    <t>456733, Челябинская обл, Кунашакский р-н, с. Большой Куяш, ул. Совхозная, дом № 1, корпус Б</t>
  </si>
  <si>
    <t>74:13:0209005:446</t>
  </si>
  <si>
    <t>456712, Челябинская обл, Кунашакский р-н, с. Новобурино, примерно в 280м по направлению на северо-запад от ориентира дет/сад №20</t>
  </si>
  <si>
    <t>74:13:0501005:231</t>
  </si>
  <si>
    <t>456700, Челябинская обл, Кунашакский р-н, д. Усманова, ул. Ударников, дом № 8</t>
  </si>
  <si>
    <t>74:13:0102001:382</t>
  </si>
  <si>
    <t>456730, Челябинская обл, Кунашакский р-н, с. Кунашак, примерно в 10м на юг от ориентира дома №24  ул.Октябрьской</t>
  </si>
  <si>
    <t>74:13:0807045:468</t>
  </si>
  <si>
    <t>456730, Челябинская обл, Кунашакский р-н, с. Кунашак, ул. Рыбозаводская, дом № 23</t>
  </si>
  <si>
    <t>74:13:0807012:8</t>
  </si>
  <si>
    <t>456730, Челябинская обл, Кунашакский р-н, с. Кунашак, ул. 8 Марта, дом № 43, корпус Б</t>
  </si>
  <si>
    <t>74:13:0807047:275</t>
  </si>
  <si>
    <t>456701, Челябинская обл, Кунашакский р-н, с. Сары, ул. Ленина, дом № 77, корпус Г</t>
  </si>
  <si>
    <t>74:13:0703006:99</t>
  </si>
  <si>
    <t>456733, Челябинская обл, Кунашакский р-н, с. Большой Куяш, кад. №74:13:0209003:306, №74:13:0209003:141</t>
  </si>
  <si>
    <t>456730, Челябинская обл, Кунашакский р-н, с. Кунашак, в 240м по направлению на юго-восток от д.1 по ул.Исмагилова</t>
  </si>
  <si>
    <t>74:13:0808008:75</t>
  </si>
  <si>
    <t>456730, Челябинская обл, Кунашакский р-н, с. Кунашак, ул. Вакилова, дом № 27, корпус А</t>
  </si>
  <si>
    <t>74:13:0807048:409</t>
  </si>
  <si>
    <t>Челябинская обл, Кунашакский р-н, п.Муслюмово жд.ст., ул.Молодежная 25А</t>
  </si>
  <si>
    <t>74:13:0909004:447</t>
  </si>
  <si>
    <t>456730, Челябинская обл, Кунашакский р-н, с. Кунашак, в 180м по направлению на запад от ТП "Молзавод"</t>
  </si>
  <si>
    <t>74:13:0000000:2825</t>
  </si>
  <si>
    <t>456700, Челябинская обл, Кунашакский р-н, д. Чекурова, ул. Мусина, дом № 5</t>
  </si>
  <si>
    <t>74:13:0116001:65</t>
  </si>
  <si>
    <t>456738, Челябинская обл, Кунашакский р-н, д. Голубинка, ул. Береговая, дом № 34</t>
  </si>
  <si>
    <t>456735, Челябинская обл, Кунашакский р-н, д. Карагайкуль, ул. Салавата Юлаева, дом № 65, корпус Б</t>
  </si>
  <si>
    <t>74:13:0319001:484</t>
  </si>
  <si>
    <t>456735, Челябинская обл, Кунашакский р-н, п. Дружный, ул. Учителей, дом № 14, корпус Б</t>
  </si>
  <si>
    <t>74:13:0317005:283</t>
  </si>
  <si>
    <t>456738, Челябинская обл, Кунашакский р-н, п. Кумкуль, ул. Новая, дом № 9</t>
  </si>
  <si>
    <t>74:13:0118001:165</t>
  </si>
  <si>
    <t>456713, Челябинская обл, Кунашакский р-н, д. Алифкулова, ул. Лесная, дом № 3</t>
  </si>
  <si>
    <t>Охранная зона не установлена</t>
  </si>
  <si>
    <t>Невозможно указать номер ОЗ, т.к. некорректно указан кадастровый номер з/у</t>
  </si>
  <si>
    <t>Невозможно указать номер ОЗ, т.к. указан некорректный кадастровый номер з/у</t>
  </si>
  <si>
    <t>ОЗ не установлена</t>
  </si>
  <si>
    <t>невозможно определьить номер ОЗ, т.к. отсутствуют координаты границ з/у</t>
  </si>
  <si>
    <t>Реестр объектов нового строительства инвестиционной программы филиала ОАО «МРСК Урала» – «Челябэнерго» (2013 год), выполненных за счёт источника, включённого в тариф на оказание услуг по передаче электрической энергии</t>
  </si>
  <si>
    <t>Реестр объектов нового строительства инвестиционной программы филиала ОАО «МРСК Урала» – «Челябэнерго» (2014 год), выполненных за счёт источника, включённого в тариф на оказание услуг по передаче электрической энергии</t>
  </si>
  <si>
    <t>Реестр объектов нового строительства инвестиционной программы филиала ОАО «МРСК Урала» – «Челябэнерго» (2015 год), выполненных за счёт источника, включённого в тариф на оказание услуг по передаче электрической энергии</t>
  </si>
  <si>
    <t>Реестр объектов нового строительства инвестиционной программы филиала ОАО «МРСК Урала» – «Челябэнерго» (2016 год), выполненных за счёт источника, включённого в тариф на оказание услуг по передаче электрической энергии</t>
  </si>
  <si>
    <t>Реестр объектов нового строительства инвестиционной программы филиала ОАО «МРСК Урала» – «Челябэнерго» (2017 год до 01.07.2017), выполненных за счёт источника, включённого в тариф на оказание услуг по передаче электрической энергии</t>
  </si>
  <si>
    <t>Реестр объектов нового строительства инвестиционной программы филиала ОАО «МРСК Урала» – «Челябэнерго» (2017 год с 01.07.2017), выполненных за счёт источника, включённого в тариф на оказание услуг по передаче электрической энергии</t>
  </si>
  <si>
    <t>Реестр объектов нового строительства инвестиционной программы филиала ОАО «МРСК Урала» – «Челябэнерго» (2018 год), выполненных за счёт источника, включённого в тариф на оказание услуг по передаче электрической энергии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</si>
</sst>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164" formatCode="_-* #,##0.00&quot;р.&quot;_-;\-* #,##0.00&quot;р.&quot;_-;_-* &quot;-&quot;??&quot;р.&quot;_-;_-@_-"/>
    <numFmt numFmtId="165" formatCode="_-* #,##0.00_р_._-;\-* #,##0.00_р_._-;_-* &quot;-&quot;??_р_._-;_-@_-"/>
    <numFmt numFmtId="166" formatCode="_-* #,##0\ _р_._-;\-* #,##0\ _р_._-;_-* &quot;-&quot;\ _р_._-;_-@_-"/>
    <numFmt numFmtId="167" formatCode="_-* #,##0.00\ _р_._-;\-* #,##0.00\ _р_._-;_-* &quot;-&quot;??\ _р_._-;_-@_-"/>
    <numFmt numFmtId="168" formatCode="0.0"/>
    <numFmt numFmtId="169" formatCode="0.00000"/>
    <numFmt numFmtId="170" formatCode="0.000"/>
    <numFmt numFmtId="171" formatCode="#,##0.0"/>
    <numFmt numFmtId="172" formatCode="0.0%"/>
    <numFmt numFmtId="173" formatCode="0.0%_);\(0.0%\)"/>
    <numFmt numFmtId="174" formatCode="#,##0_);[Red]\(#,##0\)"/>
    <numFmt numFmtId="175" formatCode="#.##0\.00"/>
    <numFmt numFmtId="176" formatCode="#\.00"/>
    <numFmt numFmtId="177" formatCode="#\."/>
    <numFmt numFmtId="178" formatCode="###\ ##\ ##"/>
    <numFmt numFmtId="179" formatCode="0_);\(0\)"/>
    <numFmt numFmtId="180" formatCode="General_)"/>
    <numFmt numFmtId="181" formatCode="_-* #,##0&quot;đ.&quot;_-;\-* #,##0&quot;đ.&quot;_-;_-* &quot;-&quot;&quot;đ.&quot;_-;_-@_-"/>
    <numFmt numFmtId="182" formatCode="_-* #,##0.00&quot;đ.&quot;_-;\-* #,##0.00&quot;đ.&quot;_-;_-* &quot;-&quot;??&quot;đ.&quot;_-;_-@_-"/>
    <numFmt numFmtId="183" formatCode="_(* #,##0_);_(* \(#,##0\);_(* &quot;-&quot;??_);_(@_)"/>
    <numFmt numFmtId="184" formatCode="_-* #,##0_-;\-* #,##0_-;_-* &quot;-&quot;_-;_-@_-"/>
    <numFmt numFmtId="185" formatCode="_-* #,##0.00_-;\-* #,##0.00_-;_-* &quot;-&quot;??_-;_-@_-"/>
    <numFmt numFmtId="186" formatCode="&quot;$&quot;#,##0_);[Red]\(&quot;$&quot;#,##0\)"/>
    <numFmt numFmtId="187" formatCode="_-&quot;Ј&quot;* #,##0.00_-;\-&quot;Ј&quot;* #,##0.00_-;_-&quot;Ј&quot;* &quot;-&quot;??_-;_-@_-"/>
    <numFmt numFmtId="188" formatCode="\$#,##0\ ;\(\$#,##0\)"/>
    <numFmt numFmtId="189" formatCode="_-* #,##0.00[$€-1]_-;\-* #,##0.00[$€-1]_-;_-* &quot;-&quot;??[$€-1]_-"/>
    <numFmt numFmtId="190" formatCode="_([$€]* #,##0.00_);_([$€]* \(#,##0.00\);_([$€]* &quot;-&quot;??_);_(@_)"/>
    <numFmt numFmtId="191" formatCode="_(* #,##0_);_(* \(#,##0\);_(* &quot;-&quot;_);_(@_)"/>
    <numFmt numFmtId="192" formatCode="#,##0_);[Blue]\(#,##0\)"/>
    <numFmt numFmtId="193" formatCode="_-* #,##0_d_._-;\-* #,##0_d_._-;_-* &quot;-&quot;_d_._-;_-@_-"/>
    <numFmt numFmtId="194" formatCode="_-* #,##0.00_d_._-;\-* #,##0.00_d_._-;_-* &quot;-&quot;??_d_._-;_-@_-"/>
    <numFmt numFmtId="195" formatCode="_-* #,##0_đ_._-;\-* #,##0_đ_._-;_-* &quot;-&quot;_đ_._-;_-@_-"/>
    <numFmt numFmtId="196" formatCode="_-* #,##0.00_đ_._-;\-* #,##0.00_đ_._-;_-* &quot;-&quot;??_đ_._-;_-@_-"/>
    <numFmt numFmtId="197" formatCode="_(* #,##0.000_);_(* \(#,##0.000\);_(* &quot;-&quot;???_);_(@_)"/>
    <numFmt numFmtId="198" formatCode="_-&quot;Ј&quot;* #,##0_-;\-&quot;Ј&quot;* #,##0_-;_-&quot;Ј&quot;* &quot;-&quot;_-;_-@_-"/>
    <numFmt numFmtId="199" formatCode="_(&quot;р.&quot;* #,##0.00_);_(&quot;р.&quot;* \(#,##0.00\);_(&quot;р.&quot;* &quot;-&quot;??_);_(@_)"/>
    <numFmt numFmtId="200" formatCode="#,##0.000"/>
    <numFmt numFmtId="201" formatCode="_-* #,##0.00\ _D_M_-;\-* #,##0.00\ _D_M_-;_-* &quot;-&quot;??\ _D_M_-;_-@_-"/>
    <numFmt numFmtId="202" formatCode="_(* #,##0.00_);_(* \(#,##0.00\);_(* &quot;-&quot;??_);_(@_)"/>
    <numFmt numFmtId="203" formatCode="_-* #,##0.00_р_._-;\-* #,##0.00_р_._-;_-* \-??_р_._-;_-@_-"/>
    <numFmt numFmtId="204" formatCode="000"/>
    <numFmt numFmtId="205" formatCode="_(* #,##0.00_);_(* \(#,##0.00\);_(* \-??_);_(@_)"/>
    <numFmt numFmtId="206" formatCode="\ #,##0.00\ ;&quot; (&quot;#,##0.00\);&quot; -&quot;#\ ;@\ "/>
    <numFmt numFmtId="207" formatCode="\ #,##0.00&quot;    &quot;;\-#,##0.00&quot;    &quot;;&quot; -&quot;#&quot;    &quot;;@\ "/>
    <numFmt numFmtId="208" formatCode="&quot; &quot;#,##0.00&quot; &quot;;&quot; (&quot;#,##0.00&quot;)&quot;;&quot; -&quot;#&quot; &quot;;@&quot; &quot;"/>
  </numFmts>
  <fonts count="176">
    <font>
      <sz val="12"/>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6"/>
      <name val="Times New Roman"/>
      <family val="1"/>
      <charset val="204"/>
    </font>
    <font>
      <b/>
      <sz val="16"/>
      <name val="Times New Roman"/>
      <family val="1"/>
      <charset val="204"/>
    </font>
    <font>
      <sz val="11"/>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0"/>
      <name val="Arial"/>
      <family val="2"/>
      <charset val="204"/>
    </font>
    <font>
      <sz val="14"/>
      <name val="Arial"/>
      <family val="2"/>
      <charset val="204"/>
    </font>
    <font>
      <b/>
      <sz val="10"/>
      <name val="Arial"/>
      <family val="2"/>
      <charset val="204"/>
    </font>
    <font>
      <sz val="10"/>
      <name val="Helv"/>
      <charset val="204"/>
    </font>
    <font>
      <sz val="12"/>
      <color theme="1"/>
      <name val="Times New Roman"/>
      <family val="1"/>
      <charset val="204"/>
    </font>
    <font>
      <sz val="11"/>
      <name val="Arial"/>
      <family val="2"/>
      <charset val="204"/>
    </font>
    <font>
      <sz val="10"/>
      <color theme="1"/>
      <name val="Arial"/>
      <family val="2"/>
      <charset val="204"/>
    </font>
    <font>
      <sz val="12"/>
      <name val="Arial"/>
      <family val="2"/>
      <charset val="204"/>
    </font>
    <font>
      <sz val="10"/>
      <name val="Times New Roman"/>
      <family val="1"/>
      <charset val="204"/>
    </font>
    <font>
      <b/>
      <sz val="11"/>
      <name val="Times New Roman"/>
      <family val="1"/>
      <charset val="204"/>
    </font>
    <font>
      <sz val="10"/>
      <name val="Helv"/>
    </font>
    <font>
      <sz val="8"/>
      <name val="Arial"/>
      <family val="2"/>
      <charset val="204"/>
    </font>
    <font>
      <sz val="8"/>
      <color indexed="12"/>
      <name val="Arial"/>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0"/>
      <color indexed="8"/>
      <name val="Arial"/>
      <family val="2"/>
    </font>
    <font>
      <sz val="12"/>
      <color theme="1"/>
      <name val="Times New Roman"/>
      <family val="2"/>
      <charset val="204"/>
    </font>
    <font>
      <sz val="11"/>
      <color indexed="9"/>
      <name val="Calibri"/>
      <family val="2"/>
      <charset val="204"/>
    </font>
    <font>
      <sz val="10"/>
      <color indexed="9"/>
      <name val="Arial"/>
      <family val="2"/>
    </font>
    <font>
      <sz val="11"/>
      <color indexed="8"/>
      <name val="Calibri"/>
      <family val="2"/>
    </font>
    <font>
      <sz val="11"/>
      <color indexed="9"/>
      <name val="Calibri"/>
      <family val="2"/>
    </font>
    <font>
      <sz val="10"/>
      <color indexed="12"/>
      <name val="Arial"/>
      <family val="2"/>
      <charset val="204"/>
    </font>
    <font>
      <u/>
      <sz val="10"/>
      <color indexed="12"/>
      <name val="Courier"/>
      <family val="3"/>
    </font>
    <font>
      <u/>
      <sz val="10"/>
      <color indexed="12"/>
      <name val="Courier"/>
      <family val="1"/>
      <charset val="204"/>
    </font>
    <font>
      <sz val="10"/>
      <name val="Arial Cyr"/>
      <family val="2"/>
      <charset val="204"/>
    </font>
    <font>
      <sz val="10"/>
      <name val="Arial Cyr"/>
      <family val="2"/>
      <charset val="204"/>
    </font>
    <font>
      <b/>
      <sz val="10"/>
      <name val="Arial"/>
      <family val="2"/>
    </font>
    <font>
      <sz val="11"/>
      <color indexed="20"/>
      <name val="Calibri"/>
      <family val="2"/>
      <charset val="204"/>
    </font>
    <font>
      <sz val="11"/>
      <color indexed="16"/>
      <name val="Calibri"/>
      <family val="2"/>
    </font>
    <font>
      <sz val="11"/>
      <color indexed="37"/>
      <name val="Calibri"/>
      <family val="2"/>
    </font>
    <font>
      <b/>
      <sz val="11"/>
      <color indexed="52"/>
      <name val="Calibri"/>
      <family val="2"/>
      <charset val="204"/>
    </font>
    <font>
      <b/>
      <sz val="11"/>
      <color indexed="53"/>
      <name val="Calibri"/>
      <family val="2"/>
    </font>
    <font>
      <b/>
      <sz val="11"/>
      <color indexed="17"/>
      <name val="Calibri"/>
      <family val="2"/>
    </font>
    <font>
      <b/>
      <sz val="10"/>
      <color indexed="9"/>
      <name val="Arial"/>
      <family val="2"/>
      <charset val="204"/>
    </font>
    <font>
      <b/>
      <sz val="11"/>
      <color indexed="9"/>
      <name val="Calibri"/>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8"/>
      <name val="Arial Cyr"/>
      <family val="2"/>
      <charset val="204"/>
    </font>
    <font>
      <u/>
      <sz val="8"/>
      <color indexed="12"/>
      <name val="Arial Cyr"/>
      <family val="2"/>
      <charset val="204"/>
    </font>
    <font>
      <b/>
      <sz val="11"/>
      <color indexed="8"/>
      <name val="Calibri"/>
      <family val="2"/>
    </font>
    <font>
      <i/>
      <sz val="11"/>
      <color indexed="23"/>
      <name val="Calibri"/>
      <family val="2"/>
      <charset val="204"/>
    </font>
    <font>
      <i/>
      <sz val="10"/>
      <color indexed="23"/>
      <name val="Arial"/>
      <family val="2"/>
    </font>
    <font>
      <i/>
      <sz val="10"/>
      <color indexed="18"/>
      <name val="Arial"/>
      <family val="2"/>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u/>
      <sz val="10"/>
      <color indexed="36"/>
      <name val="Arial"/>
      <family val="2"/>
      <charset val="204"/>
    </font>
    <font>
      <sz val="11"/>
      <color indexed="17"/>
      <name val="Calibri"/>
      <family val="2"/>
      <charset val="204"/>
    </font>
    <font>
      <sz val="11"/>
      <color indexed="17"/>
      <name val="Calibri"/>
      <family val="2"/>
    </font>
    <font>
      <b/>
      <sz val="10"/>
      <color indexed="18"/>
      <name val="Arial Cyr"/>
      <family val="2"/>
      <charset val="204"/>
    </font>
    <font>
      <b/>
      <sz val="18"/>
      <color indexed="24"/>
      <name val="Arial"/>
      <family val="2"/>
      <charset val="204"/>
    </font>
    <font>
      <b/>
      <sz val="15"/>
      <color indexed="62"/>
      <name val="Calibri"/>
      <family val="2"/>
    </font>
    <font>
      <b/>
      <sz val="12"/>
      <color indexed="24"/>
      <name val="Arial"/>
      <family val="2"/>
      <charset val="204"/>
    </font>
    <font>
      <b/>
      <sz val="13"/>
      <color indexed="62"/>
      <name val="Calibri"/>
      <family val="2"/>
    </font>
    <font>
      <b/>
      <sz val="11"/>
      <color indexed="56"/>
      <name val="Calibri"/>
      <family val="2"/>
      <charset val="204"/>
    </font>
    <font>
      <b/>
      <sz val="11"/>
      <color indexed="62"/>
      <name val="Calibri"/>
      <family val="2"/>
    </font>
    <font>
      <b/>
      <sz val="8"/>
      <name val="Arial Cyr"/>
      <family val="2"/>
      <charset val="204"/>
    </font>
    <font>
      <u/>
      <sz val="7.5"/>
      <color indexed="12"/>
      <name val="Arial Cyr"/>
      <family val="2"/>
      <charset val="204"/>
    </font>
    <font>
      <sz val="10"/>
      <name val="Courier"/>
      <family val="3"/>
    </font>
    <font>
      <u/>
      <sz val="10"/>
      <color indexed="36"/>
      <name val="Courier"/>
      <family val="3"/>
    </font>
    <font>
      <u/>
      <sz val="10"/>
      <color indexed="36"/>
      <name val="Courier"/>
      <family val="1"/>
      <charset val="204"/>
    </font>
    <font>
      <sz val="11"/>
      <color indexed="62"/>
      <name val="Calibri"/>
      <family val="2"/>
      <charset val="204"/>
    </font>
    <font>
      <sz val="11"/>
      <color indexed="48"/>
      <name val="Calibri"/>
      <family val="2"/>
    </font>
    <font>
      <sz val="8"/>
      <color indexed="9"/>
      <name val="MS Sans Serif"/>
      <family val="2"/>
      <charset val="204"/>
    </font>
    <font>
      <sz val="11"/>
      <color indexed="52"/>
      <name val="Calibri"/>
      <family val="2"/>
      <charset val="204"/>
    </font>
    <font>
      <sz val="11"/>
      <color indexed="53"/>
      <name val="Calibri"/>
      <family val="2"/>
    </font>
    <font>
      <sz val="11"/>
      <color indexed="60"/>
      <name val="Calibri"/>
      <family val="2"/>
      <charset val="204"/>
    </font>
    <font>
      <sz val="11"/>
      <color indexed="60"/>
      <name val="Calibri"/>
      <family val="2"/>
    </font>
    <font>
      <b/>
      <sz val="10"/>
      <name val="Arial Cyr"/>
      <family val="2"/>
      <charset val="204"/>
    </font>
    <font>
      <sz val="10"/>
      <name val="Arial"/>
      <family val="2"/>
    </font>
    <font>
      <sz val="8"/>
      <name val="Helv"/>
      <charset val="204"/>
    </font>
    <font>
      <b/>
      <sz val="11"/>
      <color indexed="63"/>
      <name val="Calibri"/>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charset val="204"/>
    </font>
    <font>
      <sz val="8"/>
      <color indexed="8"/>
      <name val="Arial"/>
      <family val="2"/>
      <charset val="204"/>
    </font>
    <font>
      <b/>
      <sz val="10"/>
      <color indexed="8"/>
      <name val="Arial"/>
      <family val="2"/>
    </font>
    <font>
      <sz val="8"/>
      <name val="Arial"/>
      <family val="2"/>
    </font>
    <font>
      <sz val="10"/>
      <color indexed="39"/>
      <name val="Arial"/>
      <family val="2"/>
    </font>
    <font>
      <b/>
      <sz val="10"/>
      <color indexed="39"/>
      <name val="Arial"/>
      <family val="2"/>
    </font>
    <font>
      <sz val="8"/>
      <color indexed="62"/>
      <name val="Arial"/>
      <family val="2"/>
    </font>
    <font>
      <b/>
      <sz val="8"/>
      <color indexed="8"/>
      <name val="Arial"/>
      <family val="2"/>
    </font>
    <font>
      <b/>
      <sz val="12"/>
      <color indexed="8"/>
      <name val="Arial"/>
      <family val="2"/>
      <charset val="204"/>
    </font>
    <font>
      <b/>
      <sz val="8"/>
      <name val="Arial"/>
      <family val="2"/>
    </font>
    <font>
      <sz val="8"/>
      <color indexed="8"/>
      <name val="Arial"/>
      <family val="2"/>
    </font>
    <font>
      <b/>
      <sz val="16"/>
      <color indexed="23"/>
      <name val="Arial"/>
      <family val="2"/>
      <charset val="204"/>
    </font>
    <font>
      <sz val="19"/>
      <color indexed="48"/>
      <name val="Arial"/>
      <family val="2"/>
      <charset val="204"/>
    </font>
    <font>
      <sz val="19"/>
      <name val="Arial"/>
      <family val="2"/>
    </font>
    <font>
      <sz val="10"/>
      <color indexed="10"/>
      <name val="Arial"/>
      <family val="2"/>
    </font>
    <font>
      <sz val="8"/>
      <color indexed="14"/>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2"/>
      <charset val="204"/>
    </font>
    <font>
      <b/>
      <sz val="18"/>
      <color indexed="56"/>
      <name val="Cambria"/>
      <family val="2"/>
      <charset val="204"/>
    </font>
    <font>
      <sz val="10"/>
      <name val="Courier"/>
      <family val="1"/>
      <charset val="204"/>
    </font>
    <font>
      <b/>
      <i/>
      <sz val="10"/>
      <color indexed="9"/>
      <name val="Arial"/>
      <family val="2"/>
      <charset val="204"/>
    </font>
    <font>
      <sz val="11"/>
      <color indexed="10"/>
      <name val="Calibri"/>
      <family val="2"/>
      <charset val="204"/>
    </font>
    <font>
      <sz val="11"/>
      <color indexed="10"/>
      <name val="Calibri"/>
      <family val="2"/>
    </font>
    <font>
      <sz val="11"/>
      <color indexed="14"/>
      <name val="Calibri"/>
      <family val="2"/>
    </font>
    <font>
      <u/>
      <sz val="11"/>
      <color theme="10"/>
      <name val="Calibri"/>
      <family val="2"/>
      <charset val="204"/>
    </font>
    <font>
      <u/>
      <sz val="10"/>
      <color indexed="12"/>
      <name val="Arial Cyr"/>
      <family val="2"/>
      <charset val="204"/>
    </font>
    <font>
      <b/>
      <sz val="14"/>
      <name val="Franklin Gothic Medium"/>
      <family val="2"/>
      <charset val="204"/>
    </font>
    <font>
      <b/>
      <sz val="15"/>
      <color indexed="56"/>
      <name val="Calibri"/>
      <family val="2"/>
      <charset val="204"/>
    </font>
    <font>
      <b/>
      <sz val="13"/>
      <color indexed="56"/>
      <name val="Calibri"/>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9"/>
      <name val="Arial"/>
      <family val="2"/>
    </font>
    <font>
      <b/>
      <sz val="11"/>
      <color indexed="8"/>
      <name val="Calibri"/>
      <family val="2"/>
      <charset val="204"/>
    </font>
    <font>
      <b/>
      <sz val="11"/>
      <name val="Arial"/>
      <family val="2"/>
    </font>
    <font>
      <b/>
      <sz val="14"/>
      <name val="Arial"/>
      <family val="2"/>
      <charset val="204"/>
    </font>
    <font>
      <b/>
      <sz val="10"/>
      <name val="Arial Cyr"/>
      <family val="2"/>
      <charset val="204"/>
    </font>
    <font>
      <sz val="11"/>
      <color theme="1"/>
      <name val="Calibri"/>
      <family val="2"/>
      <scheme val="minor"/>
    </font>
    <font>
      <sz val="11"/>
      <color rgb="FF000000"/>
      <name val="Arial"/>
      <family val="2"/>
      <charset val="204"/>
    </font>
    <font>
      <sz val="12"/>
      <name val="Times New Roman"/>
      <family val="1"/>
    </font>
    <font>
      <sz val="12"/>
      <color theme="1"/>
      <name val="Calibri"/>
      <family val="2"/>
      <charset val="204"/>
      <scheme val="minor"/>
    </font>
    <font>
      <sz val="11"/>
      <name val="Times New Roman Cyr"/>
      <family val="1"/>
      <charset val="204"/>
    </font>
    <font>
      <sz val="12"/>
      <color indexed="8"/>
      <name val="Times New Roman"/>
      <family val="2"/>
      <charset val="204"/>
    </font>
    <font>
      <sz val="10"/>
      <name val="Arial Cyr"/>
      <family val="2"/>
      <charset val="204"/>
    </font>
    <font>
      <sz val="12"/>
      <name val="Tahoma"/>
      <family val="2"/>
      <charset val="204"/>
    </font>
    <font>
      <sz val="12"/>
      <color indexed="24"/>
      <name val="Arial"/>
      <family val="2"/>
      <charset val="204"/>
    </font>
    <font>
      <sz val="12"/>
      <color theme="0"/>
      <name val="Times New Roman"/>
      <family val="1"/>
      <charset val="204"/>
    </font>
    <font>
      <sz val="10"/>
      <name val="Arial"/>
      <family val="2"/>
      <charset val="204"/>
    </font>
    <font>
      <sz val="12"/>
      <color indexed="63"/>
      <name val="Times New Roman"/>
      <family val="1"/>
      <charset val="204"/>
    </font>
    <font>
      <sz val="12"/>
      <color rgb="FFFF0000"/>
      <name val="Times New Roman"/>
      <family val="1"/>
      <charset val="204"/>
    </font>
    <font>
      <b/>
      <sz val="12"/>
      <color indexed="63"/>
      <name val="Times New Roman"/>
      <family val="1"/>
      <charset val="204"/>
    </font>
    <font>
      <sz val="10"/>
      <name val="Arial"/>
      <family val="2"/>
      <charset val="204"/>
    </font>
    <font>
      <sz val="8"/>
      <name val="Times New Roman"/>
      <family val="1"/>
      <charset val="204"/>
    </font>
    <font>
      <sz val="10"/>
      <color rgb="FFFF0000"/>
      <name val="Arial"/>
      <family val="2"/>
      <charset val="204"/>
    </font>
    <font>
      <sz val="8"/>
      <color theme="1"/>
      <name val="Tahoma"/>
      <family val="2"/>
      <charset val="204"/>
    </font>
    <font>
      <sz val="10"/>
      <color theme="1"/>
      <name val="Arial1"/>
      <charset val="204"/>
    </font>
    <font>
      <u/>
      <sz val="11"/>
      <color theme="10"/>
      <name val="Calibri"/>
      <family val="2"/>
      <charset val="204"/>
      <scheme val="minor"/>
    </font>
    <font>
      <sz val="12"/>
      <name val="Calibri"/>
      <family val="2"/>
      <charset val="204"/>
      <scheme val="minor"/>
    </font>
    <font>
      <b/>
      <sz val="10"/>
      <name val="Times New Roman"/>
      <family val="1"/>
      <charset val="204"/>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3"/>
        <bgColor indexed="64"/>
      </patternFill>
    </fill>
    <fill>
      <patternFill patternType="solid">
        <fgColor indexed="51"/>
        <bgColor indexed="64"/>
      </patternFill>
    </fill>
    <fill>
      <patternFill patternType="solid">
        <fgColor indexed="29"/>
        <bgColor indexed="64"/>
      </patternFill>
    </fill>
    <fill>
      <patternFill patternType="solid">
        <fgColor rgb="FFFF7C80"/>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65"/>
        <bgColor indexed="8"/>
      </patternFill>
    </fill>
    <fill>
      <patternFill patternType="solid">
        <fgColor indexed="41"/>
        <bgColor indexed="8"/>
      </patternFill>
    </fill>
    <fill>
      <patternFill patternType="solid">
        <fgColor indexed="9"/>
        <bgColor indexed="9"/>
      </patternFill>
    </fill>
    <fill>
      <patternFill patternType="solid">
        <fgColor indexed="35"/>
        <bgColor indexed="35"/>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35"/>
        <bgColor indexed="64"/>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22"/>
      </patternFill>
    </fill>
    <fill>
      <patternFill patternType="solid">
        <fgColor indexed="47"/>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style="thin">
        <color indexed="64"/>
      </bottom>
      <diagonal/>
    </border>
  </borders>
  <cellStyleXfs count="60487">
    <xf numFmtId="0" fontId="0" fillId="0" borderId="0"/>
    <xf numFmtId="164" fontId="21" fillId="0" borderId="0" applyFont="0" applyFill="0" applyBorder="0" applyAlignment="0" applyProtection="0"/>
    <xf numFmtId="9" fontId="21" fillId="0" borderId="0" applyFont="0" applyFill="0" applyBorder="0" applyAlignment="0" applyProtection="0"/>
    <xf numFmtId="0" fontId="31" fillId="0" borderId="0"/>
    <xf numFmtId="0" fontId="21" fillId="0" borderId="0"/>
    <xf numFmtId="0" fontId="31" fillId="0" borderId="0"/>
    <xf numFmtId="0" fontId="21" fillId="0" borderId="0"/>
    <xf numFmtId="0" fontId="5" fillId="0" borderId="0"/>
    <xf numFmtId="0" fontId="38" fillId="0" borderId="0"/>
    <xf numFmtId="0" fontId="31" fillId="0" borderId="0"/>
    <xf numFmtId="172" fontId="39" fillId="0" borderId="0">
      <alignment vertical="top"/>
    </xf>
    <xf numFmtId="172" fontId="40" fillId="0" borderId="0">
      <alignment vertical="top"/>
    </xf>
    <xf numFmtId="173" fontId="40" fillId="42" borderId="0">
      <alignment vertical="top"/>
    </xf>
    <xf numFmtId="172" fontId="40" fillId="43" borderId="0">
      <alignment vertical="top"/>
    </xf>
    <xf numFmtId="0" fontId="31" fillId="0" borderId="0"/>
    <xf numFmtId="0" fontId="31" fillId="0" borderId="0"/>
    <xf numFmtId="0" fontId="38" fillId="0" borderId="0"/>
    <xf numFmtId="0" fontId="31" fillId="0" borderId="0"/>
    <xf numFmtId="0" fontId="38"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28" fillId="0" borderId="0"/>
    <xf numFmtId="0" fontId="28" fillId="0" borderId="0"/>
    <xf numFmtId="0" fontId="38" fillId="0" borderId="0"/>
    <xf numFmtId="0" fontId="28" fillId="0" borderId="0"/>
    <xf numFmtId="0" fontId="38" fillId="0" borderId="0"/>
    <xf numFmtId="0" fontId="38" fillId="0" borderId="0"/>
    <xf numFmtId="0" fontId="38" fillId="0" borderId="0"/>
    <xf numFmtId="0" fontId="31" fillId="0" borderId="0"/>
    <xf numFmtId="0" fontId="38"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8" fillId="0" borderId="0"/>
    <xf numFmtId="0" fontId="38"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4"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8"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8" fillId="0" borderId="0"/>
    <xf numFmtId="0" fontId="41"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175" fontId="42" fillId="0" borderId="0">
      <protection locked="0"/>
    </xf>
    <xf numFmtId="176" fontId="42" fillId="0" borderId="0">
      <protection locked="0"/>
    </xf>
    <xf numFmtId="164" fontId="41"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1"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1"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7" fontId="42" fillId="0" borderId="16">
      <protection locked="0"/>
    </xf>
    <xf numFmtId="0" fontId="45" fillId="44"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7"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45"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0" fontId="45" fillId="5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5"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47"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58"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9"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60"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6" fillId="53" borderId="0" applyNumberFormat="0" applyBorder="0" applyAlignment="0" applyProtection="0"/>
    <xf numFmtId="0" fontId="45" fillId="6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8" fillId="62" borderId="0" applyNumberFormat="0" applyBorder="0" applyAlignment="0" applyProtection="0"/>
    <xf numFmtId="0" fontId="49" fillId="63" borderId="0" applyNumberFormat="0" applyBorder="0" applyAlignment="0" applyProtection="0"/>
    <xf numFmtId="0" fontId="48" fillId="56" borderId="0" applyNumberFormat="0" applyBorder="0" applyAlignment="0" applyProtection="0"/>
    <xf numFmtId="0" fontId="49" fillId="47" borderId="0" applyNumberFormat="0" applyBorder="0" applyAlignment="0" applyProtection="0"/>
    <xf numFmtId="0" fontId="48" fillId="57" borderId="0" applyNumberFormat="0" applyBorder="0" applyAlignment="0" applyProtection="0"/>
    <xf numFmtId="0" fontId="49" fillId="58" borderId="0" applyNumberFormat="0" applyBorder="0" applyAlignment="0" applyProtection="0"/>
    <xf numFmtId="0" fontId="48" fillId="64" borderId="0" applyNumberFormat="0" applyBorder="0" applyAlignment="0" applyProtection="0"/>
    <xf numFmtId="0" fontId="49" fillId="59" borderId="0" applyNumberFormat="0" applyBorder="0" applyAlignment="0" applyProtection="0"/>
    <xf numFmtId="0" fontId="48" fillId="65" borderId="0" applyNumberFormat="0" applyBorder="0" applyAlignment="0" applyProtection="0"/>
    <xf numFmtId="0" fontId="49" fillId="63" borderId="0" applyNumberFormat="0" applyBorder="0" applyAlignment="0" applyProtection="0"/>
    <xf numFmtId="0" fontId="48" fillId="66" borderId="0" applyNumberFormat="0" applyBorder="0" applyAlignment="0" applyProtection="0"/>
    <xf numFmtId="0" fontId="49" fillId="6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20" fillId="1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20" fillId="15"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20" fillId="19"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3"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7"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20" fillId="31"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48" fillId="75" borderId="0" applyNumberFormat="0" applyBorder="0" applyAlignment="0" applyProtection="0"/>
    <xf numFmtId="0" fontId="50" fillId="76" borderId="0" applyNumberFormat="0" applyBorder="0" applyAlignment="0" applyProtection="0"/>
    <xf numFmtId="0" fontId="50" fillId="76" borderId="0" applyNumberFormat="0" applyBorder="0" applyAlignment="0" applyProtection="0"/>
    <xf numFmtId="0" fontId="50" fillId="77"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79"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78"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48" fillId="58" borderId="0" applyNumberFormat="0" applyBorder="0" applyAlignment="0" applyProtection="0"/>
    <xf numFmtId="0" fontId="50" fillId="82" borderId="0" applyNumberFormat="0" applyBorder="0" applyAlignment="0" applyProtection="0"/>
    <xf numFmtId="0" fontId="50" fillId="82" borderId="0" applyNumberFormat="0" applyBorder="0" applyAlignment="0" applyProtection="0"/>
    <xf numFmtId="0" fontId="50" fillId="83"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84"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8" fillId="64"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77"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80"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9"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48" fillId="65"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82" borderId="0" applyNumberFormat="0" applyBorder="0" applyAlignment="0" applyProtection="0"/>
    <xf numFmtId="0" fontId="50"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48" fillId="90" borderId="0" applyNumberFormat="0" applyBorder="0" applyAlignment="0" applyProtection="0"/>
    <xf numFmtId="0" fontId="50" fillId="91"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92" borderId="0" applyNumberFormat="0" applyBorder="0" applyAlignment="0" applyProtection="0"/>
    <xf numFmtId="0" fontId="51" fillId="92" borderId="0" applyNumberFormat="0" applyBorder="0" applyAlignment="0" applyProtection="0"/>
    <xf numFmtId="0" fontId="51" fillId="92" borderId="0" applyNumberFormat="0" applyBorder="0" applyAlignment="0" applyProtection="0"/>
    <xf numFmtId="0" fontId="51" fillId="93"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178" fontId="52" fillId="96" borderId="0">
      <alignment horizontal="center" vertical="center"/>
    </xf>
    <xf numFmtId="179" fontId="33" fillId="0" borderId="17" applyFont="0" applyFill="0">
      <alignment horizontal="right" vertical="center"/>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80" fontId="55" fillId="0" borderId="18">
      <protection locked="0"/>
    </xf>
    <xf numFmtId="181" fontId="56" fillId="0" borderId="0" applyFont="0" applyFill="0" applyBorder="0" applyAlignment="0" applyProtection="0"/>
    <xf numFmtId="182" fontId="56" fillId="0" borderId="0" applyFont="0" applyFill="0" applyBorder="0" applyAlignment="0" applyProtection="0"/>
    <xf numFmtId="179" fontId="33" fillId="0" borderId="0" applyFont="0" applyBorder="0" applyProtection="0">
      <alignment vertical="center"/>
    </xf>
    <xf numFmtId="178" fontId="28" fillId="0" borderId="0" applyNumberFormat="0" applyFont="0" applyAlignment="0">
      <alignment horizontal="center" vertical="center"/>
    </xf>
    <xf numFmtId="39" fontId="57" fillId="42" borderId="0" applyNumberFormat="0" applyBorder="0">
      <alignment vertical="center"/>
    </xf>
    <xf numFmtId="0" fontId="58" fillId="46" borderId="0" applyNumberFormat="0" applyBorder="0" applyAlignment="0" applyProtection="0"/>
    <xf numFmtId="0" fontId="59" fillId="78" borderId="0" applyNumberFormat="0" applyBorder="0" applyAlignment="0" applyProtection="0"/>
    <xf numFmtId="0" fontId="60" fillId="91" borderId="0" applyNumberFormat="0" applyBorder="0" applyAlignment="0" applyProtection="0"/>
    <xf numFmtId="0" fontId="55" fillId="0" borderId="0">
      <alignment horizontal="left"/>
    </xf>
    <xf numFmtId="183" fontId="30" fillId="97" borderId="14">
      <alignment vertical="center"/>
    </xf>
    <xf numFmtId="0" fontId="61" fillId="55" borderId="19" applyNumberFormat="0" applyAlignment="0" applyProtection="0"/>
    <xf numFmtId="0" fontId="62" fillId="98" borderId="19" applyNumberFormat="0" applyAlignment="0" applyProtection="0"/>
    <xf numFmtId="0" fontId="63" fillId="99" borderId="20" applyNumberFormat="0" applyAlignment="0" applyProtection="0"/>
    <xf numFmtId="37" fontId="64" fillId="100" borderId="14">
      <alignment horizontal="center" vertical="center"/>
    </xf>
    <xf numFmtId="0" fontId="65" fillId="101" borderId="21" applyNumberFormat="0" applyAlignment="0" applyProtection="0"/>
    <xf numFmtId="0" fontId="66" fillId="80" borderId="21" applyNumberFormat="0" applyAlignment="0" applyProtection="0"/>
    <xf numFmtId="0" fontId="66" fillId="87" borderId="21" applyNumberFormat="0" applyAlignment="0" applyProtection="0"/>
    <xf numFmtId="184" fontId="28" fillId="0" borderId="0" applyFont="0" applyFill="0" applyBorder="0" applyAlignment="0" applyProtection="0"/>
    <xf numFmtId="185" fontId="28"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180" fontId="68" fillId="102" borderId="18"/>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7" fontId="28"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4" fontId="70" fillId="0" borderId="0">
      <alignment vertical="top"/>
    </xf>
    <xf numFmtId="184" fontId="28" fillId="0" borderId="0" applyFont="0" applyFill="0" applyBorder="0" applyAlignment="0" applyProtection="0"/>
    <xf numFmtId="185" fontId="28" fillId="0" borderId="0" applyFont="0" applyFill="0" applyBorder="0" applyAlignment="0" applyProtection="0"/>
    <xf numFmtId="174" fontId="71" fillId="0" borderId="0">
      <alignment vertical="top"/>
    </xf>
    <xf numFmtId="0" fontId="72" fillId="103" borderId="0" applyNumberFormat="0" applyBorder="0" applyAlignment="0" applyProtection="0"/>
    <xf numFmtId="0" fontId="72" fillId="103" borderId="0" applyNumberFormat="0" applyBorder="0" applyAlignment="0" applyProtection="0"/>
    <xf numFmtId="0" fontId="72" fillId="104" borderId="0" applyNumberFormat="0" applyBorder="0" applyAlignment="0" applyProtection="0"/>
    <xf numFmtId="0" fontId="72" fillId="105" borderId="0" applyNumberFormat="0" applyBorder="0" applyAlignment="0" applyProtection="0"/>
    <xf numFmtId="0" fontId="72" fillId="105" borderId="0" applyNumberFormat="0" applyBorder="0" applyAlignment="0" applyProtection="0"/>
    <xf numFmtId="0" fontId="72" fillId="106" borderId="0" applyNumberFormat="0" applyBorder="0" applyAlignment="0" applyProtection="0"/>
    <xf numFmtId="0" fontId="72" fillId="107" borderId="0" applyNumberFormat="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90" fontId="2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168" fontId="76" fillId="0" borderId="0" applyFill="0" applyBorder="0" applyAlignment="0" applyProtection="0"/>
    <xf numFmtId="168" fontId="39" fillId="0" borderId="0" applyFill="0" applyBorder="0" applyAlignment="0" applyProtection="0"/>
    <xf numFmtId="168" fontId="77" fillId="0" borderId="0" applyFill="0" applyBorder="0" applyAlignment="0" applyProtection="0"/>
    <xf numFmtId="168" fontId="78" fillId="0" borderId="0" applyFill="0" applyBorder="0" applyAlignment="0" applyProtection="0"/>
    <xf numFmtId="168" fontId="79" fillId="0" borderId="0" applyFill="0" applyBorder="0" applyAlignment="0" applyProtection="0"/>
    <xf numFmtId="168" fontId="80" fillId="0" borderId="0" applyFill="0" applyBorder="0" applyAlignment="0" applyProtection="0"/>
    <xf numFmtId="168" fontId="81" fillId="0" borderId="0" applyFill="0" applyBorder="0" applyAlignment="0" applyProtection="0"/>
    <xf numFmtId="2" fontId="67" fillId="0" borderId="0" applyFont="0" applyFill="0" applyBorder="0" applyAlignment="0" applyProtection="0"/>
    <xf numFmtId="2" fontId="67" fillId="0" borderId="0" applyFont="0" applyFill="0" applyBorder="0" applyAlignment="0" applyProtection="0"/>
    <xf numFmtId="0" fontId="82" fillId="0" borderId="0" applyNumberFormat="0" applyFill="0" applyBorder="0" applyAlignment="0" applyProtection="0">
      <alignment vertical="top"/>
      <protection locked="0"/>
    </xf>
    <xf numFmtId="0" fontId="28" fillId="0" borderId="0" applyNumberFormat="0" applyFont="0">
      <alignment wrapText="1"/>
    </xf>
    <xf numFmtId="191" fontId="55" fillId="41" borderId="14" applyBorder="0">
      <alignment horizontal="center" vertical="center"/>
    </xf>
    <xf numFmtId="0" fontId="83" fillId="48" borderId="0" applyNumberFormat="0" applyBorder="0" applyAlignment="0" applyProtection="0"/>
    <xf numFmtId="0" fontId="84" fillId="108" borderId="0" applyNumberFormat="0" applyBorder="0" applyAlignment="0" applyProtection="0"/>
    <xf numFmtId="0" fontId="50" fillId="84" borderId="0" applyNumberFormat="0" applyBorder="0" applyAlignment="0" applyProtection="0"/>
    <xf numFmtId="0" fontId="85" fillId="0" borderId="0">
      <alignment vertical="top"/>
    </xf>
    <xf numFmtId="0" fontId="86" fillId="0" borderId="0" applyNumberFormat="0" applyFill="0" applyBorder="0" applyAlignment="0" applyProtection="0"/>
    <xf numFmtId="0" fontId="87" fillId="0" borderId="22" applyNumberFormat="0" applyFill="0" applyAlignment="0" applyProtection="0"/>
    <xf numFmtId="0" fontId="88" fillId="0" borderId="0" applyNumberFormat="0" applyFill="0" applyBorder="0" applyAlignment="0" applyProtection="0"/>
    <xf numFmtId="0" fontId="89" fillId="0" borderId="23" applyNumberFormat="0" applyFill="0" applyAlignment="0" applyProtection="0"/>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1" fillId="0" borderId="27"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174" fontId="92" fillId="0" borderId="0">
      <alignment vertical="top"/>
    </xf>
    <xf numFmtId="0" fontId="57" fillId="109" borderId="14">
      <alignment horizontal="center" vertical="center" wrapText="1"/>
      <protection locked="0"/>
    </xf>
    <xf numFmtId="0" fontId="93" fillId="0" borderId="0" applyNumberFormat="0" applyFill="0" applyBorder="0" applyAlignment="0" applyProtection="0">
      <alignment vertical="top"/>
      <protection locked="0"/>
    </xf>
    <xf numFmtId="0" fontId="56" fillId="0" borderId="0"/>
    <xf numFmtId="180" fontId="94" fillId="0" borderId="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53" borderId="19" applyNumberFormat="0" applyAlignment="0" applyProtection="0"/>
    <xf numFmtId="0" fontId="98" fillId="92" borderId="19" applyNumberFormat="0" applyAlignment="0" applyProtection="0"/>
    <xf numFmtId="0" fontId="98" fillId="92" borderId="20" applyNumberFormat="0" applyAlignment="0" applyProtection="0"/>
    <xf numFmtId="174" fontId="40" fillId="0" borderId="0">
      <alignment vertical="top"/>
    </xf>
    <xf numFmtId="174" fontId="40" fillId="42" borderId="0">
      <alignment vertical="top"/>
    </xf>
    <xf numFmtId="192" fontId="40" fillId="43" borderId="0">
      <alignment vertical="top"/>
    </xf>
    <xf numFmtId="38" fontId="40" fillId="0" borderId="0">
      <alignment vertical="top"/>
    </xf>
    <xf numFmtId="183" fontId="28" fillId="110" borderId="14">
      <alignment vertical="center"/>
    </xf>
    <xf numFmtId="178" fontId="99" fillId="111" borderId="28" applyBorder="0" applyAlignment="0">
      <alignment horizontal="left" indent="1"/>
    </xf>
    <xf numFmtId="0" fontId="100" fillId="0" borderId="29" applyNumberFormat="0" applyFill="0" applyAlignment="0" applyProtection="0"/>
    <xf numFmtId="0" fontId="101" fillId="0" borderId="30" applyNumberFormat="0" applyFill="0" applyAlignment="0" applyProtection="0"/>
    <xf numFmtId="0" fontId="84" fillId="0" borderId="31" applyNumberFormat="0" applyFill="0" applyAlignment="0" applyProtection="0"/>
    <xf numFmtId="0" fontId="102" fillId="112" borderId="0" applyNumberFormat="0" applyBorder="0" applyAlignment="0" applyProtection="0"/>
    <xf numFmtId="0" fontId="103" fillId="92" borderId="0" applyNumberFormat="0" applyBorder="0" applyAlignment="0" applyProtection="0"/>
    <xf numFmtId="0" fontId="84" fillId="92" borderId="0" applyNumberFormat="0" applyBorder="0" applyAlignment="0" applyProtection="0"/>
    <xf numFmtId="0" fontId="104" fillId="42" borderId="14" applyFont="0" applyBorder="0" applyAlignment="0">
      <alignment horizontal="center" vertical="center"/>
    </xf>
    <xf numFmtId="0" fontId="35" fillId="0" borderId="0" applyNumberFormat="0" applyFill="0" applyBorder="0" applyAlignment="0" applyProtection="0"/>
    <xf numFmtId="0" fontId="10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6" fillId="0" borderId="0"/>
    <xf numFmtId="0" fontId="38" fillId="0" borderId="0"/>
    <xf numFmtId="0" fontId="45" fillId="113" borderId="32" applyNumberFormat="0" applyFont="0" applyAlignment="0" applyProtection="0"/>
    <xf numFmtId="0" fontId="28" fillId="91" borderId="32" applyNumberFormat="0" applyFont="0" applyAlignment="0" applyProtection="0"/>
    <xf numFmtId="0" fontId="39" fillId="91" borderId="20" applyNumberFormat="0" applyFont="0" applyAlignment="0" applyProtection="0"/>
    <xf numFmtId="193" fontId="56" fillId="0" borderId="0" applyFont="0" applyFill="0" applyBorder="0" applyAlignment="0" applyProtection="0"/>
    <xf numFmtId="194" fontId="56" fillId="0" borderId="0" applyFont="0" applyFill="0" applyBorder="0" applyAlignment="0" applyProtection="0"/>
    <xf numFmtId="193" fontId="56" fillId="0" borderId="0" applyFont="0" applyFill="0" applyBorder="0" applyAlignment="0" applyProtection="0"/>
    <xf numFmtId="194" fontId="56" fillId="0" borderId="0" applyFont="0" applyFill="0" applyBorder="0" applyAlignment="0" applyProtection="0"/>
    <xf numFmtId="195" fontId="56" fillId="0" borderId="0" applyFont="0" applyFill="0" applyBorder="0" applyAlignment="0" applyProtection="0"/>
    <xf numFmtId="196" fontId="56" fillId="0" borderId="0" applyFont="0" applyFill="0" applyBorder="0" applyAlignment="0" applyProtection="0"/>
    <xf numFmtId="0" fontId="107" fillId="55" borderId="33" applyNumberFormat="0" applyAlignment="0" applyProtection="0"/>
    <xf numFmtId="0" fontId="108" fillId="98" borderId="33" applyNumberFormat="0" applyAlignment="0" applyProtection="0"/>
    <xf numFmtId="0" fontId="108" fillId="99" borderId="33" applyNumberFormat="0" applyAlignment="0" applyProtection="0"/>
    <xf numFmtId="0" fontId="109" fillId="42" borderId="0">
      <alignment vertical="center"/>
    </xf>
    <xf numFmtId="0" fontId="105" fillId="0" borderId="0">
      <protection locked="0"/>
    </xf>
    <xf numFmtId="0" fontId="110" fillId="0" borderId="0" applyNumberFormat="0">
      <alignment horizontal="left"/>
    </xf>
    <xf numFmtId="183" fontId="111" fillId="110" borderId="14">
      <alignment horizontal="center" vertical="center" wrapText="1"/>
      <protection locked="0"/>
    </xf>
    <xf numFmtId="0" fontId="28" fillId="0" borderId="0">
      <alignment vertical="center"/>
    </xf>
    <xf numFmtId="0" fontId="112" fillId="114" borderId="0">
      <alignment horizontal="left" vertical="top"/>
    </xf>
    <xf numFmtId="0" fontId="113" fillId="55" borderId="0">
      <alignment horizontal="center" vertical="center"/>
    </xf>
    <xf numFmtId="4" fontId="46" fillId="115" borderId="33" applyNumberFormat="0" applyProtection="0">
      <alignment vertical="center"/>
    </xf>
    <xf numFmtId="4" fontId="114" fillId="112" borderId="34" applyNumberFormat="0" applyProtection="0">
      <alignment vertical="center"/>
    </xf>
    <xf numFmtId="4" fontId="46" fillId="115" borderId="33" applyNumberFormat="0" applyProtection="0">
      <alignment vertical="center"/>
    </xf>
    <xf numFmtId="4" fontId="115" fillId="112" borderId="20" applyNumberFormat="0" applyProtection="0">
      <alignment vertical="center"/>
    </xf>
    <xf numFmtId="4" fontId="116" fillId="115" borderId="33" applyNumberFormat="0" applyProtection="0">
      <alignment vertical="center"/>
    </xf>
    <xf numFmtId="4" fontId="117" fillId="112" borderId="34" applyNumberFormat="0" applyProtection="0">
      <alignment vertical="center"/>
    </xf>
    <xf numFmtId="4" fontId="116" fillId="115" borderId="33" applyNumberFormat="0" applyProtection="0">
      <alignment vertical="center"/>
    </xf>
    <xf numFmtId="4" fontId="118" fillId="115" borderId="20" applyNumberFormat="0" applyProtection="0">
      <alignment vertical="center"/>
    </xf>
    <xf numFmtId="4" fontId="46" fillId="115" borderId="33" applyNumberFormat="0" applyProtection="0">
      <alignment horizontal="left" vertical="center" indent="1"/>
    </xf>
    <xf numFmtId="4" fontId="114" fillId="112" borderId="34" applyNumberFormat="0" applyProtection="0">
      <alignment horizontal="left" vertical="center" indent="1"/>
    </xf>
    <xf numFmtId="4" fontId="46" fillId="115" borderId="33" applyNumberFormat="0" applyProtection="0">
      <alignment horizontal="left" vertical="center" indent="1"/>
    </xf>
    <xf numFmtId="4" fontId="115" fillId="115" borderId="20" applyNumberFormat="0" applyProtection="0">
      <alignment horizontal="left" vertical="center" indent="1"/>
    </xf>
    <xf numFmtId="4" fontId="46" fillId="115" borderId="33" applyNumberFormat="0" applyProtection="0">
      <alignment horizontal="left" vertical="center" indent="1"/>
    </xf>
    <xf numFmtId="0" fontId="114" fillId="112" borderId="34" applyNumberFormat="0" applyProtection="0">
      <alignment horizontal="left" vertical="top" indent="1"/>
    </xf>
    <xf numFmtId="0" fontId="119" fillId="112" borderId="34" applyNumberFormat="0" applyProtection="0">
      <alignment horizontal="left" vertical="top" indent="1"/>
    </xf>
    <xf numFmtId="4" fontId="46" fillId="115" borderId="33" applyNumberFormat="0" applyProtection="0">
      <alignment horizontal="left" vertical="center" indent="1"/>
    </xf>
    <xf numFmtId="4" fontId="114" fillId="47" borderId="0" applyNumberFormat="0" applyProtection="0">
      <alignment horizontal="left" vertical="center" indent="1"/>
    </xf>
    <xf numFmtId="0" fontId="28" fillId="116" borderId="33" applyNumberFormat="0" applyProtection="0">
      <alignment horizontal="left" vertical="center" indent="1"/>
    </xf>
    <xf numFmtId="4" fontId="115" fillId="65" borderId="20" applyNumberFormat="0" applyProtection="0">
      <alignment horizontal="left" vertical="center" indent="1"/>
    </xf>
    <xf numFmtId="4" fontId="46" fillId="117" borderId="33" applyNumberFormat="0" applyProtection="0">
      <alignment horizontal="right" vertical="center"/>
    </xf>
    <xf numFmtId="4" fontId="46" fillId="46" borderId="34" applyNumberFormat="0" applyProtection="0">
      <alignment horizontal="right" vertical="center"/>
    </xf>
    <xf numFmtId="4" fontId="46" fillId="117" borderId="33" applyNumberFormat="0" applyProtection="0">
      <alignment horizontal="right" vertical="center"/>
    </xf>
    <xf numFmtId="4" fontId="115" fillId="46" borderId="20" applyNumberFormat="0" applyProtection="0">
      <alignment horizontal="right" vertical="center"/>
    </xf>
    <xf numFmtId="4" fontId="46" fillId="35" borderId="33" applyNumberFormat="0" applyProtection="0">
      <alignment horizontal="right" vertical="center"/>
    </xf>
    <xf numFmtId="4" fontId="46" fillId="56" borderId="34" applyNumberFormat="0" applyProtection="0">
      <alignment horizontal="right" vertical="center"/>
    </xf>
    <xf numFmtId="4" fontId="46" fillId="35" borderId="33" applyNumberFormat="0" applyProtection="0">
      <alignment horizontal="right" vertical="center"/>
    </xf>
    <xf numFmtId="4" fontId="115" fillId="118" borderId="20" applyNumberFormat="0" applyProtection="0">
      <alignment horizontal="right" vertical="center"/>
    </xf>
    <xf numFmtId="4" fontId="46" fillId="100" borderId="33" applyNumberFormat="0" applyProtection="0">
      <alignment horizontal="right" vertical="center"/>
    </xf>
    <xf numFmtId="4" fontId="46" fillId="75" borderId="34" applyNumberFormat="0" applyProtection="0">
      <alignment horizontal="right" vertical="center"/>
    </xf>
    <xf numFmtId="4" fontId="115" fillId="75" borderId="35" applyNumberFormat="0" applyProtection="0">
      <alignment horizontal="right" vertical="center"/>
    </xf>
    <xf numFmtId="4" fontId="46" fillId="100" borderId="33" applyNumberFormat="0" applyProtection="0">
      <alignment horizontal="right" vertical="center"/>
    </xf>
    <xf numFmtId="4" fontId="46" fillId="34" borderId="33" applyNumberFormat="0" applyProtection="0">
      <alignment horizontal="right" vertical="center"/>
    </xf>
    <xf numFmtId="4" fontId="46" fillId="61" borderId="34" applyNumberFormat="0" applyProtection="0">
      <alignment horizontal="right" vertical="center"/>
    </xf>
    <xf numFmtId="4" fontId="46" fillId="34" borderId="33" applyNumberFormat="0" applyProtection="0">
      <alignment horizontal="right" vertical="center"/>
    </xf>
    <xf numFmtId="4" fontId="115" fillId="61" borderId="20" applyNumberFormat="0" applyProtection="0">
      <alignment horizontal="right" vertical="center"/>
    </xf>
    <xf numFmtId="4" fontId="46" fillId="119" borderId="33" applyNumberFormat="0" applyProtection="0">
      <alignment horizontal="right" vertical="center"/>
    </xf>
    <xf numFmtId="4" fontId="46" fillId="66" borderId="34" applyNumberFormat="0" applyProtection="0">
      <alignment horizontal="right" vertical="center"/>
    </xf>
    <xf numFmtId="4" fontId="46" fillId="119" borderId="33" applyNumberFormat="0" applyProtection="0">
      <alignment horizontal="right" vertical="center"/>
    </xf>
    <xf numFmtId="4" fontId="115" fillId="66" borderId="20" applyNumberFormat="0" applyProtection="0">
      <alignment horizontal="right" vertical="center"/>
    </xf>
    <xf numFmtId="4" fontId="46" fillId="33" borderId="33" applyNumberFormat="0" applyProtection="0">
      <alignment horizontal="right" vertical="center"/>
    </xf>
    <xf numFmtId="4" fontId="46" fillId="90" borderId="34" applyNumberFormat="0" applyProtection="0">
      <alignment horizontal="right" vertical="center"/>
    </xf>
    <xf numFmtId="4" fontId="46" fillId="33" borderId="33" applyNumberFormat="0" applyProtection="0">
      <alignment horizontal="right" vertical="center"/>
    </xf>
    <xf numFmtId="4" fontId="115" fillId="90" borderId="20" applyNumberFormat="0" applyProtection="0">
      <alignment horizontal="right" vertical="center"/>
    </xf>
    <xf numFmtId="4" fontId="46" fillId="120" borderId="33" applyNumberFormat="0" applyProtection="0">
      <alignment horizontal="right" vertical="center"/>
    </xf>
    <xf numFmtId="4" fontId="46" fillId="58" borderId="34" applyNumberFormat="0" applyProtection="0">
      <alignment horizontal="right" vertical="center"/>
    </xf>
    <xf numFmtId="4" fontId="46" fillId="120" borderId="33" applyNumberFormat="0" applyProtection="0">
      <alignment horizontal="right" vertical="center"/>
    </xf>
    <xf numFmtId="4" fontId="115" fillId="58" borderId="20" applyNumberFormat="0" applyProtection="0">
      <alignment horizontal="right" vertical="center"/>
    </xf>
    <xf numFmtId="4" fontId="46" fillId="121" borderId="33" applyNumberFormat="0" applyProtection="0">
      <alignment horizontal="right" vertical="center"/>
    </xf>
    <xf numFmtId="4" fontId="46" fillId="49" borderId="34" applyNumberFormat="0" applyProtection="0">
      <alignment horizontal="right" vertical="center"/>
    </xf>
    <xf numFmtId="4" fontId="46" fillId="121" borderId="33" applyNumberFormat="0" applyProtection="0">
      <alignment horizontal="right" vertical="center"/>
    </xf>
    <xf numFmtId="4" fontId="115" fillId="49" borderId="20" applyNumberFormat="0" applyProtection="0">
      <alignment horizontal="right" vertical="center"/>
    </xf>
    <xf numFmtId="4" fontId="46" fillId="41" borderId="33" applyNumberFormat="0" applyProtection="0">
      <alignment horizontal="right" vertical="center"/>
    </xf>
    <xf numFmtId="4" fontId="46" fillId="57" borderId="34" applyNumberFormat="0" applyProtection="0">
      <alignment horizontal="right" vertical="center"/>
    </xf>
    <xf numFmtId="4" fontId="46" fillId="41" borderId="33" applyNumberFormat="0" applyProtection="0">
      <alignment horizontal="right" vertical="center"/>
    </xf>
    <xf numFmtId="4" fontId="115" fillId="57" borderId="20" applyNumberFormat="0" applyProtection="0">
      <alignment horizontal="right" vertical="center"/>
    </xf>
    <xf numFmtId="4" fontId="114" fillId="122" borderId="33" applyNumberFormat="0" applyProtection="0">
      <alignment horizontal="left" vertical="center" indent="1"/>
    </xf>
    <xf numFmtId="4" fontId="114" fillId="123" borderId="36" applyNumberFormat="0" applyProtection="0">
      <alignment horizontal="left" vertical="center" indent="1"/>
    </xf>
    <xf numFmtId="4" fontId="115" fillId="123" borderId="35" applyNumberFormat="0" applyProtection="0">
      <alignment horizontal="left" vertical="center" indent="1"/>
    </xf>
    <xf numFmtId="4" fontId="114" fillId="122" borderId="33" applyNumberFormat="0" applyProtection="0">
      <alignment horizontal="left" vertical="center" indent="1"/>
    </xf>
    <xf numFmtId="4" fontId="46" fillId="45" borderId="0" applyNumberFormat="0" applyProtection="0">
      <alignment horizontal="left" vertical="center" indent="1"/>
    </xf>
    <xf numFmtId="4" fontId="46" fillId="45"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4" fontId="120" fillId="60"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right" vertical="center"/>
    </xf>
    <xf numFmtId="0" fontId="28" fillId="116" borderId="33" applyNumberFormat="0" applyProtection="0">
      <alignment horizontal="left" vertical="center" indent="1"/>
    </xf>
    <xf numFmtId="4" fontId="115" fillId="47" borderId="20" applyNumberFormat="0" applyProtection="0">
      <alignment horizontal="right" vertical="center"/>
    </xf>
    <xf numFmtId="4" fontId="112" fillId="125" borderId="33" applyNumberFormat="0" applyProtection="0">
      <alignment horizontal="left" vertical="center" indent="1"/>
    </xf>
    <xf numFmtId="4" fontId="112" fillId="45" borderId="0" applyNumberFormat="0" applyProtection="0">
      <alignment horizontal="left" vertical="center" indent="1"/>
    </xf>
    <xf numFmtId="4" fontId="115" fillId="45" borderId="35" applyNumberFormat="0" applyProtection="0">
      <alignment horizontal="left" vertical="center" indent="1"/>
    </xf>
    <xf numFmtId="4" fontId="112" fillId="125" borderId="33" applyNumberFormat="0" applyProtection="0">
      <alignment horizontal="left" vertical="center" indent="1"/>
    </xf>
    <xf numFmtId="4" fontId="112" fillId="111" borderId="33" applyNumberFormat="0" applyProtection="0">
      <alignment horizontal="left" vertical="center" indent="1"/>
    </xf>
    <xf numFmtId="4" fontId="112" fillId="47" borderId="0" applyNumberFormat="0" applyProtection="0">
      <alignment horizontal="left" vertical="center" indent="1"/>
    </xf>
    <xf numFmtId="4" fontId="115" fillId="47" borderId="35" applyNumberFormat="0" applyProtection="0">
      <alignment horizontal="left" vertical="center" indent="1"/>
    </xf>
    <xf numFmtId="4" fontId="112" fillId="111" borderId="33"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center" indent="1"/>
    </xf>
    <xf numFmtId="0" fontId="28" fillId="111" borderId="33" applyNumberFormat="0" applyProtection="0">
      <alignment horizontal="left" vertical="center" indent="1"/>
    </xf>
    <xf numFmtId="0" fontId="115" fillId="55" borderId="20"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top" indent="1"/>
    </xf>
    <xf numFmtId="0" fontId="39" fillId="60" borderId="34" applyNumberFormat="0" applyProtection="0">
      <alignment horizontal="left" vertical="top" indent="1"/>
    </xf>
    <xf numFmtId="0" fontId="28" fillId="111" borderId="33"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center" indent="1"/>
    </xf>
    <xf numFmtId="0" fontId="28" fillId="39" borderId="33" applyNumberFormat="0" applyProtection="0">
      <alignment horizontal="left" vertical="center" indent="1"/>
    </xf>
    <xf numFmtId="0" fontId="115" fillId="126" borderId="20"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top" indent="1"/>
    </xf>
    <xf numFmtId="0" fontId="39" fillId="47" borderId="34" applyNumberFormat="0" applyProtection="0">
      <alignment horizontal="left" vertical="top" indent="1"/>
    </xf>
    <xf numFmtId="0" fontId="28" fillId="39" borderId="33"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center" indent="1"/>
    </xf>
    <xf numFmtId="0" fontId="28" fillId="42" borderId="33" applyNumberFormat="0" applyProtection="0">
      <alignment horizontal="left" vertical="center" indent="1"/>
    </xf>
    <xf numFmtId="0" fontId="115" fillId="54" borderId="20"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top" indent="1"/>
    </xf>
    <xf numFmtId="0" fontId="39" fillId="54" borderId="34" applyNumberFormat="0" applyProtection="0">
      <alignment horizontal="left" vertical="top" indent="1"/>
    </xf>
    <xf numFmtId="0" fontId="28" fillId="42" borderId="33"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center" indent="1"/>
    </xf>
    <xf numFmtId="0" fontId="28" fillId="116" borderId="33" applyNumberFormat="0" applyProtection="0">
      <alignment horizontal="left" vertical="center" indent="1"/>
    </xf>
    <xf numFmtId="0" fontId="115" fillId="45" borderId="20"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top" indent="1"/>
    </xf>
    <xf numFmtId="0" fontId="39" fillId="45" borderId="34" applyNumberFormat="0" applyProtection="0">
      <alignment horizontal="left" vertical="top" indent="1"/>
    </xf>
    <xf numFmtId="0" fontId="28" fillId="116" borderId="33" applyNumberFormat="0" applyProtection="0">
      <alignment horizontal="left" vertical="center" indent="1"/>
    </xf>
    <xf numFmtId="0" fontId="28" fillId="114" borderId="14" applyNumberFormat="0">
      <protection locked="0"/>
    </xf>
    <xf numFmtId="0" fontId="56" fillId="0" borderId="0"/>
    <xf numFmtId="0" fontId="121" fillId="60" borderId="37" applyBorder="0"/>
    <xf numFmtId="4" fontId="46" fillId="127" borderId="33" applyNumberFormat="0" applyProtection="0">
      <alignment vertical="center"/>
    </xf>
    <xf numFmtId="4" fontId="46" fillId="113" borderId="34" applyNumberFormat="0" applyProtection="0">
      <alignment vertical="center"/>
    </xf>
    <xf numFmtId="4" fontId="122" fillId="113" borderId="34" applyNumberFormat="0" applyProtection="0">
      <alignment vertical="center"/>
    </xf>
    <xf numFmtId="4" fontId="46" fillId="127" borderId="33" applyNumberFormat="0" applyProtection="0">
      <alignment vertical="center"/>
    </xf>
    <xf numFmtId="4" fontId="116" fillId="127" borderId="33" applyNumberFormat="0" applyProtection="0">
      <alignment vertical="center"/>
    </xf>
    <xf numFmtId="4" fontId="116" fillId="113" borderId="34" applyNumberFormat="0" applyProtection="0">
      <alignment vertical="center"/>
    </xf>
    <xf numFmtId="4" fontId="118" fillId="127" borderId="14" applyNumberFormat="0" applyProtection="0">
      <alignment vertical="center"/>
    </xf>
    <xf numFmtId="4" fontId="116" fillId="127" borderId="33" applyNumberFormat="0" applyProtection="0">
      <alignment vertical="center"/>
    </xf>
    <xf numFmtId="4" fontId="46" fillId="127" borderId="33" applyNumberFormat="0" applyProtection="0">
      <alignment horizontal="left" vertical="center" indent="1"/>
    </xf>
    <xf numFmtId="4" fontId="46" fillId="113" borderId="34" applyNumberFormat="0" applyProtection="0">
      <alignment horizontal="left" vertical="center" indent="1"/>
    </xf>
    <xf numFmtId="4" fontId="122" fillId="55" borderId="34" applyNumberFormat="0" applyProtection="0">
      <alignment horizontal="left" vertical="center" indent="1"/>
    </xf>
    <xf numFmtId="4" fontId="46" fillId="127" borderId="33" applyNumberFormat="0" applyProtection="0">
      <alignment horizontal="left" vertical="center" indent="1"/>
    </xf>
    <xf numFmtId="4" fontId="46" fillId="127" borderId="33" applyNumberFormat="0" applyProtection="0">
      <alignment horizontal="left" vertical="center" indent="1"/>
    </xf>
    <xf numFmtId="0" fontId="46" fillId="113" borderId="34" applyNumberFormat="0" applyProtection="0">
      <alignment horizontal="left" vertical="top" indent="1"/>
    </xf>
    <xf numFmtId="0" fontId="122" fillId="113" borderId="34" applyNumberFormat="0" applyProtection="0">
      <alignment horizontal="left" vertical="top" indent="1"/>
    </xf>
    <xf numFmtId="4" fontId="46" fillId="127" borderId="33" applyNumberFormat="0" applyProtection="0">
      <alignment horizontal="left" vertical="center" indent="1"/>
    </xf>
    <xf numFmtId="4" fontId="46" fillId="125" borderId="33"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125" borderId="33" applyNumberFormat="0" applyProtection="0">
      <alignment horizontal="right" vertical="center"/>
    </xf>
    <xf numFmtId="4" fontId="115" fillId="0" borderId="20" applyNumberFormat="0" applyProtection="0">
      <alignment horizontal="right" vertical="center"/>
    </xf>
    <xf numFmtId="4" fontId="116" fillId="125" borderId="33" applyNumberFormat="0" applyProtection="0">
      <alignment horizontal="right" vertical="center"/>
    </xf>
    <xf numFmtId="4" fontId="116" fillId="45" borderId="34" applyNumberFormat="0" applyProtection="0">
      <alignment horizontal="right" vertical="center"/>
    </xf>
    <xf numFmtId="4" fontId="116" fillId="125" borderId="33" applyNumberFormat="0" applyProtection="0">
      <alignment horizontal="right" vertical="center"/>
    </xf>
    <xf numFmtId="4" fontId="118" fillId="128" borderId="20" applyNumberFormat="0" applyProtection="0">
      <alignment horizontal="right" vertical="center"/>
    </xf>
    <xf numFmtId="4" fontId="46" fillId="47" borderId="34"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115" fillId="65" borderId="20" applyNumberFormat="0" applyProtection="0">
      <alignment horizontal="left" vertical="center" indent="1"/>
    </xf>
    <xf numFmtId="4" fontId="115" fillId="65" borderId="2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46" fillId="47" borderId="34" applyNumberFormat="0" applyProtection="0">
      <alignment horizontal="left" vertical="center" indent="1"/>
    </xf>
    <xf numFmtId="0" fontId="28" fillId="116" borderId="33" applyNumberFormat="0" applyProtection="0">
      <alignment horizontal="left" vertical="center" indent="1"/>
    </xf>
    <xf numFmtId="0" fontId="46" fillId="47" borderId="34" applyNumberFormat="0" applyProtection="0">
      <alignment horizontal="left" vertical="top" indent="1"/>
    </xf>
    <xf numFmtId="0" fontId="122" fillId="47" borderId="34" applyNumberFormat="0" applyProtection="0">
      <alignment horizontal="left" vertical="top" indent="1"/>
    </xf>
    <xf numFmtId="0" fontId="28" fillId="116" borderId="33" applyNumberFormat="0" applyProtection="0">
      <alignment horizontal="left" vertical="center" indent="1"/>
    </xf>
    <xf numFmtId="0" fontId="123" fillId="0" borderId="0"/>
    <xf numFmtId="4" fontId="124" fillId="129" borderId="0" applyNumberFormat="0" applyProtection="0">
      <alignment horizontal="left" vertical="center" indent="1"/>
    </xf>
    <xf numFmtId="4" fontId="125" fillId="129" borderId="35" applyNumberFormat="0" applyProtection="0">
      <alignment horizontal="left" vertical="center" indent="1"/>
    </xf>
    <xf numFmtId="0" fontId="123" fillId="0" borderId="0"/>
    <xf numFmtId="0" fontId="115" fillId="130" borderId="14"/>
    <xf numFmtId="0" fontId="115" fillId="130" borderId="14"/>
    <xf numFmtId="4" fontId="126" fillId="125" borderId="33" applyNumberFormat="0" applyProtection="0">
      <alignment horizontal="right" vertical="center"/>
    </xf>
    <xf numFmtId="4" fontId="126" fillId="45" borderId="34" applyNumberFormat="0" applyProtection="0">
      <alignment horizontal="right" vertical="center"/>
    </xf>
    <xf numFmtId="4" fontId="126" fillId="125" borderId="33" applyNumberFormat="0" applyProtection="0">
      <alignment horizontal="right" vertical="center"/>
    </xf>
    <xf numFmtId="4" fontId="127" fillId="114" borderId="20" applyNumberFormat="0" applyProtection="0">
      <alignment horizontal="right" vertical="center"/>
    </xf>
    <xf numFmtId="0" fontId="128" fillId="131" borderId="0"/>
    <xf numFmtId="49" fontId="129" fillId="131" borderId="0"/>
    <xf numFmtId="49" fontId="130" fillId="131" borderId="38"/>
    <xf numFmtId="49" fontId="130" fillId="131" borderId="0"/>
    <xf numFmtId="0" fontId="128" fillId="128" borderId="38">
      <protection locked="0"/>
    </xf>
    <xf numFmtId="0" fontId="128" fillId="131" borderId="0"/>
    <xf numFmtId="0" fontId="130" fillId="132" borderId="0"/>
    <xf numFmtId="0" fontId="130" fillId="41" borderId="0"/>
    <xf numFmtId="0" fontId="130" fillId="34" borderId="0"/>
    <xf numFmtId="0" fontId="131" fillId="0" borderId="0" applyNumberFormat="0" applyFill="0" applyBorder="0" applyAlignment="0" applyProtection="0"/>
    <xf numFmtId="197" fontId="28" fillId="96" borderId="14">
      <alignment vertical="center"/>
    </xf>
    <xf numFmtId="0" fontId="28" fillId="133" borderId="0"/>
    <xf numFmtId="0" fontId="38" fillId="0" borderId="0"/>
    <xf numFmtId="183" fontId="28" fillId="128" borderId="39" applyNumberFormat="0" applyFont="0" applyAlignment="0">
      <alignment horizontal="left"/>
    </xf>
    <xf numFmtId="174" fontId="132" fillId="134" borderId="0">
      <alignment horizontal="right" vertical="top"/>
    </xf>
    <xf numFmtId="0" fontId="133" fillId="0" borderId="0" applyNumberFormat="0" applyFill="0" applyBorder="0" applyAlignment="0" applyProtection="0"/>
    <xf numFmtId="0" fontId="131" fillId="0" borderId="0" applyNumberFormat="0" applyFill="0" applyBorder="0" applyAlignment="0" applyProtection="0"/>
    <xf numFmtId="0" fontId="67" fillId="0" borderId="40" applyNumberFormat="0" applyFont="0" applyFill="0" applyAlignment="0" applyProtection="0"/>
    <xf numFmtId="0" fontId="72" fillId="0" borderId="41" applyNumberFormat="0" applyFill="0" applyAlignment="0" applyProtection="0"/>
    <xf numFmtId="0" fontId="134" fillId="0" borderId="0"/>
    <xf numFmtId="183" fontId="135" fillId="100" borderId="42">
      <alignment horizontal="center" vertical="center"/>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05" fillId="135" borderId="43">
      <alignment vertical="center"/>
      <protection locked="0"/>
    </xf>
    <xf numFmtId="198" fontId="28" fillId="0" borderId="0" applyFont="0" applyFill="0" applyBorder="0" applyAlignment="0" applyProtection="0"/>
    <xf numFmtId="187" fontId="28" fillId="0" borderId="0" applyFont="0" applyFill="0" applyBorder="0" applyAlignment="0" applyProtection="0"/>
    <xf numFmtId="183" fontId="28" fillId="136" borderId="14" applyNumberFormat="0" applyFill="0" applyBorder="0" applyProtection="0">
      <alignment vertical="center"/>
      <protection locked="0"/>
    </xf>
    <xf numFmtId="0" fontId="36" fillId="0" borderId="14">
      <alignment horizontal="center"/>
    </xf>
    <xf numFmtId="0" fontId="56" fillId="0" borderId="0">
      <alignment vertical="top"/>
    </xf>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20" fillId="8"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20" fillId="12"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20" fillId="16"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0"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20" fillId="28"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180" fontId="55" fillId="0" borderId="18">
      <protection locked="0"/>
    </xf>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137"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36" fillId="0" borderId="14">
      <alignment horizontal="center"/>
    </xf>
    <xf numFmtId="0" fontId="36" fillId="0" borderId="0">
      <alignment vertical="top"/>
    </xf>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3" fillId="5" borderId="5"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4" fillId="5" borderId="4"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4" fontId="28" fillId="0" borderId="0" applyFont="0" applyFill="0" applyBorder="0" applyAlignment="0" applyProtection="0"/>
    <xf numFmtId="164" fontId="56" fillId="0" borderId="0" applyFont="0" applyFill="0" applyBorder="0" applyAlignment="0" applyProtection="0"/>
    <xf numFmtId="199" fontId="56" fillId="0" borderId="0" applyFont="0" applyFill="0" applyBorder="0" applyAlignment="0" applyProtection="0"/>
    <xf numFmtId="164" fontId="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0" fontId="141" fillId="0" borderId="0" applyBorder="0">
      <alignment horizontal="center" vertical="center" wrapText="1"/>
    </xf>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7" fillId="0" borderId="1"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8" fillId="0" borderId="2"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 fillId="0" borderId="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45" applyBorder="0">
      <alignment horizontal="center" vertical="center" wrapText="1"/>
    </xf>
    <xf numFmtId="180" fontId="68" fillId="102" borderId="18"/>
    <xf numFmtId="4" fontId="147" fillId="115" borderId="14" applyBorder="0">
      <alignment horizontal="right"/>
    </xf>
    <xf numFmtId="4" fontId="147" fillId="115" borderId="14" applyBorder="0">
      <alignment horizontal="right"/>
    </xf>
    <xf numFmtId="49" fontId="148" fillId="0" borderId="0" applyBorder="0">
      <alignment vertical="center"/>
    </xf>
    <xf numFmtId="0" fontId="149" fillId="0" borderId="0">
      <alignment horizontal="left"/>
    </xf>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9" fillId="0" borderId="9"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36" fillId="0" borderId="0">
      <alignment horizontal="right" vertical="top" wrapText="1"/>
    </xf>
    <xf numFmtId="3" fontId="68" fillId="0" borderId="14" applyBorder="0">
      <alignment vertical="center"/>
    </xf>
    <xf numFmtId="0" fontId="36" fillId="0" borderId="0"/>
    <xf numFmtId="0" fontId="36" fillId="0" borderId="0"/>
    <xf numFmtId="0" fontId="36" fillId="0" borderId="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xf numFmtId="0" fontId="151" fillId="42" borderId="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16" fillId="6" borderId="7"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36" fillId="0" borderId="14">
      <alignment horizontal="center" wrapText="1"/>
    </xf>
    <xf numFmtId="0" fontId="56" fillId="0" borderId="0">
      <alignment vertical="top"/>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145" fillId="0" borderId="0">
      <alignment horizontal="center" vertical="top" wrapText="1"/>
    </xf>
    <xf numFmtId="0" fontId="152" fillId="0" borderId="0">
      <alignment horizontal="centerContinuous" vertical="center" wrapText="1"/>
    </xf>
    <xf numFmtId="200" fontId="153" fillId="43" borderId="14">
      <alignment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2" fillId="4"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5" fillId="0" borderId="0"/>
    <xf numFmtId="0" fontId="4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6"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1" fillId="0" borderId="0"/>
    <xf numFmtId="0" fontId="21" fillId="0" borderId="0"/>
    <xf numFmtId="0" fontId="56" fillId="0" borderId="0"/>
    <xf numFmtId="0" fontId="21" fillId="0" borderId="0"/>
    <xf numFmtId="0" fontId="56" fillId="0" borderId="0"/>
    <xf numFmtId="0" fontId="21" fillId="0" borderId="0"/>
    <xf numFmtId="0" fontId="56"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6" fillId="0" borderId="0"/>
    <xf numFmtId="0" fontId="56" fillId="0" borderId="0"/>
    <xf numFmtId="0" fontId="56" fillId="0" borderId="0"/>
    <xf numFmtId="0" fontId="28"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xf numFmtId="0" fontId="45" fillId="0" borderId="0"/>
    <xf numFmtId="0" fontId="28" fillId="0" borderId="0"/>
    <xf numFmtId="0" fontId="28" fillId="0" borderId="0"/>
    <xf numFmtId="0" fontId="28" fillId="0" borderId="0"/>
    <xf numFmtId="0" fontId="55"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4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1" fillId="0" borderId="0"/>
    <xf numFmtId="0" fontId="21" fillId="0" borderId="0"/>
    <xf numFmtId="0" fontId="21" fillId="0" borderId="0"/>
    <xf numFmtId="0" fontId="21" fillId="0" borderId="0"/>
    <xf numFmtId="0" fontId="55" fillId="0" borderId="0"/>
    <xf numFmtId="0" fontId="55" fillId="0" borderId="0"/>
    <xf numFmtId="0" fontId="28" fillId="0" borderId="0"/>
    <xf numFmtId="0" fontId="45" fillId="0" borderId="0"/>
    <xf numFmtId="0" fontId="5" fillId="0" borderId="0"/>
    <xf numFmtId="0" fontId="5" fillId="0" borderId="0"/>
    <xf numFmtId="0" fontId="45" fillId="0" borderId="0"/>
    <xf numFmtId="0" fontId="28" fillId="0" borderId="0"/>
    <xf numFmtId="0" fontId="4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8" fillId="0" borderId="0"/>
    <xf numFmtId="0" fontId="21" fillId="0" borderId="0"/>
    <xf numFmtId="0" fontId="155" fillId="0" borderId="0"/>
    <xf numFmtId="0" fontId="21" fillId="0" borderId="0"/>
    <xf numFmtId="0" fontId="154" fillId="0" borderId="0"/>
    <xf numFmtId="0" fontId="21"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56" fillId="0" borderId="0"/>
    <xf numFmtId="0" fontId="28" fillId="0" borderId="0"/>
    <xf numFmtId="0" fontId="55" fillId="0" borderId="0"/>
    <xf numFmtId="0" fontId="28" fillId="0" borderId="0"/>
    <xf numFmtId="0" fontId="45" fillId="0" borderId="0"/>
    <xf numFmtId="0" fontId="56" fillId="0" borderId="0"/>
    <xf numFmtId="0" fontId="45" fillId="0" borderId="0"/>
    <xf numFmtId="0" fontId="5" fillId="0" borderId="0"/>
    <xf numFmtId="0" fontId="5" fillId="0" borderId="0"/>
    <xf numFmtId="0" fontId="5" fillId="0" borderId="0"/>
    <xf numFmtId="0" fontId="56" fillId="0" borderId="0"/>
    <xf numFmtId="0" fontId="5" fillId="0" borderId="0"/>
    <xf numFmtId="0" fontId="5" fillId="0" borderId="0"/>
    <xf numFmtId="0" fontId="45" fillId="0" borderId="0"/>
    <xf numFmtId="0" fontId="5" fillId="0" borderId="0"/>
    <xf numFmtId="0" fontId="5" fillId="0" borderId="0"/>
    <xf numFmtId="0" fontId="5" fillId="0" borderId="0"/>
    <xf numFmtId="0" fontId="21" fillId="0" borderId="0"/>
    <xf numFmtId="0" fontId="21" fillId="0" borderId="0"/>
    <xf numFmtId="0" fontId="45" fillId="0" borderId="0"/>
    <xf numFmtId="0" fontId="5" fillId="0" borderId="0"/>
    <xf numFmtId="0" fontId="5" fillId="0" borderId="0"/>
    <xf numFmtId="0" fontId="5" fillId="0" borderId="0"/>
    <xf numFmtId="0" fontId="5" fillId="0" borderId="0"/>
    <xf numFmtId="0" fontId="47" fillId="0" borderId="0"/>
    <xf numFmtId="0" fontId="47"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47" fillId="0" borderId="0"/>
    <xf numFmtId="0" fontId="45" fillId="0" borderId="0"/>
    <xf numFmtId="0" fontId="45" fillId="0" borderId="0"/>
    <xf numFmtId="0" fontId="155" fillId="0" borderId="0"/>
    <xf numFmtId="0" fontId="155" fillId="0" borderId="0"/>
    <xf numFmtId="0" fontId="56" fillId="0" borderId="0"/>
    <xf numFmtId="0" fontId="155" fillId="0" borderId="0"/>
    <xf numFmtId="0" fontId="56" fillId="0" borderId="0"/>
    <xf numFmtId="0" fontId="56" fillId="0" borderId="0"/>
    <xf numFmtId="0" fontId="155" fillId="0" borderId="0"/>
    <xf numFmtId="0" fontId="155" fillId="0" borderId="0"/>
    <xf numFmtId="0" fontId="155" fillId="0" borderId="0"/>
    <xf numFmtId="0" fontId="56" fillId="0" borderId="0"/>
    <xf numFmtId="0" fontId="56" fillId="0" borderId="0"/>
    <xf numFmtId="0" fontId="56" fillId="0" borderId="0"/>
    <xf numFmtId="0" fontId="56"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28"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47" fillId="0" borderId="0" applyBorder="0">
      <alignment vertical="top"/>
    </xf>
    <xf numFmtId="0" fontId="56" fillId="0" borderId="0"/>
    <xf numFmtId="0" fontId="56" fillId="0" borderId="0"/>
    <xf numFmtId="0" fontId="56" fillId="0" borderId="0"/>
    <xf numFmtId="0" fontId="5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5"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56"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6" fillId="0" borderId="0"/>
    <xf numFmtId="0" fontId="56" fillId="0" borderId="0"/>
    <xf numFmtId="0" fontId="5" fillId="0" borderId="0"/>
    <xf numFmtId="0" fontId="5" fillId="0" borderId="0"/>
    <xf numFmtId="0" fontId="5" fillId="0" borderId="0"/>
    <xf numFmtId="0" fontId="28" fillId="0" borderId="0"/>
    <xf numFmtId="0" fontId="5" fillId="0" borderId="0"/>
    <xf numFmtId="0" fontId="5" fillId="0" borderId="0"/>
    <xf numFmtId="0" fontId="55" fillId="0" borderId="0"/>
    <xf numFmtId="0" fontId="45" fillId="0" borderId="0"/>
    <xf numFmtId="0" fontId="5" fillId="0" borderId="0"/>
    <xf numFmtId="0" fontId="56"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6" fillId="0" borderId="0"/>
    <xf numFmtId="0" fontId="28"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14">
      <alignment horizontal="center" wrapText="1"/>
    </xf>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1" fillId="3"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applyFont="0" applyFill="0" applyBorder="0" applyProtection="0">
      <alignment horizontal="center" vertical="center" wrapText="1"/>
    </xf>
    <xf numFmtId="0" fontId="56" fillId="0" borderId="0" applyNumberFormat="0" applyFont="0" applyFill="0" applyBorder="0" applyProtection="0">
      <alignment horizontal="justify" vertical="center" wrapText="1"/>
    </xf>
    <xf numFmtId="168" fontId="158" fillId="115" borderId="47" applyNumberFormat="0" applyBorder="0" applyAlignment="0">
      <alignment vertical="center"/>
      <protection locked="0"/>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28" fillId="7" borderId="8"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45"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1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28" fillId="0" borderId="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1" fillId="0" borderId="0" applyNumberFormat="0" applyFont="0" applyFill="0" applyBorder="0" applyAlignment="0">
      <alignment vertical="center" wrapText="1"/>
    </xf>
    <xf numFmtId="0" fontId="36" fillId="0" borderId="14">
      <alignment horizontal="center"/>
    </xf>
    <xf numFmtId="0" fontId="36" fillId="0" borderId="14">
      <alignment horizontal="center" wrapText="1"/>
    </xf>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5" fillId="0" borderId="6"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39" fillId="0" borderId="0">
      <alignment vertical="top"/>
    </xf>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174" fontId="39" fillId="0" borderId="0">
      <alignment vertical="top"/>
    </xf>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174" fontId="39"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8"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28" fillId="0" borderId="0"/>
    <xf numFmtId="0" fontId="31" fillId="0" borderId="0"/>
    <xf numFmtId="0" fontId="28" fillId="0" borderId="0"/>
    <xf numFmtId="0" fontId="31"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174" fontId="39" fillId="0" borderId="0">
      <alignment vertical="top"/>
    </xf>
    <xf numFmtId="0" fontId="31" fillId="0" borderId="0"/>
    <xf numFmtId="0" fontId="31" fillId="0" borderId="0"/>
    <xf numFmtId="0" fontId="31" fillId="0" borderId="0"/>
    <xf numFmtId="0" fontId="31" fillId="0" borderId="0"/>
    <xf numFmtId="0" fontId="38" fillId="0" borderId="0"/>
    <xf numFmtId="0" fontId="56" fillId="0" borderId="0">
      <alignment vertical="justify"/>
    </xf>
    <xf numFmtId="0" fontId="56" fillId="128" borderId="14" applyNumberFormat="0" applyAlignment="0">
      <alignment horizontal="left"/>
    </xf>
    <xf numFmtId="0" fontId="56" fillId="128" borderId="14" applyNumberFormat="0" applyAlignment="0">
      <alignment horizontal="left"/>
    </xf>
    <xf numFmtId="3" fontId="162" fillId="0" borderId="0"/>
    <xf numFmtId="3" fontId="162" fillId="0" borderId="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168" fontId="35" fillId="0" borderId="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7"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0" fontId="36" fillId="0" borderId="0">
      <alignment horizontal="center"/>
    </xf>
    <xf numFmtId="166" fontId="160" fillId="0" borderId="0" applyFont="0" applyFill="0" applyBorder="0" applyAlignment="0" applyProtection="0"/>
    <xf numFmtId="201" fontId="56" fillId="0" borderId="0" applyFont="0" applyFill="0" applyBorder="0" applyAlignment="0" applyProtection="0"/>
    <xf numFmtId="0" fontId="27" fillId="0" borderId="0" applyNumberFormat="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165" fontId="56" fillId="0" borderId="0" applyFont="0" applyFill="0" applyBorder="0" applyAlignment="0" applyProtection="0"/>
    <xf numFmtId="202" fontId="56" fillId="0" borderId="0" applyFont="0" applyFill="0" applyBorder="0" applyAlignment="0" applyProtection="0"/>
    <xf numFmtId="202" fontId="56" fillId="0" borderId="0" applyFont="0" applyFill="0" applyBorder="0" applyAlignment="0" applyProtection="0"/>
    <xf numFmtId="165" fontId="56" fillId="0" borderId="0" applyFont="0" applyFill="0" applyBorder="0" applyAlignment="0" applyProtection="0"/>
    <xf numFmtId="202" fontId="56" fillId="0" borderId="0" applyFont="0" applyFill="0" applyBorder="0" applyAlignment="0" applyProtection="0"/>
    <xf numFmtId="202" fontId="28" fillId="0" borderId="0" applyFont="0" applyFill="0" applyBorder="0" applyAlignment="0" applyProtection="0"/>
    <xf numFmtId="165"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6"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21" fillId="0" borderId="0" applyFont="0" applyFill="0" applyBorder="0" applyAlignment="0" applyProtection="0"/>
    <xf numFmtId="165" fontId="56" fillId="0" borderId="0" applyFont="0" applyFill="0" applyBorder="0" applyAlignment="0" applyProtection="0"/>
    <xf numFmtId="202" fontId="159" fillId="0" borderId="0" applyFont="0" applyFill="0" applyBorder="0" applyAlignment="0" applyProtection="0"/>
    <xf numFmtId="165" fontId="21" fillId="0" borderId="0" applyFont="0" applyFill="0" applyBorder="0" applyAlignment="0" applyProtection="0"/>
    <xf numFmtId="165" fontId="56" fillId="0" borderId="0" applyFont="0" applyFill="0" applyBorder="0" applyAlignment="0" applyProtection="0"/>
    <xf numFmtId="202" fontId="159"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02" fontId="2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02" fontId="2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16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02"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02" fontId="2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5" fillId="0" borderId="0" applyFont="0" applyFill="0" applyBorder="0" applyAlignment="0" applyProtection="0"/>
    <xf numFmtId="165" fontId="56" fillId="0" borderId="0" applyFont="0" applyFill="0" applyBorder="0" applyAlignment="0" applyProtection="0"/>
    <xf numFmtId="165" fontId="45" fillId="0" borderId="0" applyFont="0" applyFill="0" applyBorder="0" applyAlignment="0" applyProtection="0"/>
    <xf numFmtId="202" fontId="45" fillId="0" borderId="0" applyFont="0" applyFill="0" applyBorder="0" applyAlignment="0" applyProtection="0"/>
    <xf numFmtId="202" fontId="45" fillId="0" borderId="0" applyFont="0" applyFill="0" applyBorder="0" applyAlignment="0" applyProtection="0"/>
    <xf numFmtId="202" fontId="28" fillId="0" borderId="0" applyFont="0" applyFill="0" applyBorder="0" applyAlignment="0" applyProtection="0"/>
    <xf numFmtId="165" fontId="45" fillId="0" borderId="0" applyFont="0" applyFill="0" applyBorder="0" applyAlignment="0" applyProtection="0"/>
    <xf numFmtId="203" fontId="28" fillId="0" borderId="0" applyFill="0" applyBorder="0" applyAlignment="0" applyProtection="0"/>
    <xf numFmtId="165" fontId="45" fillId="0" borderId="0" applyFont="0" applyFill="0" applyBorder="0" applyAlignment="0" applyProtection="0"/>
    <xf numFmtId="165" fontId="2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21" fillId="0" borderId="0" applyFont="0" applyFill="0" applyBorder="0" applyAlignment="0" applyProtection="0"/>
    <xf numFmtId="165" fontId="154" fillId="0" borderId="0" applyFont="0" applyFill="0" applyBorder="0" applyAlignment="0" applyProtection="0"/>
    <xf numFmtId="165" fontId="154" fillId="0" borderId="0" applyFont="0" applyFill="0" applyBorder="0" applyAlignment="0" applyProtection="0"/>
    <xf numFmtId="165" fontId="154" fillId="0" borderId="0" applyFont="0" applyFill="0" applyBorder="0" applyAlignment="0" applyProtection="0"/>
    <xf numFmtId="4" fontId="147" fillId="43" borderId="0" applyBorder="0">
      <alignment horizontal="right"/>
    </xf>
    <xf numFmtId="4" fontId="147" fillId="43" borderId="0" applyBorder="0">
      <alignment horizontal="right"/>
    </xf>
    <xf numFmtId="4" fontId="147" fillId="43" borderId="0" applyBorder="0">
      <alignment horizontal="right"/>
    </xf>
    <xf numFmtId="4" fontId="147" fillId="138" borderId="10" applyBorder="0">
      <alignment horizontal="right"/>
    </xf>
    <xf numFmtId="4" fontId="147" fillId="43" borderId="14" applyFont="0" applyBorder="0">
      <alignment horizontal="right"/>
    </xf>
    <xf numFmtId="0" fontId="36" fillId="0" borderId="0">
      <alignment horizontal="left" vertical="top"/>
    </xf>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0" fillId="2"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171" fontId="56" fillId="0" borderId="14" applyFont="0" applyFill="0" applyBorder="0" applyProtection="0">
      <alignment horizontal="center" vertical="center"/>
    </xf>
    <xf numFmtId="164" fontId="41"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164" fontId="42" fillId="0" borderId="0">
      <protection locked="0"/>
    </xf>
    <xf numFmtId="0" fontId="55" fillId="0" borderId="14" applyBorder="0">
      <alignment horizontal="center" vertical="center" wrapText="1"/>
    </xf>
    <xf numFmtId="0" fontId="36" fillId="0" borderId="0"/>
    <xf numFmtId="0" fontId="56" fillId="0" borderId="0"/>
    <xf numFmtId="0" fontId="4" fillId="0" borderId="0"/>
    <xf numFmtId="0" fontId="164" fillId="0" borderId="0"/>
    <xf numFmtId="0" fontId="168" fillId="0" borderId="0"/>
    <xf numFmtId="0" fontId="3" fillId="0" borderId="0"/>
    <xf numFmtId="0" fontId="28" fillId="0" borderId="0"/>
    <xf numFmtId="0" fontId="2"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71" fillId="0" borderId="0"/>
    <xf numFmtId="0" fontId="28" fillId="0" borderId="0"/>
    <xf numFmtId="0" fontId="28" fillId="0" borderId="0"/>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applyNumberFormat="0" applyFont="0" applyFill="0" applyBorder="0" applyAlignment="0" applyProtection="0">
      <alignment vertical="top"/>
    </xf>
    <xf numFmtId="0" fontId="56" fillId="113" borderId="58" applyNumberFormat="0" applyFont="0" applyAlignment="0" applyProtection="0"/>
    <xf numFmtId="0" fontId="61" fillId="55" borderId="52" applyNumberFormat="0" applyAlignment="0" applyProtection="0"/>
    <xf numFmtId="0" fontId="142" fillId="0" borderId="44" applyNumberFormat="0" applyFill="0" applyAlignment="0" applyProtection="0"/>
    <xf numFmtId="0" fontId="143" fillId="0" borderId="23" applyNumberFormat="0" applyFill="0" applyAlignment="0" applyProtection="0"/>
    <xf numFmtId="0" fontId="150" fillId="0" borderId="61" applyNumberFormat="0" applyFill="0" applyAlignment="0" applyProtection="0"/>
    <xf numFmtId="0" fontId="97" fillId="53" borderId="52" applyNumberFormat="0" applyAlignment="0" applyProtection="0"/>
    <xf numFmtId="0" fontId="45" fillId="113" borderId="53" applyNumberFormat="0" applyFont="0" applyAlignment="0" applyProtection="0"/>
    <xf numFmtId="0" fontId="107" fillId="55" borderId="54" applyNumberFormat="0" applyAlignment="0" applyProtection="0"/>
    <xf numFmtId="4" fontId="46" fillId="47" borderId="55" applyNumberFormat="0" applyProtection="0">
      <alignment horizontal="left" vertical="center" indent="1"/>
    </xf>
    <xf numFmtId="200" fontId="55" fillId="0" borderId="0"/>
    <xf numFmtId="0" fontId="150" fillId="0" borderId="56" applyNumberFormat="0" applyFill="0" applyAlignment="0" applyProtection="0"/>
    <xf numFmtId="0" fontId="61" fillId="55" borderId="57" applyNumberFormat="0" applyAlignment="0" applyProtection="0"/>
    <xf numFmtId="0" fontId="45" fillId="113" borderId="58" applyNumberFormat="0" applyFont="0" applyAlignment="0" applyProtection="0"/>
    <xf numFmtId="0" fontId="97" fillId="53" borderId="57" applyNumberFormat="0" applyAlignment="0" applyProtection="0"/>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164" fontId="56" fillId="0" borderId="0" applyFont="0" applyFill="0" applyBorder="0" applyAlignment="0" applyProtection="0"/>
    <xf numFmtId="0" fontId="150" fillId="0" borderId="56" applyNumberFormat="0" applyFill="0" applyAlignment="0" applyProtection="0"/>
    <xf numFmtId="0" fontId="56" fillId="113" borderId="53" applyNumberFormat="0" applyFont="0" applyAlignment="0" applyProtection="0"/>
    <xf numFmtId="0" fontId="28" fillId="0" borderId="0"/>
    <xf numFmtId="165" fontId="56" fillId="0" borderId="0" applyFont="0" applyFill="0" applyBorder="0" applyAlignment="0" applyProtection="0"/>
    <xf numFmtId="0" fontId="28" fillId="0" borderId="0" applyNumberFormat="0" applyFont="0" applyFill="0" applyBorder="0" applyAlignment="0" applyProtection="0">
      <alignment vertical="top"/>
    </xf>
    <xf numFmtId="0" fontId="28" fillId="114" borderId="14" applyNumberFormat="0">
      <protection locked="0"/>
    </xf>
    <xf numFmtId="0" fontId="28" fillId="0" borderId="0"/>
    <xf numFmtId="0" fontId="45" fillId="0" borderId="0"/>
    <xf numFmtId="0" fontId="1" fillId="0" borderId="0"/>
    <xf numFmtId="0" fontId="55" fillId="0" borderId="0"/>
    <xf numFmtId="205" fontId="55" fillId="0" borderId="0"/>
    <xf numFmtId="203" fontId="55" fillId="0" borderId="0"/>
    <xf numFmtId="202" fontId="28" fillId="0" borderId="0" applyFont="0" applyFill="0" applyBorder="0" applyAlignment="0" applyProtection="0"/>
    <xf numFmtId="203" fontId="28" fillId="0" borderId="0" applyFill="0" applyBorder="0" applyAlignment="0" applyProtection="0"/>
    <xf numFmtId="0" fontId="45" fillId="0" borderId="0" applyFill="0" applyBorder="0" applyAlignment="0" applyProtection="0"/>
    <xf numFmtId="206" fontId="45" fillId="0" borderId="0" applyFill="0" applyBorder="0" applyAlignment="0" applyProtection="0"/>
    <xf numFmtId="206" fontId="45" fillId="0" borderId="0" applyFill="0" applyBorder="0" applyAlignment="0" applyProtection="0"/>
    <xf numFmtId="203"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7" fillId="0" borderId="0"/>
    <xf numFmtId="0" fontId="1" fillId="0" borderId="0"/>
    <xf numFmtId="165" fontId="1" fillId="0" borderId="0" applyFont="0" applyFill="0" applyBorder="0" applyAlignment="0" applyProtection="0"/>
    <xf numFmtId="0" fontId="171" fillId="0" borderId="0"/>
    <xf numFmtId="0" fontId="28" fillId="0" borderId="0"/>
    <xf numFmtId="0" fontId="154" fillId="0" borderId="0"/>
    <xf numFmtId="165" fontId="154" fillId="0" borderId="0" applyFont="0" applyFill="0" applyBorder="0" applyAlignment="0" applyProtection="0"/>
    <xf numFmtId="205" fontId="55" fillId="0" borderId="0"/>
    <xf numFmtId="0" fontId="1" fillId="0" borderId="0"/>
    <xf numFmtId="174" fontId="55" fillId="0" borderId="0"/>
    <xf numFmtId="0" fontId="45" fillId="0" borderId="0"/>
    <xf numFmtId="0" fontId="45" fillId="0" borderId="0"/>
    <xf numFmtId="0" fontId="45" fillId="0" borderId="0"/>
    <xf numFmtId="0" fontId="1" fillId="0" borderId="0"/>
    <xf numFmtId="165" fontId="1" fillId="0" borderId="0" applyFont="0" applyFill="0" applyBorder="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97" fillId="53" borderId="52" applyNumberFormat="0" applyAlignment="0" applyProtection="0"/>
    <xf numFmtId="0" fontId="107" fillId="55" borderId="54"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200" fontId="55" fillId="0" borderId="0"/>
    <xf numFmtId="0" fontId="56" fillId="113" borderId="53" applyNumberFormat="0" applyFont="0" applyAlignment="0" applyProtection="0"/>
    <xf numFmtId="0" fontId="56" fillId="113" borderId="53" applyNumberFormat="0" applyFont="0" applyAlignment="0" applyProtection="0"/>
    <xf numFmtId="0" fontId="107" fillId="55" borderId="59" applyNumberFormat="0" applyAlignment="0" applyProtection="0"/>
    <xf numFmtId="4" fontId="46" fillId="47" borderId="60" applyNumberFormat="0" applyProtection="0">
      <alignment horizontal="left" vertical="center" indent="1"/>
    </xf>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165" fontId="56" fillId="0" borderId="0" applyFont="0" applyFill="0" applyBorder="0" applyAlignment="0" applyProtection="0"/>
    <xf numFmtId="0" fontId="171" fillId="0" borderId="0"/>
    <xf numFmtId="0" fontId="56" fillId="113" borderId="53" applyNumberFormat="0" applyFont="0" applyAlignment="0" applyProtection="0"/>
    <xf numFmtId="0" fontId="45" fillId="113" borderId="53" applyNumberFormat="0" applyFont="0" applyAlignment="0" applyProtection="0"/>
    <xf numFmtId="0" fontId="1" fillId="0" borderId="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165" fontId="1" fillId="0" borderId="0" applyFont="0" applyFill="0" applyBorder="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50" fillId="0" borderId="56" applyNumberFormat="0" applyFill="0" applyAlignment="0" applyProtection="0"/>
    <xf numFmtId="9" fontId="1" fillId="0" borderId="0" applyFont="0" applyFill="0" applyBorder="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28" fillId="0" borderId="0" applyNumberFormat="0" applyFont="0" applyFill="0" applyBorder="0" applyAlignment="0" applyProtection="0">
      <alignment vertical="top"/>
    </xf>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61" fillId="55" borderId="52" applyNumberFormat="0" applyAlignment="0" applyProtection="0"/>
    <xf numFmtId="0" fontId="150" fillId="0" borderId="56" applyNumberFormat="0" applyFill="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 fillId="0" borderId="0"/>
    <xf numFmtId="0" fontId="61" fillId="55" borderId="52" applyNumberFormat="0" applyAlignment="0" applyProtection="0"/>
    <xf numFmtId="208" fontId="172" fillId="0" borderId="0"/>
    <xf numFmtId="0" fontId="97" fillId="53" borderId="57" applyNumberFormat="0" applyAlignment="0" applyProtection="0"/>
    <xf numFmtId="0" fontId="150" fillId="0" borderId="61" applyNumberFormat="0" applyFill="0" applyAlignment="0" applyProtection="0"/>
    <xf numFmtId="0" fontId="107" fillId="55" borderId="59" applyNumberFormat="0" applyAlignment="0" applyProtection="0"/>
    <xf numFmtId="0" fontId="97" fillId="53" borderId="52" applyNumberFormat="0" applyAlignment="0" applyProtection="0"/>
    <xf numFmtId="0" fontId="97" fillId="53" borderId="52" applyNumberFormat="0" applyAlignment="0" applyProtection="0"/>
    <xf numFmtId="0" fontId="97" fillId="53" borderId="52" applyNumberForma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7" applyNumberForma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56" fillId="0" borderId="0"/>
    <xf numFmtId="0" fontId="28" fillId="0" borderId="0"/>
    <xf numFmtId="0" fontId="1" fillId="0" borderId="0"/>
    <xf numFmtId="0" fontId="56" fillId="0" borderId="0"/>
    <xf numFmtId="0" fontId="28" fillId="0" borderId="0"/>
    <xf numFmtId="0" fontId="28" fillId="113" borderId="53" applyNumberFormat="0" applyFont="0" applyAlignment="0" applyProtection="0"/>
    <xf numFmtId="0" fontId="28" fillId="113" borderId="53" applyNumberFormat="0" applyFont="0" applyAlignment="0" applyProtection="0"/>
    <xf numFmtId="0" fontId="28" fillId="113" borderId="53" applyNumberFormat="0" applyFont="0" applyAlignment="0" applyProtection="0"/>
    <xf numFmtId="165" fontId="45" fillId="0" borderId="0" applyFont="0" applyFill="0" applyBorder="0" applyAlignment="0" applyProtection="0"/>
    <xf numFmtId="205" fontId="45" fillId="0" borderId="0" applyFill="0" applyBorder="0" applyAlignment="0" applyProtection="0"/>
    <xf numFmtId="202" fontId="28" fillId="0" borderId="0" applyFont="0" applyFill="0" applyBorder="0" applyAlignment="0" applyProtection="0"/>
    <xf numFmtId="202" fontId="28" fillId="0" borderId="0" applyFont="0" applyFill="0" applyBorder="0" applyAlignment="0" applyProtection="0"/>
    <xf numFmtId="205" fontId="45" fillId="0" borderId="0" applyFill="0" applyBorder="0" applyAlignment="0" applyProtection="0"/>
    <xf numFmtId="206" fontId="45" fillId="0" borderId="0" applyFill="0" applyBorder="0" applyAlignment="0" applyProtection="0"/>
    <xf numFmtId="202" fontId="28" fillId="0" borderId="0" applyFont="0" applyFill="0" applyBorder="0" applyAlignment="0" applyProtection="0"/>
    <xf numFmtId="207" fontId="45" fillId="0" borderId="0" applyFill="0" applyBorder="0" applyAlignment="0" applyProtection="0"/>
    <xf numFmtId="165" fontId="56" fillId="0" borderId="0" applyFont="0" applyFill="0" applyBorder="0" applyAlignment="0" applyProtection="0"/>
    <xf numFmtId="203" fontId="28" fillId="0" borderId="0" applyFill="0" applyBorder="0" applyAlignment="0" applyProtection="0"/>
    <xf numFmtId="165" fontId="28" fillId="0" borderId="0" applyFill="0" applyBorder="0" applyAlignment="0" applyProtection="0"/>
    <xf numFmtId="165" fontId="28" fillId="0" borderId="0" applyFill="0" applyBorder="0" applyAlignment="0" applyProtection="0"/>
    <xf numFmtId="165" fontId="28" fillId="0" borderId="0" applyFill="0" applyBorder="0" applyAlignment="0" applyProtection="0"/>
    <xf numFmtId="165" fontId="28" fillId="0" borderId="0" applyFill="0" applyBorder="0" applyAlignment="0" applyProtection="0"/>
    <xf numFmtId="165" fontId="28" fillId="0" borderId="0" applyFill="0" applyBorder="0" applyAlignment="0" applyProtection="0"/>
    <xf numFmtId="165" fontId="28" fillId="0" borderId="0" applyFill="0" applyBorder="0" applyAlignment="0" applyProtection="0"/>
    <xf numFmtId="0" fontId="56" fillId="0" borderId="0"/>
    <xf numFmtId="202" fontId="28" fillId="0" borderId="0" applyFont="0" applyFill="0" applyBorder="0" applyAlignment="0" applyProtection="0"/>
    <xf numFmtId="202" fontId="28" fillId="0" borderId="0" applyFont="0" applyFill="0" applyBorder="0" applyAlignment="0" applyProtection="0"/>
    <xf numFmtId="0" fontId="173" fillId="0" borderId="0" applyNumberFormat="0" applyFill="0" applyBorder="0" applyAlignment="0" applyProtection="0"/>
    <xf numFmtId="0" fontId="56" fillId="0" borderId="0"/>
    <xf numFmtId="0" fontId="56" fillId="0" borderId="0"/>
    <xf numFmtId="0" fontId="31" fillId="0" borderId="0"/>
    <xf numFmtId="202" fontId="28" fillId="0" borderId="0" applyFont="0" applyFill="0" applyBorder="0" applyAlignment="0" applyProtection="0"/>
    <xf numFmtId="202" fontId="28" fillId="0" borderId="0" applyFont="0" applyFill="0" applyBorder="0" applyAlignment="0" applyProtection="0"/>
    <xf numFmtId="165" fontId="1" fillId="0" borderId="0" applyFont="0" applyFill="0" applyBorder="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203" fontId="28" fillId="0" borderId="0" applyFill="0" applyBorder="0" applyAlignment="0" applyProtection="0"/>
    <xf numFmtId="203" fontId="45" fillId="0" borderId="0" applyFill="0" applyBorder="0" applyAlignment="0" applyProtection="0"/>
    <xf numFmtId="0" fontId="28" fillId="113" borderId="53" applyNumberFormat="0" applyFont="0" applyAlignment="0" applyProtection="0"/>
    <xf numFmtId="0" fontId="28" fillId="113" borderId="53" applyNumberFormat="0" applyFont="0" applyAlignment="0" applyProtection="0"/>
    <xf numFmtId="9" fontId="1" fillId="0" borderId="0" applyFont="0" applyFill="0" applyBorder="0" applyAlignment="0" applyProtection="0"/>
    <xf numFmtId="0" fontId="97" fillId="53" borderId="52" applyNumberFormat="0" applyAlignment="0" applyProtection="0"/>
    <xf numFmtId="0" fontId="97" fillId="53" borderId="52" applyNumberFormat="0" applyAlignment="0" applyProtection="0"/>
    <xf numFmtId="0" fontId="45" fillId="0" borderId="0"/>
    <xf numFmtId="0" fontId="45" fillId="0" borderId="0"/>
    <xf numFmtId="0" fontId="45" fillId="0" borderId="0"/>
    <xf numFmtId="0" fontId="97" fillId="53" borderId="52" applyNumberFormat="0" applyAlignment="0" applyProtection="0"/>
    <xf numFmtId="0" fontId="61" fillId="55" borderId="52"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50" fillId="0" borderId="56" applyNumberFormat="0" applyFill="0" applyAlignment="0" applyProtection="0"/>
    <xf numFmtId="0" fontId="45" fillId="0" borderId="0"/>
    <xf numFmtId="0" fontId="97" fillId="53" borderId="52" applyNumberFormat="0" applyAlignment="0" applyProtection="0"/>
    <xf numFmtId="0" fontId="28" fillId="113" borderId="53" applyNumberFormat="0" applyFont="0" applyAlignment="0" applyProtection="0"/>
    <xf numFmtId="0" fontId="28" fillId="113" borderId="53" applyNumberFormat="0" applyFon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28" fillId="113" borderId="53" applyNumberFormat="0" applyFon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28" fillId="113" borderId="53" applyNumberFormat="0" applyFon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28" fillId="113" borderId="53"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61" fillId="55" borderId="57" applyNumberForma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50" fillId="0" borderId="61" applyNumberFormat="0" applyFill="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61" fillId="55" borderId="57" applyNumberFormat="0" applyAlignment="0" applyProtection="0"/>
    <xf numFmtId="0" fontId="150" fillId="0" borderId="61" applyNumberFormat="0" applyFill="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61" fillId="55" borderId="57" applyNumberForma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61" fillId="55" borderId="57" applyNumberForma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61" fillId="55" borderId="57"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50" fillId="0" borderId="61" applyNumberFormat="0" applyFill="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112" fillId="114" borderId="0">
      <alignment horizontal="center" vertical="center"/>
    </xf>
  </cellStyleXfs>
  <cellXfs count="428">
    <xf numFmtId="0" fontId="0" fillId="0" borderId="0" xfId="0"/>
    <xf numFmtId="0" fontId="21" fillId="32" borderId="0" xfId="0" applyFont="1" applyFill="1"/>
    <xf numFmtId="168" fontId="21" fillId="32" borderId="0" xfId="0" applyNumberFormat="1" applyFont="1" applyFill="1" applyAlignment="1">
      <alignment horizontal="center" vertical="center"/>
    </xf>
    <xf numFmtId="169" fontId="21" fillId="32" borderId="0" xfId="0" applyNumberFormat="1" applyFont="1" applyFill="1" applyBorder="1" applyAlignment="1">
      <alignment horizontal="center" vertical="center" wrapText="1"/>
    </xf>
    <xf numFmtId="4" fontId="21" fillId="32" borderId="0" xfId="0" applyNumberFormat="1" applyFont="1" applyFill="1"/>
    <xf numFmtId="0" fontId="24" fillId="32" borderId="0" xfId="0" applyFont="1" applyFill="1"/>
    <xf numFmtId="164" fontId="24" fillId="32" borderId="0" xfId="1" applyFont="1" applyFill="1"/>
    <xf numFmtId="164" fontId="25" fillId="32" borderId="0" xfId="1" applyFont="1" applyFill="1" applyAlignment="1">
      <alignment horizontal="center"/>
    </xf>
    <xf numFmtId="168" fontId="26" fillId="32" borderId="0" xfId="1" applyNumberFormat="1" applyFont="1" applyFill="1" applyAlignment="1">
      <alignment horizontal="center"/>
    </xf>
    <xf numFmtId="169" fontId="21" fillId="32" borderId="0" xfId="1" applyNumberFormat="1" applyFont="1" applyFill="1" applyBorder="1" applyAlignment="1">
      <alignment horizontal="center" vertical="center" wrapText="1"/>
    </xf>
    <xf numFmtId="164" fontId="21" fillId="32" borderId="0" xfId="1" applyFont="1" applyFill="1"/>
    <xf numFmtId="169" fontId="24" fillId="32" borderId="12" xfId="0" applyNumberFormat="1" applyFont="1" applyFill="1" applyBorder="1" applyAlignment="1">
      <alignment horizontal="center" vertical="center" wrapText="1"/>
    </xf>
    <xf numFmtId="0" fontId="24" fillId="0" borderId="0" xfId="0" applyFont="1"/>
    <xf numFmtId="168" fontId="27" fillId="0" borderId="14" xfId="0" applyNumberFormat="1" applyFont="1" applyBorder="1" applyAlignment="1">
      <alignment horizontal="center" vertical="center" wrapText="1"/>
    </xf>
    <xf numFmtId="168" fontId="27" fillId="0" borderId="14" xfId="0" applyNumberFormat="1" applyFont="1" applyFill="1" applyBorder="1" applyAlignment="1">
      <alignment horizontal="center" vertical="center" wrapText="1"/>
    </xf>
    <xf numFmtId="168" fontId="27" fillId="32" borderId="14" xfId="0" applyNumberFormat="1" applyFont="1" applyFill="1" applyBorder="1" applyAlignment="1">
      <alignment horizontal="center" vertical="center" wrapText="1"/>
    </xf>
    <xf numFmtId="1" fontId="21" fillId="0" borderId="13"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8" fillId="32" borderId="12" xfId="0" applyNumberFormat="1" applyFont="1" applyFill="1" applyBorder="1" applyAlignment="1">
      <alignment horizontal="center" vertical="center" wrapText="1"/>
    </xf>
    <xf numFmtId="1" fontId="28" fillId="0" borderId="0" xfId="0" applyNumberFormat="1" applyFont="1"/>
    <xf numFmtId="170" fontId="21" fillId="0" borderId="14"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168" fontId="27" fillId="0" borderId="15" xfId="0" applyNumberFormat="1" applyFont="1" applyFill="1" applyBorder="1" applyAlignment="1">
      <alignment horizontal="center" vertical="center" wrapText="1"/>
    </xf>
    <xf numFmtId="169" fontId="29" fillId="0" borderId="12" xfId="0" applyNumberFormat="1" applyFont="1" applyFill="1" applyBorder="1" applyAlignment="1">
      <alignment horizontal="center" vertical="center" wrapText="1"/>
    </xf>
    <xf numFmtId="49" fontId="29" fillId="0" borderId="0" xfId="0" applyNumberFormat="1" applyFont="1" applyFill="1"/>
    <xf numFmtId="0" fontId="27" fillId="33" borderId="11" xfId="0" applyFont="1" applyFill="1" applyBorder="1" applyAlignment="1">
      <alignment horizontal="left" vertical="center" wrapText="1"/>
    </xf>
    <xf numFmtId="168" fontId="27" fillId="33" borderId="11" xfId="0" applyNumberFormat="1" applyFont="1" applyFill="1" applyBorder="1" applyAlignment="1">
      <alignment horizontal="center" vertical="center" wrapText="1"/>
    </xf>
    <xf numFmtId="169" fontId="28" fillId="32" borderId="12" xfId="0" applyNumberFormat="1" applyFont="1" applyFill="1" applyBorder="1" applyAlignment="1">
      <alignment horizontal="center" vertical="center" wrapText="1"/>
    </xf>
    <xf numFmtId="0" fontId="28" fillId="0" borderId="0" xfId="0" applyFont="1"/>
    <xf numFmtId="0" fontId="27" fillId="34" borderId="14" xfId="0" applyFont="1" applyFill="1" applyBorder="1" applyAlignment="1">
      <alignment horizontal="left" vertical="center" wrapText="1"/>
    </xf>
    <xf numFmtId="168" fontId="27" fillId="34" borderId="14" xfId="0" applyNumberFormat="1" applyFont="1" applyFill="1" applyBorder="1" applyAlignment="1">
      <alignment horizontal="center" vertical="center" wrapText="1"/>
    </xf>
    <xf numFmtId="49" fontId="27" fillId="35" borderId="14" xfId="0" applyNumberFormat="1" applyFont="1" applyFill="1" applyBorder="1" applyAlignment="1">
      <alignment horizontal="center" vertical="center"/>
    </xf>
    <xf numFmtId="0" fontId="27" fillId="35" borderId="14" xfId="0" applyFont="1" applyFill="1" applyBorder="1" applyAlignment="1">
      <alignment horizontal="left" vertical="center" wrapText="1"/>
    </xf>
    <xf numFmtId="168" fontId="27" fillId="35" borderId="14" xfId="0" applyNumberFormat="1" applyFont="1" applyFill="1" applyBorder="1" applyAlignment="1">
      <alignment horizontal="center" vertical="center" wrapText="1"/>
    </xf>
    <xf numFmtId="49" fontId="27" fillId="37" borderId="14" xfId="0" applyNumberFormat="1" applyFont="1" applyFill="1" applyBorder="1" applyAlignment="1">
      <alignment horizontal="center" vertical="center"/>
    </xf>
    <xf numFmtId="0" fontId="27" fillId="37" borderId="14" xfId="0" applyFont="1" applyFill="1" applyBorder="1" applyAlignment="1">
      <alignment horizontal="left" vertical="center" wrapText="1"/>
    </xf>
    <xf numFmtId="168" fontId="27" fillId="37" borderId="14" xfId="0" applyNumberFormat="1" applyFont="1" applyFill="1" applyBorder="1" applyAlignment="1">
      <alignment horizontal="center" vertical="center" wrapText="1"/>
    </xf>
    <xf numFmtId="0" fontId="27" fillId="38" borderId="14" xfId="0" applyNumberFormat="1" applyFont="1" applyFill="1" applyBorder="1" applyAlignment="1">
      <alignment horizontal="center" vertical="center"/>
    </xf>
    <xf numFmtId="0" fontId="27" fillId="38" borderId="14" xfId="0" applyFont="1" applyFill="1" applyBorder="1" applyAlignment="1">
      <alignment horizontal="left" vertical="center" wrapText="1"/>
    </xf>
    <xf numFmtId="168" fontId="27" fillId="38" borderId="14" xfId="0" applyNumberFormat="1" applyFont="1" applyFill="1" applyBorder="1" applyAlignment="1">
      <alignment horizontal="center" vertical="center" wrapText="1"/>
    </xf>
    <xf numFmtId="0" fontId="30" fillId="0" borderId="0" xfId="0" applyFont="1"/>
    <xf numFmtId="0" fontId="21" fillId="0" borderId="14" xfId="0" applyNumberFormat="1" applyFont="1" applyFill="1" applyBorder="1" applyAlignment="1">
      <alignment horizontal="center" vertical="center"/>
    </xf>
    <xf numFmtId="0" fontId="21" fillId="0" borderId="14" xfId="3" applyFont="1" applyFill="1" applyBorder="1" applyAlignment="1">
      <alignment horizontal="left" vertical="center" wrapText="1"/>
    </xf>
    <xf numFmtId="168" fontId="21" fillId="0" borderId="14" xfId="0" applyNumberFormat="1" applyFont="1" applyFill="1" applyBorder="1" applyAlignment="1">
      <alignment horizontal="center" vertical="center"/>
    </xf>
    <xf numFmtId="168" fontId="21" fillId="0" borderId="14" xfId="0" applyNumberFormat="1" applyFont="1" applyFill="1" applyBorder="1" applyAlignment="1">
      <alignment horizontal="center" vertical="center" wrapText="1"/>
    </xf>
    <xf numFmtId="169" fontId="28" fillId="0" borderId="12" xfId="0" applyNumberFormat="1" applyFont="1" applyFill="1" applyBorder="1" applyAlignment="1">
      <alignment horizontal="center" vertical="center" wrapText="1"/>
    </xf>
    <xf numFmtId="0" fontId="28" fillId="0" borderId="0" xfId="0" applyFont="1" applyFill="1"/>
    <xf numFmtId="168" fontId="32" fillId="0" borderId="14" xfId="0" applyNumberFormat="1" applyFont="1" applyFill="1" applyBorder="1" applyAlignment="1">
      <alignment horizontal="center" vertical="center" wrapText="1"/>
    </xf>
    <xf numFmtId="0" fontId="27" fillId="39" borderId="14" xfId="0" applyNumberFormat="1" applyFont="1" applyFill="1" applyBorder="1" applyAlignment="1">
      <alignment horizontal="center" vertical="center"/>
    </xf>
    <xf numFmtId="0" fontId="27" fillId="39" borderId="14" xfId="0" applyFont="1" applyFill="1" applyBorder="1" applyAlignment="1">
      <alignment horizontal="left" vertical="center" wrapText="1"/>
    </xf>
    <xf numFmtId="168" fontId="27" fillId="39" borderId="14" xfId="0" applyNumberFormat="1" applyFont="1" applyFill="1" applyBorder="1" applyAlignment="1">
      <alignment horizontal="center" vertical="center" wrapText="1"/>
    </xf>
    <xf numFmtId="0" fontId="21" fillId="0" borderId="14" xfId="0" applyFont="1" applyFill="1" applyBorder="1" applyAlignment="1">
      <alignment horizontal="left" vertical="center" wrapText="1"/>
    </xf>
    <xf numFmtId="0" fontId="30" fillId="0" borderId="0" xfId="0" applyFont="1" applyFill="1"/>
    <xf numFmtId="0" fontId="32" fillId="0" borderId="14" xfId="0" applyNumberFormat="1" applyFont="1" applyFill="1" applyBorder="1" applyAlignment="1">
      <alignment horizontal="center" vertical="center"/>
    </xf>
    <xf numFmtId="171" fontId="21" fillId="0" borderId="14" xfId="0" applyNumberFormat="1" applyFont="1" applyFill="1" applyBorder="1" applyAlignment="1">
      <alignment horizontal="left" vertical="center" wrapText="1"/>
    </xf>
    <xf numFmtId="168" fontId="21" fillId="0" borderId="14" xfId="3" applyNumberFormat="1" applyFont="1" applyFill="1" applyBorder="1" applyAlignment="1">
      <alignment horizontal="center" vertical="center" wrapText="1"/>
    </xf>
    <xf numFmtId="168" fontId="33" fillId="0" borderId="14" xfId="0" applyNumberFormat="1" applyFont="1" applyFill="1" applyBorder="1" applyAlignment="1">
      <alignment horizontal="center" vertical="center" wrapText="1"/>
    </xf>
    <xf numFmtId="0" fontId="32" fillId="0" borderId="14" xfId="3" applyFont="1" applyFill="1" applyBorder="1" applyAlignment="1">
      <alignment horizontal="left" vertical="center" wrapText="1"/>
    </xf>
    <xf numFmtId="168" fontId="32" fillId="0" borderId="14" xfId="0" applyNumberFormat="1" applyFont="1" applyFill="1" applyBorder="1" applyAlignment="1">
      <alignment horizontal="center" vertical="center"/>
    </xf>
    <xf numFmtId="169" fontId="34" fillId="0" borderId="12" xfId="0" applyNumberFormat="1" applyFont="1" applyFill="1" applyBorder="1" applyAlignment="1">
      <alignment horizontal="center" vertical="center" wrapText="1"/>
    </xf>
    <xf numFmtId="0" fontId="34" fillId="0" borderId="0" xfId="0" applyFont="1" applyFill="1"/>
    <xf numFmtId="0" fontId="27" fillId="40" borderId="14" xfId="0" applyNumberFormat="1" applyFont="1" applyFill="1" applyBorder="1" applyAlignment="1">
      <alignment horizontal="center" vertical="center"/>
    </xf>
    <xf numFmtId="0" fontId="27" fillId="40" borderId="14" xfId="0" applyFont="1" applyFill="1" applyBorder="1" applyAlignment="1">
      <alignment horizontal="left" vertical="center" wrapText="1"/>
    </xf>
    <xf numFmtId="168" fontId="27" fillId="40" borderId="14" xfId="0" applyNumberFormat="1" applyFont="1" applyFill="1" applyBorder="1" applyAlignment="1">
      <alignment horizontal="center" vertical="center" wrapText="1"/>
    </xf>
    <xf numFmtId="0" fontId="21" fillId="0" borderId="14" xfId="5" applyFont="1" applyFill="1" applyBorder="1" applyAlignment="1">
      <alignment horizontal="left" vertical="center" wrapText="1"/>
    </xf>
    <xf numFmtId="168" fontId="21" fillId="0" borderId="14" xfId="5" applyNumberFormat="1" applyFont="1" applyFill="1" applyBorder="1" applyAlignment="1">
      <alignment horizontal="center" vertical="center" wrapText="1"/>
    </xf>
    <xf numFmtId="168" fontId="21" fillId="32" borderId="14" xfId="0" applyNumberFormat="1" applyFont="1" applyFill="1" applyBorder="1" applyAlignment="1">
      <alignment horizontal="center" vertical="center"/>
    </xf>
    <xf numFmtId="168" fontId="21" fillId="32" borderId="14" xfId="0" applyNumberFormat="1" applyFont="1" applyFill="1" applyBorder="1" applyAlignment="1">
      <alignment horizontal="center" vertical="center" wrapText="1"/>
    </xf>
    <xf numFmtId="49" fontId="27" fillId="41" borderId="14" xfId="0" applyNumberFormat="1" applyFont="1" applyFill="1" applyBorder="1" applyAlignment="1">
      <alignment horizontal="center" vertical="center"/>
    </xf>
    <xf numFmtId="0" fontId="27" fillId="41" borderId="14" xfId="0" applyFont="1" applyFill="1" applyBorder="1" applyAlignment="1">
      <alignment horizontal="left" vertical="center" wrapText="1"/>
    </xf>
    <xf numFmtId="168" fontId="27" fillId="41" borderId="14"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xf>
    <xf numFmtId="0" fontId="27" fillId="0" borderId="14" xfId="0" applyFont="1" applyFill="1" applyBorder="1" applyAlignment="1">
      <alignment horizontal="left" vertical="center" wrapText="1"/>
    </xf>
    <xf numFmtId="49" fontId="27" fillId="36" borderId="14" xfId="0" applyNumberFormat="1" applyFont="1" applyFill="1" applyBorder="1" applyAlignment="1">
      <alignment horizontal="center" vertical="center"/>
    </xf>
    <xf numFmtId="0" fontId="27" fillId="36" borderId="14" xfId="0" applyFont="1" applyFill="1" applyBorder="1" applyAlignment="1">
      <alignment horizontal="left" vertical="center" wrapText="1"/>
    </xf>
    <xf numFmtId="168" fontId="27" fillId="36"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xf>
    <xf numFmtId="0" fontId="27" fillId="34" borderId="14" xfId="0" applyNumberFormat="1" applyFont="1" applyFill="1" applyBorder="1" applyAlignment="1">
      <alignment horizontal="center" vertical="center"/>
    </xf>
    <xf numFmtId="168" fontId="35" fillId="0" borderId="14"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3" applyFont="1" applyFill="1" applyBorder="1" applyAlignment="1">
      <alignment horizontal="left" vertical="center" wrapText="1"/>
    </xf>
    <xf numFmtId="168" fontId="21" fillId="0" borderId="0" xfId="3" applyNumberFormat="1" applyFont="1" applyFill="1" applyBorder="1" applyAlignment="1">
      <alignment horizontal="center" vertical="center" wrapText="1"/>
    </xf>
    <xf numFmtId="168" fontId="21" fillId="32" borderId="0" xfId="0" applyNumberFormat="1" applyFont="1" applyFill="1" applyBorder="1" applyAlignment="1">
      <alignment horizontal="center" vertical="center"/>
    </xf>
    <xf numFmtId="168" fontId="21" fillId="32" borderId="0" xfId="0" applyNumberFormat="1" applyFont="1" applyFill="1" applyBorder="1" applyAlignment="1">
      <alignment horizontal="center" vertical="center" wrapText="1"/>
    </xf>
    <xf numFmtId="0" fontId="27" fillId="0" borderId="0" xfId="3" applyFont="1" applyFill="1" applyBorder="1" applyAlignment="1">
      <alignment horizontal="left" vertical="center" wrapText="1"/>
    </xf>
    <xf numFmtId="168" fontId="21" fillId="32" borderId="0" xfId="2" applyNumberFormat="1" applyFont="1" applyFill="1" applyBorder="1" applyAlignment="1">
      <alignment horizontal="center" vertical="center"/>
    </xf>
    <xf numFmtId="168" fontId="21" fillId="0" borderId="14" xfId="0" applyNumberFormat="1" applyFont="1" applyBorder="1" applyAlignment="1">
      <alignment horizontal="center" vertical="center" wrapText="1"/>
    </xf>
    <xf numFmtId="170" fontId="27" fillId="33" borderId="11" xfId="0" applyNumberFormat="1" applyFont="1" applyFill="1" applyBorder="1" applyAlignment="1">
      <alignment horizontal="center" vertical="center" wrapText="1"/>
    </xf>
    <xf numFmtId="169" fontId="35" fillId="0" borderId="12" xfId="0" applyNumberFormat="1" applyFont="1" applyFill="1" applyBorder="1" applyAlignment="1">
      <alignment horizontal="center" vertical="center" wrapText="1"/>
    </xf>
    <xf numFmtId="0" fontId="35" fillId="0" borderId="0" xfId="0" applyFont="1"/>
    <xf numFmtId="1" fontId="21" fillId="0" borderId="14" xfId="6" applyNumberFormat="1" applyFont="1" applyFill="1" applyBorder="1" applyAlignment="1">
      <alignment horizontal="center" vertical="center" wrapText="1"/>
    </xf>
    <xf numFmtId="1" fontId="21" fillId="0" borderId="14" xfId="0" applyNumberFormat="1" applyFont="1" applyFill="1" applyBorder="1" applyAlignment="1">
      <alignment horizontal="left" vertical="center" wrapText="1"/>
    </xf>
    <xf numFmtId="168" fontId="21" fillId="0" borderId="14" xfId="6" applyNumberFormat="1" applyFont="1" applyFill="1" applyBorder="1" applyAlignment="1">
      <alignment horizontal="center" vertical="center"/>
    </xf>
    <xf numFmtId="0" fontId="35" fillId="0" borderId="0" xfId="0" applyFont="1" applyFill="1"/>
    <xf numFmtId="0" fontId="32" fillId="0" borderId="14" xfId="7" applyFont="1" applyFill="1" applyBorder="1" applyAlignment="1">
      <alignment wrapText="1"/>
    </xf>
    <xf numFmtId="168" fontId="32" fillId="0" borderId="14" xfId="6"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168" fontId="21" fillId="0" borderId="0" xfId="0" applyNumberFormat="1" applyFont="1" applyFill="1" applyBorder="1" applyAlignment="1">
      <alignment horizontal="center" vertical="center" wrapText="1"/>
    </xf>
    <xf numFmtId="168" fontId="35" fillId="0" borderId="0" xfId="3" applyNumberFormat="1" applyFont="1" applyFill="1" applyBorder="1" applyAlignment="1">
      <alignment horizontal="center" vertical="center" wrapText="1"/>
    </xf>
    <xf numFmtId="168" fontId="35" fillId="32" borderId="0" xfId="0" applyNumberFormat="1" applyFont="1" applyFill="1" applyBorder="1" applyAlignment="1">
      <alignment horizontal="center" vertical="center"/>
    </xf>
    <xf numFmtId="0" fontId="21" fillId="0" borderId="0" xfId="0" applyFont="1"/>
    <xf numFmtId="168" fontId="21" fillId="0" borderId="0" xfId="0" applyNumberFormat="1" applyFont="1" applyAlignment="1">
      <alignment horizontal="center" vertical="center"/>
    </xf>
    <xf numFmtId="0" fontId="35" fillId="0" borderId="0" xfId="3" applyFont="1" applyFill="1" applyBorder="1" applyAlignment="1">
      <alignment horizontal="left" vertical="center" wrapText="1"/>
    </xf>
    <xf numFmtId="168" fontId="35" fillId="32"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8" fontId="27" fillId="0" borderId="0" xfId="0" applyNumberFormat="1" applyFont="1" applyBorder="1" applyAlignment="1">
      <alignment horizontal="center" vertical="center" wrapText="1"/>
    </xf>
    <xf numFmtId="169" fontId="21" fillId="32" borderId="12"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37" fillId="0" borderId="0" xfId="0" applyFont="1" applyBorder="1" applyAlignment="1">
      <alignment horizontal="center" vertical="center" wrapText="1"/>
    </xf>
    <xf numFmtId="168" fontId="37" fillId="0" borderId="0" xfId="0" applyNumberFormat="1" applyFont="1" applyBorder="1" applyAlignment="1">
      <alignment horizontal="center" vertical="center" wrapText="1"/>
    </xf>
    <xf numFmtId="0" fontId="21" fillId="0" borderId="0" xfId="0" applyFont="1" applyBorder="1"/>
    <xf numFmtId="169" fontId="27" fillId="0" borderId="12" xfId="0" applyNumberFormat="1" applyFont="1" applyBorder="1" applyAlignment="1">
      <alignment horizontal="center" vertical="center" wrapText="1"/>
    </xf>
    <xf numFmtId="0" fontId="21" fillId="0" borderId="0" xfId="0" applyFont="1" applyFill="1" applyBorder="1" applyAlignment="1">
      <alignment horizontal="left" vertical="center"/>
    </xf>
    <xf numFmtId="1" fontId="27" fillId="0" borderId="0" xfId="0" applyNumberFormat="1" applyFont="1" applyAlignment="1">
      <alignment horizontal="left" vertical="top"/>
    </xf>
    <xf numFmtId="168" fontId="21" fillId="0" borderId="0" xfId="0" applyNumberFormat="1" applyFont="1" applyBorder="1" applyAlignment="1">
      <alignment horizontal="center" vertical="center"/>
    </xf>
    <xf numFmtId="168" fontId="21" fillId="0" borderId="0" xfId="0" applyNumberFormat="1" applyFont="1" applyAlignment="1">
      <alignment horizontal="center" vertical="center" wrapText="1"/>
    </xf>
    <xf numFmtId="0" fontId="21" fillId="0" borderId="0" xfId="0" applyFont="1" applyFill="1"/>
    <xf numFmtId="168" fontId="27" fillId="0" borderId="0" xfId="0" applyNumberFormat="1" applyFont="1" applyAlignment="1">
      <alignment horizontal="center" vertical="center"/>
    </xf>
    <xf numFmtId="0" fontId="0" fillId="0" borderId="14" xfId="0" applyNumberFormat="1" applyFont="1" applyFill="1" applyBorder="1" applyAlignment="1">
      <alignment horizontal="center" vertical="center" wrapText="1"/>
    </xf>
    <xf numFmtId="0" fontId="28" fillId="0" borderId="0" xfId="0" applyNumberFormat="1" applyFont="1" applyFill="1"/>
    <xf numFmtId="164" fontId="163" fillId="32" borderId="0" xfId="1" applyFont="1" applyFill="1"/>
    <xf numFmtId="14" fontId="0" fillId="0" borderId="14" xfId="0" applyNumberFormat="1" applyFont="1" applyFill="1" applyBorder="1" applyAlignment="1">
      <alignment horizontal="center" vertical="center" wrapText="1"/>
    </xf>
    <xf numFmtId="168" fontId="21" fillId="0" borderId="0" xfId="0" applyNumberFormat="1" applyFont="1" applyFill="1" applyAlignment="1">
      <alignment horizontal="center" vertical="center"/>
    </xf>
    <xf numFmtId="14" fontId="27" fillId="0" borderId="14" xfId="0" applyNumberFormat="1" applyFont="1" applyFill="1" applyBorder="1" applyAlignment="1">
      <alignment horizontal="center" vertical="center" wrapText="1"/>
    </xf>
    <xf numFmtId="1" fontId="163" fillId="0" borderId="0" xfId="1" applyNumberFormat="1" applyFont="1" applyFill="1" applyAlignment="1">
      <alignment horizontal="center" vertical="center"/>
    </xf>
    <xf numFmtId="1" fontId="0" fillId="0" borderId="14" xfId="0" applyNumberFormat="1" applyFont="1" applyFill="1" applyBorder="1" applyAlignment="1">
      <alignment horizontal="center" vertical="center" wrapText="1"/>
    </xf>
    <xf numFmtId="3" fontId="27" fillId="139" borderId="14" xfId="0" applyNumberFormat="1" applyFont="1" applyFill="1" applyBorder="1" applyAlignment="1">
      <alignment horizontal="center" vertical="center" wrapText="1"/>
    </xf>
    <xf numFmtId="0" fontId="28" fillId="139" borderId="0" xfId="0" applyFont="1" applyFill="1"/>
    <xf numFmtId="49" fontId="27" fillId="140" borderId="14" xfId="0" applyNumberFormat="1" applyFont="1" applyFill="1" applyBorder="1" applyAlignment="1">
      <alignment horizontal="center" vertical="center"/>
    </xf>
    <xf numFmtId="3" fontId="27" fillId="140" borderId="14" xfId="0" applyNumberFormat="1" applyFont="1" applyFill="1" applyBorder="1" applyAlignment="1">
      <alignment horizontal="center" vertical="center" wrapText="1"/>
    </xf>
    <xf numFmtId="0" fontId="28" fillId="140" borderId="0" xfId="0" applyFont="1" applyFill="1"/>
    <xf numFmtId="49" fontId="27" fillId="141" borderId="14" xfId="0" applyNumberFormat="1" applyFont="1" applyFill="1" applyBorder="1" applyAlignment="1">
      <alignment horizontal="center" vertical="center"/>
    </xf>
    <xf numFmtId="3" fontId="27" fillId="141" borderId="14" xfId="0" applyNumberFormat="1" applyFont="1" applyFill="1" applyBorder="1" applyAlignment="1">
      <alignment horizontal="center" vertical="center" wrapText="1"/>
    </xf>
    <xf numFmtId="0" fontId="28" fillId="141" borderId="0" xfId="0" applyFont="1" applyFill="1"/>
    <xf numFmtId="49" fontId="21" fillId="0" borderId="0" xfId="0" applyNumberFormat="1" applyFont="1" applyFill="1"/>
    <xf numFmtId="168" fontId="27" fillId="139" borderId="14" xfId="0" applyNumberFormat="1" applyFont="1" applyFill="1" applyBorder="1" applyAlignment="1">
      <alignment horizontal="center" vertical="center" wrapText="1"/>
    </xf>
    <xf numFmtId="0" fontId="0" fillId="140" borderId="14" xfId="0" applyFont="1" applyFill="1" applyBorder="1"/>
    <xf numFmtId="0" fontId="0" fillId="141" borderId="14" xfId="0" applyFont="1" applyFill="1" applyBorder="1"/>
    <xf numFmtId="49" fontId="21" fillId="32" borderId="0" xfId="0" applyNumberFormat="1" applyFont="1" applyFill="1" applyAlignment="1">
      <alignment horizontal="center" vertical="center"/>
    </xf>
    <xf numFmtId="49" fontId="163" fillId="32" borderId="0" xfId="1" applyNumberFormat="1" applyFont="1" applyFill="1" applyAlignment="1">
      <alignment horizontal="center" vertical="center"/>
    </xf>
    <xf numFmtId="49" fontId="21" fillId="0" borderId="0" xfId="0" applyNumberFormat="1" applyFont="1" applyAlignment="1">
      <alignment horizontal="center" vertical="center"/>
    </xf>
    <xf numFmtId="0" fontId="0" fillId="139" borderId="14" xfId="0" applyFont="1" applyFill="1" applyBorder="1"/>
    <xf numFmtId="0" fontId="166" fillId="0" borderId="0" xfId="0" applyFont="1"/>
    <xf numFmtId="168" fontId="0" fillId="141" borderId="14" xfId="0" applyNumberFormat="1" applyFont="1" applyFill="1" applyBorder="1" applyAlignment="1">
      <alignment horizontal="center" vertical="center" wrapText="1"/>
    </xf>
    <xf numFmtId="0" fontId="0" fillId="141" borderId="14" xfId="0" applyNumberFormat="1" applyFont="1" applyFill="1" applyBorder="1" applyAlignment="1">
      <alignment horizontal="center" vertical="center" wrapText="1"/>
    </xf>
    <xf numFmtId="14" fontId="0" fillId="141" borderId="14" xfId="0" applyNumberFormat="1" applyFont="1" applyFill="1" applyBorder="1" applyAlignment="1">
      <alignment horizontal="center" vertical="center" wrapText="1"/>
    </xf>
    <xf numFmtId="168" fontId="0" fillId="141" borderId="14" xfId="0" applyNumberFormat="1" applyFont="1" applyFill="1" applyBorder="1" applyAlignment="1">
      <alignment horizontal="left" vertical="center" wrapText="1"/>
    </xf>
    <xf numFmtId="0" fontId="21" fillId="141" borderId="0" xfId="0" applyFont="1" applyFill="1"/>
    <xf numFmtId="0" fontId="0" fillId="140" borderId="14" xfId="0" applyNumberFormat="1" applyFont="1" applyFill="1" applyBorder="1" applyAlignment="1">
      <alignment horizontal="center" vertical="center" wrapText="1"/>
    </xf>
    <xf numFmtId="14" fontId="0" fillId="140" borderId="14" xfId="0" applyNumberFormat="1" applyFont="1" applyFill="1" applyBorder="1" applyAlignment="1">
      <alignment horizontal="center" vertical="center" wrapText="1"/>
    </xf>
    <xf numFmtId="168" fontId="0" fillId="140" borderId="14" xfId="0" applyNumberFormat="1" applyFont="1" applyFill="1" applyBorder="1" applyAlignment="1">
      <alignment horizontal="left" vertical="center" wrapText="1"/>
    </xf>
    <xf numFmtId="0" fontId="21" fillId="140" borderId="0" xfId="0" applyFont="1" applyFill="1"/>
    <xf numFmtId="1" fontId="27" fillId="141"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48658" applyFont="1" applyFill="1" applyBorder="1" applyAlignment="1">
      <alignment horizontal="left" vertical="center" wrapText="1"/>
    </xf>
    <xf numFmtId="0" fontId="0" fillId="0" borderId="0" xfId="0" applyFont="1"/>
    <xf numFmtId="0" fontId="0" fillId="0" borderId="0" xfId="0" applyFont="1" applyFill="1"/>
    <xf numFmtId="168" fontId="0" fillId="0" borderId="14" xfId="0" applyNumberFormat="1" applyFont="1" applyFill="1" applyBorder="1" applyAlignment="1">
      <alignment horizontal="left" vertical="center" wrapText="1"/>
    </xf>
    <xf numFmtId="168" fontId="0" fillId="0" borderId="14" xfId="0" applyNumberFormat="1" applyFont="1" applyFill="1" applyBorder="1" applyAlignment="1">
      <alignment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168"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68" fontId="27" fillId="0" borderId="14" xfId="0" applyNumberFormat="1" applyFont="1" applyFill="1" applyBorder="1" applyAlignment="1">
      <alignment horizontal="center" vertical="center" wrapText="1"/>
    </xf>
    <xf numFmtId="168" fontId="0" fillId="0" borderId="14" xfId="0" applyNumberFormat="1" applyFont="1" applyFill="1" applyBorder="1" applyAlignment="1">
      <alignment horizontal="left" vertical="center" wrapText="1"/>
    </xf>
    <xf numFmtId="0" fontId="165" fillId="0" borderId="14" xfId="48658" applyFont="1" applyFill="1" applyBorder="1" applyAlignment="1">
      <alignment horizontal="center" vertical="center" wrapText="1"/>
    </xf>
    <xf numFmtId="0" fontId="165" fillId="0" borderId="14" xfId="48658" applyFont="1" applyFill="1" applyBorder="1" applyAlignment="1">
      <alignment horizontal="left" vertical="center" wrapText="1"/>
    </xf>
    <xf numFmtId="168"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68" fontId="27" fillId="0" borderId="14" xfId="0" applyNumberFormat="1" applyFont="1" applyFill="1" applyBorder="1" applyAlignment="1">
      <alignment horizontal="center" vertical="center" wrapText="1"/>
    </xf>
    <xf numFmtId="168" fontId="0" fillId="0" borderId="14" xfId="0" applyNumberFormat="1" applyFont="1" applyFill="1" applyBorder="1" applyAlignment="1">
      <alignment vertical="center" wrapText="1"/>
    </xf>
    <xf numFmtId="49" fontId="0" fillId="0" borderId="14" xfId="0" applyNumberFormat="1" applyFont="1" applyBorder="1" applyAlignment="1">
      <alignment horizontal="center" vertical="center" wrapText="1"/>
    </xf>
    <xf numFmtId="1" fontId="27" fillId="140" borderId="14" xfId="0" applyNumberFormat="1" applyFont="1" applyFill="1" applyBorder="1" applyAlignment="1">
      <alignment horizontal="center" vertical="center" wrapText="1"/>
    </xf>
    <xf numFmtId="168" fontId="27" fillId="140" borderId="14" xfId="0" applyNumberFormat="1" applyFont="1" applyFill="1" applyBorder="1" applyAlignment="1">
      <alignment horizontal="center" vertical="center" wrapText="1"/>
    </xf>
    <xf numFmtId="168" fontId="27" fillId="141" borderId="14" xfId="0" applyNumberFormat="1" applyFont="1" applyFill="1" applyBorder="1" applyAlignment="1">
      <alignment horizontal="center"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0" applyFont="1" applyFill="1" applyBorder="1" applyAlignment="1">
      <alignment horizontal="left" vertical="center" wrapText="1"/>
    </xf>
    <xf numFmtId="49" fontId="167" fillId="141" borderId="1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165" fillId="0" borderId="14" xfId="0" applyFont="1" applyFill="1" applyBorder="1" applyAlignment="1">
      <alignment horizontal="left" vertical="center" wrapText="1"/>
    </xf>
    <xf numFmtId="204" fontId="21" fillId="0" borderId="0" xfId="0" applyNumberFormat="1" applyFont="1" applyFill="1"/>
    <xf numFmtId="0" fontId="23" fillId="0" borderId="0" xfId="0" applyFont="1" applyFill="1" applyAlignment="1">
      <alignment wrapText="1"/>
    </xf>
    <xf numFmtId="0" fontId="169" fillId="0" borderId="0" xfId="59084" applyFont="1" applyFill="1"/>
    <xf numFmtId="0" fontId="27" fillId="0" borderId="0" xfId="0" applyFont="1" applyFill="1" applyAlignment="1">
      <alignment horizontal="center" vertical="center" wrapText="1"/>
    </xf>
    <xf numFmtId="0" fontId="21" fillId="0" borderId="14" xfId="59084" applyFont="1" applyFill="1" applyBorder="1" applyAlignment="1">
      <alignment horizontal="center" vertical="center" wrapText="1"/>
    </xf>
    <xf numFmtId="0" fontId="169" fillId="0" borderId="0" xfId="59084" applyFont="1" applyFill="1" applyAlignment="1">
      <alignment wrapText="1"/>
    </xf>
    <xf numFmtId="0" fontId="21" fillId="0" borderId="14" xfId="59084" applyFont="1" applyFill="1" applyBorder="1" applyAlignment="1">
      <alignment horizontal="center" vertical="center"/>
    </xf>
    <xf numFmtId="0" fontId="21" fillId="0" borderId="14" xfId="59084" applyFont="1" applyFill="1" applyBorder="1" applyAlignment="1">
      <alignment horizontal="left"/>
    </xf>
    <xf numFmtId="0" fontId="0" fillId="0" borderId="14" xfId="59084" applyFont="1" applyFill="1" applyBorder="1" applyAlignment="1">
      <alignment horizontal="left"/>
    </xf>
    <xf numFmtId="14" fontId="21" fillId="0" borderId="14" xfId="59084" applyNumberFormat="1" applyFont="1" applyFill="1" applyBorder="1" applyAlignment="1">
      <alignment horizontal="center"/>
    </xf>
    <xf numFmtId="1" fontId="21" fillId="0" borderId="14" xfId="59084" applyNumberFormat="1" applyFont="1" applyFill="1" applyBorder="1" applyAlignment="1">
      <alignment horizontal="center"/>
    </xf>
    <xf numFmtId="0" fontId="21" fillId="0" borderId="14" xfId="59084" applyFont="1" applyFill="1" applyBorder="1" applyAlignment="1">
      <alignment horizontal="center"/>
    </xf>
    <xf numFmtId="0" fontId="27" fillId="0" borderId="0" xfId="59084" applyFont="1" applyFill="1" applyAlignment="1">
      <alignment horizontal="left"/>
    </xf>
    <xf numFmtId="0" fontId="169" fillId="0" borderId="0" xfId="59084" applyFont="1" applyFill="1" applyAlignment="1">
      <alignment horizontal="left"/>
    </xf>
    <xf numFmtId="0" fontId="169" fillId="0" borderId="0" xfId="59084" applyFont="1" applyFill="1" applyAlignment="1"/>
    <xf numFmtId="3" fontId="27" fillId="0" borderId="0" xfId="59084" applyNumberFormat="1" applyFont="1" applyFill="1" applyAlignment="1">
      <alignment horizontal="center"/>
    </xf>
    <xf numFmtId="0" fontId="169" fillId="0" borderId="0" xfId="59084" applyFont="1" applyFill="1" applyAlignment="1">
      <alignment horizontal="center"/>
    </xf>
    <xf numFmtId="4" fontId="169" fillId="0" borderId="0" xfId="59084" applyNumberFormat="1" applyFont="1" applyFill="1" applyAlignment="1">
      <alignment horizontal="center"/>
    </xf>
    <xf numFmtId="49" fontId="27" fillId="139" borderId="14" xfId="0" applyNumberFormat="1" applyFont="1" applyFill="1" applyBorder="1" applyAlignment="1">
      <alignment horizontal="center" vertical="center" wrapText="1"/>
    </xf>
    <xf numFmtId="0" fontId="28" fillId="139" borderId="14" xfId="0" applyFont="1" applyFill="1" applyBorder="1"/>
    <xf numFmtId="0" fontId="21" fillId="140" borderId="14" xfId="0" applyFont="1" applyFill="1" applyBorder="1"/>
    <xf numFmtId="0" fontId="28" fillId="140" borderId="14" xfId="0" applyFont="1" applyFill="1" applyBorder="1"/>
    <xf numFmtId="0" fontId="21" fillId="141" borderId="14" xfId="0" applyFont="1" applyFill="1" applyBorder="1"/>
    <xf numFmtId="0" fontId="28" fillId="141" borderId="14" xfId="0" applyFont="1" applyFill="1" applyBorder="1"/>
    <xf numFmtId="0" fontId="165" fillId="0" borderId="14" xfId="0" applyNumberFormat="1" applyFont="1" applyFill="1" applyBorder="1" applyAlignment="1">
      <alignment horizontal="center" vertical="center" wrapText="1"/>
    </xf>
    <xf numFmtId="0" fontId="166" fillId="0" borderId="0" xfId="0" applyFont="1" applyFill="1"/>
    <xf numFmtId="0" fontId="0" fillId="0" borderId="14" xfId="0" applyFont="1" applyFill="1" applyBorder="1" applyAlignment="1">
      <alignment horizontal="center" vertical="center" wrapText="1"/>
    </xf>
    <xf numFmtId="49" fontId="0" fillId="32" borderId="0" xfId="0" applyNumberFormat="1" applyFont="1" applyFill="1" applyAlignment="1">
      <alignment horizontal="center" vertical="center" wrapText="1"/>
    </xf>
    <xf numFmtId="0" fontId="0" fillId="0" borderId="0" xfId="0" applyFont="1" applyFill="1" applyAlignment="1">
      <alignment vertical="center" wrapText="1"/>
    </xf>
    <xf numFmtId="168" fontId="0" fillId="0" borderId="0" xfId="0" applyNumberFormat="1" applyFont="1" applyFill="1" applyAlignment="1">
      <alignment horizontal="center" vertical="center" wrapText="1"/>
    </xf>
    <xf numFmtId="168"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163" fillId="32" borderId="0" xfId="1" applyNumberFormat="1" applyFont="1" applyFill="1" applyAlignment="1">
      <alignment horizontal="center" vertical="center" wrapText="1"/>
    </xf>
    <xf numFmtId="164" fontId="163" fillId="0" borderId="0" xfId="1" applyFont="1" applyFill="1" applyAlignment="1">
      <alignment vertical="center" wrapText="1"/>
    </xf>
    <xf numFmtId="168" fontId="163" fillId="0" borderId="0" xfId="1" applyNumberFormat="1" applyFont="1" applyFill="1" applyAlignment="1">
      <alignment horizontal="center" vertical="center" wrapText="1"/>
    </xf>
    <xf numFmtId="168" fontId="163" fillId="0" borderId="0" xfId="1" applyNumberFormat="1" applyFont="1" applyFill="1" applyAlignment="1">
      <alignment horizontal="left" vertical="center" wrapText="1"/>
    </xf>
    <xf numFmtId="49" fontId="163" fillId="0" borderId="0" xfId="1" applyNumberFormat="1" applyFont="1" applyFill="1" applyAlignment="1">
      <alignment horizontal="center" vertical="center" wrapText="1"/>
    </xf>
    <xf numFmtId="1" fontId="28" fillId="0" borderId="0" xfId="0" applyNumberFormat="1" applyFont="1" applyAlignment="1">
      <alignment horizontal="center"/>
    </xf>
    <xf numFmtId="3" fontId="27" fillId="139" borderId="14" xfId="0" applyNumberFormat="1" applyFont="1" applyFill="1" applyBorder="1" applyAlignment="1">
      <alignment horizontal="left" vertical="center" wrapText="1"/>
    </xf>
    <xf numFmtId="49" fontId="27" fillId="140" borderId="14" xfId="0" applyNumberFormat="1" applyFont="1" applyFill="1" applyBorder="1" applyAlignment="1">
      <alignment horizontal="center" vertical="center" wrapText="1"/>
    </xf>
    <xf numFmtId="168" fontId="27" fillId="140" borderId="14" xfId="0" applyNumberFormat="1" applyFont="1" applyFill="1" applyBorder="1" applyAlignment="1">
      <alignment horizontal="left" vertical="center" wrapText="1"/>
    </xf>
    <xf numFmtId="49" fontId="27" fillId="141" borderId="14" xfId="0" applyNumberFormat="1" applyFont="1" applyFill="1" applyBorder="1" applyAlignment="1">
      <alignment horizontal="center" vertical="center" wrapText="1"/>
    </xf>
    <xf numFmtId="168" fontId="27" fillId="141" borderId="14" xfId="0" applyNumberFormat="1" applyFont="1" applyFill="1" applyBorder="1" applyAlignment="1">
      <alignment horizontal="left" vertical="center" wrapText="1"/>
    </xf>
    <xf numFmtId="0" fontId="0" fillId="0" borderId="14" xfId="45147" applyFont="1" applyFill="1" applyBorder="1" applyAlignment="1">
      <alignment horizontal="left" vertical="center" wrapText="1"/>
    </xf>
    <xf numFmtId="49" fontId="0" fillId="141" borderId="14" xfId="0" applyNumberFormat="1" applyFont="1" applyFill="1" applyBorder="1" applyAlignment="1">
      <alignment horizontal="center" vertical="center" wrapText="1"/>
    </xf>
    <xf numFmtId="204" fontId="0" fillId="0" borderId="14" xfId="0" applyNumberFormat="1" applyFont="1" applyFill="1" applyBorder="1" applyAlignment="1">
      <alignment horizontal="center" vertical="center" wrapText="1"/>
    </xf>
    <xf numFmtId="0" fontId="165" fillId="0" borderId="14" xfId="48658" applyFont="1" applyFill="1" applyBorder="1" applyAlignment="1">
      <alignment vertical="center" wrapText="1"/>
    </xf>
    <xf numFmtId="0" fontId="0" fillId="0" borderId="14" xfId="45147" applyFont="1" applyFill="1" applyBorder="1" applyAlignment="1">
      <alignment vertical="center" wrapText="1"/>
    </xf>
    <xf numFmtId="0" fontId="0" fillId="0" borderId="14" xfId="0" applyBorder="1" applyAlignment="1">
      <alignment horizontal="center" vertical="center" wrapText="1"/>
    </xf>
    <xf numFmtId="0" fontId="0" fillId="0" borderId="14" xfId="48658" applyFont="1" applyFill="1" applyBorder="1" applyAlignment="1">
      <alignment vertical="top" wrapText="1"/>
    </xf>
    <xf numFmtId="0" fontId="21" fillId="0" borderId="14" xfId="48658" applyFont="1" applyFill="1" applyBorder="1" applyAlignment="1">
      <alignment vertical="top" wrapText="1"/>
    </xf>
    <xf numFmtId="49" fontId="0" fillId="140" borderId="14" xfId="0" applyNumberFormat="1" applyFont="1" applyFill="1" applyBorder="1" applyAlignment="1">
      <alignment horizontal="center" vertical="center" wrapText="1"/>
    </xf>
    <xf numFmtId="0" fontId="165" fillId="0" borderId="14" xfId="0" applyFont="1" applyFill="1" applyBorder="1" applyAlignment="1">
      <alignment vertical="center" wrapText="1"/>
    </xf>
    <xf numFmtId="0" fontId="170" fillId="0" borderId="0" xfId="0" applyFont="1" applyFill="1"/>
    <xf numFmtId="168" fontId="0" fillId="140" borderId="14" xfId="0" applyNumberFormat="1" applyFont="1" applyFill="1" applyBorder="1" applyAlignment="1">
      <alignment horizontal="center" vertical="center" wrapText="1"/>
    </xf>
    <xf numFmtId="2" fontId="0" fillId="0" borderId="14" xfId="48658" applyNumberFormat="1" applyFont="1" applyFill="1" applyBorder="1" applyAlignment="1">
      <alignment vertical="center" wrapText="1"/>
    </xf>
    <xf numFmtId="168"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169" fillId="0" borderId="0" xfId="7634" applyFont="1" applyFill="1" applyAlignment="1">
      <alignment horizontal="left"/>
    </xf>
    <xf numFmtId="0" fontId="169" fillId="0" borderId="0" xfId="7634" applyFont="1" applyFill="1" applyAlignment="1"/>
    <xf numFmtId="4" fontId="169" fillId="0" borderId="0" xfId="7634" applyNumberFormat="1" applyFont="1" applyFill="1" applyAlignment="1">
      <alignment horizontal="center"/>
    </xf>
    <xf numFmtId="0" fontId="169" fillId="0" borderId="0" xfId="7634" applyFont="1" applyFill="1" applyAlignment="1">
      <alignment horizontal="center"/>
    </xf>
    <xf numFmtId="0" fontId="169" fillId="0" borderId="0" xfId="7634" applyFont="1" applyFill="1"/>
    <xf numFmtId="0" fontId="27" fillId="0" borderId="0" xfId="0" applyFont="1" applyFill="1" applyBorder="1" applyAlignment="1">
      <alignment horizontal="center" wrapText="1"/>
    </xf>
    <xf numFmtId="0" fontId="0" fillId="0" borderId="14" xfId="7634" applyFont="1" applyFill="1" applyBorder="1" applyAlignment="1">
      <alignment horizontal="center" vertical="center" wrapText="1"/>
    </xf>
    <xf numFmtId="0" fontId="169" fillId="0" borderId="0" xfId="7634" applyFont="1" applyFill="1" applyAlignment="1">
      <alignment wrapText="1"/>
    </xf>
    <xf numFmtId="0" fontId="0" fillId="0" borderId="14" xfId="7634" applyFont="1" applyFill="1" applyBorder="1" applyAlignment="1">
      <alignment horizontal="center" vertical="center"/>
    </xf>
    <xf numFmtId="0" fontId="0" fillId="0" borderId="14" xfId="7634" applyFont="1" applyFill="1" applyBorder="1" applyAlignment="1">
      <alignment horizontal="left"/>
    </xf>
    <xf numFmtId="14" fontId="0" fillId="0" borderId="14" xfId="7634" applyNumberFormat="1" applyFont="1" applyFill="1" applyBorder="1" applyAlignment="1">
      <alignment horizontal="center"/>
    </xf>
    <xf numFmtId="3" fontId="0" fillId="0" borderId="14" xfId="7634" applyNumberFormat="1" applyFont="1" applyFill="1" applyBorder="1" applyAlignment="1">
      <alignment horizontal="center"/>
    </xf>
    <xf numFmtId="0" fontId="0" fillId="0" borderId="14" xfId="7634" applyFont="1" applyFill="1" applyBorder="1" applyAlignment="1">
      <alignment horizontal="center"/>
    </xf>
    <xf numFmtId="0" fontId="27" fillId="0" borderId="0" xfId="7634" applyFont="1" applyFill="1" applyAlignment="1">
      <alignment horizontal="left"/>
    </xf>
    <xf numFmtId="4" fontId="27" fillId="0" borderId="0" xfId="7634" applyNumberFormat="1" applyFont="1" applyFill="1" applyAlignment="1">
      <alignment horizontal="center"/>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4" fontId="27"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32" borderId="0" xfId="0" applyFont="1" applyFill="1"/>
    <xf numFmtId="49" fontId="21" fillId="0" borderId="0" xfId="1" applyNumberFormat="1" applyFont="1" applyFill="1"/>
    <xf numFmtId="1" fontId="21" fillId="0" borderId="0" xfId="1" applyNumberFormat="1" applyFont="1" applyFill="1" applyAlignment="1">
      <alignment horizontal="center" vertical="center"/>
    </xf>
    <xf numFmtId="164" fontId="21" fillId="0" borderId="0" xfId="1" applyFont="1" applyFill="1"/>
    <xf numFmtId="0" fontId="21" fillId="0" borderId="14" xfId="60486"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9" xfId="0" applyFont="1" applyFill="1" applyBorder="1" applyAlignment="1">
      <alignment horizontal="center" vertical="center"/>
    </xf>
    <xf numFmtId="0" fontId="21" fillId="0" borderId="14"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14" xfId="60486" applyFont="1" applyFill="1" applyBorder="1" applyAlignment="1" applyProtection="1">
      <alignment horizontal="center" vertical="center" wrapText="1"/>
      <protection locked="0"/>
    </xf>
    <xf numFmtId="0" fontId="32" fillId="0" borderId="49" xfId="0" applyFont="1" applyFill="1" applyBorder="1" applyAlignment="1">
      <alignment horizontal="center" vertical="center" wrapText="1"/>
    </xf>
    <xf numFmtId="0" fontId="0" fillId="0" borderId="0" xfId="0" applyFill="1"/>
    <xf numFmtId="14" fontId="0" fillId="0" borderId="14" xfId="0" applyNumberFormat="1" applyFill="1" applyBorder="1" applyAlignment="1">
      <alignment vertical="center" wrapText="1"/>
    </xf>
    <xf numFmtId="0" fontId="0" fillId="0" borderId="14" xfId="0" applyFill="1" applyBorder="1" applyAlignment="1">
      <alignment vertical="center" wrapText="1"/>
    </xf>
    <xf numFmtId="49" fontId="27" fillId="0" borderId="14" xfId="0" applyNumberFormat="1" applyFont="1" applyFill="1" applyBorder="1" applyAlignment="1">
      <alignment horizontal="center" vertical="center" wrapText="1"/>
    </xf>
    <xf numFmtId="0" fontId="165" fillId="0" borderId="14" xfId="48658" applyFont="1" applyFill="1" applyBorder="1" applyAlignment="1">
      <alignment horizontal="center" vertical="center" wrapText="1"/>
    </xf>
    <xf numFmtId="0" fontId="165" fillId="0" borderId="14" xfId="48658" applyFont="1" applyFill="1" applyBorder="1" applyAlignment="1">
      <alignment horizontal="left" vertical="center" wrapText="1"/>
    </xf>
    <xf numFmtId="49" fontId="0" fillId="0" borderId="14" xfId="0" applyNumberFormat="1" applyFont="1" applyFill="1" applyBorder="1" applyAlignment="1">
      <alignment horizontal="center" vertical="center" wrapText="1"/>
    </xf>
    <xf numFmtId="0" fontId="0" fillId="0" borderId="14" xfId="0" applyBorder="1" applyAlignment="1">
      <alignment vertical="center" wrapText="1"/>
    </xf>
    <xf numFmtId="0" fontId="32" fillId="0" borderId="49" xfId="0" applyFont="1" applyFill="1" applyBorder="1" applyAlignment="1">
      <alignment horizontal="center" vertical="center"/>
    </xf>
    <xf numFmtId="0" fontId="174" fillId="0" borderId="14" xfId="0" applyFont="1" applyFill="1" applyBorder="1" applyAlignment="1">
      <alignment horizontal="center" vertical="center" wrapText="1"/>
    </xf>
    <xf numFmtId="49" fontId="0" fillId="0" borderId="14" xfId="0" applyNumberFormat="1" applyFont="1" applyFill="1"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0" fontId="0" fillId="0" borderId="0" xfId="0" applyAlignment="1">
      <alignment vertical="center"/>
    </xf>
    <xf numFmtId="14" fontId="165" fillId="0" borderId="14" xfId="48658" applyNumberFormat="1" applyFont="1" applyFill="1" applyBorder="1" applyAlignment="1">
      <alignment horizontal="left" vertical="center" wrapText="1"/>
    </xf>
    <xf numFmtId="0" fontId="21" fillId="0" borderId="14" xfId="0" applyFont="1" applyBorder="1" applyAlignment="1">
      <alignment vertical="center"/>
    </xf>
    <xf numFmtId="0" fontId="21" fillId="0" borderId="0" xfId="0" applyFont="1" applyAlignment="1">
      <alignment vertical="center"/>
    </xf>
    <xf numFmtId="0" fontId="32" fillId="0" borderId="14" xfId="0" applyFont="1" applyFill="1" applyBorder="1" applyAlignment="1">
      <alignment horizontal="center" vertical="center" wrapText="1"/>
    </xf>
    <xf numFmtId="0" fontId="174" fillId="0" borderId="14" xfId="0" applyFont="1" applyBorder="1" applyAlignment="1">
      <alignment horizontal="center" vertical="center" wrapText="1"/>
    </xf>
    <xf numFmtId="0" fontId="27" fillId="0" borderId="14" xfId="0"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65" fillId="0" borderId="14" xfId="48658" applyFont="1" applyFill="1" applyBorder="1" applyAlignment="1">
      <alignment horizontal="left" vertical="center" wrapText="1"/>
    </xf>
    <xf numFmtId="1" fontId="0" fillId="0" borderId="14" xfId="0" applyNumberFormat="1" applyFont="1" applyFill="1" applyBorder="1" applyAlignment="1">
      <alignment horizontal="center" vertical="center" wrapText="1"/>
    </xf>
    <xf numFmtId="0" fontId="165" fillId="0" borderId="14" xfId="48658" applyFont="1" applyFill="1" applyBorder="1" applyAlignment="1">
      <alignment horizontal="center" vertical="center" wrapText="1"/>
    </xf>
    <xf numFmtId="0" fontId="165" fillId="0" borderId="14" xfId="48658" applyFont="1" applyFill="1" applyBorder="1" applyAlignment="1">
      <alignment horizontal="center" vertical="center" wrapText="1"/>
    </xf>
    <xf numFmtId="0" fontId="36" fillId="32" borderId="0" xfId="0" applyFont="1" applyFill="1" applyAlignment="1">
      <alignment horizontal="center" vertical="center"/>
    </xf>
    <xf numFmtId="164" fontId="36" fillId="32" borderId="0" xfId="1" applyFont="1" applyFill="1" applyAlignment="1">
      <alignment horizontal="center" vertical="center"/>
    </xf>
    <xf numFmtId="0" fontId="0" fillId="32" borderId="0" xfId="0" applyFont="1" applyFill="1" applyAlignment="1">
      <alignment horizontal="center" vertical="center" wrapText="1"/>
    </xf>
    <xf numFmtId="0" fontId="21" fillId="32" borderId="0" xfId="0" applyFont="1" applyFill="1" applyAlignment="1">
      <alignment horizontal="center" vertical="center" wrapText="1"/>
    </xf>
    <xf numFmtId="164" fontId="21" fillId="32" borderId="0" xfId="1" applyFont="1" applyFill="1" applyAlignment="1">
      <alignment horizontal="center" vertical="center" wrapText="1"/>
    </xf>
    <xf numFmtId="0" fontId="0" fillId="32" borderId="0" xfId="0" applyFill="1"/>
    <xf numFmtId="49" fontId="21" fillId="32" borderId="0" xfId="1" applyNumberFormat="1" applyFont="1" applyFill="1"/>
    <xf numFmtId="1" fontId="21" fillId="32" borderId="0" xfId="1" applyNumberFormat="1" applyFont="1" applyFill="1" applyAlignment="1">
      <alignment horizontal="center" vertical="center" wrapText="1"/>
    </xf>
    <xf numFmtId="1" fontId="21" fillId="32" borderId="0" xfId="1" applyNumberFormat="1" applyFont="1" applyFill="1" applyAlignment="1">
      <alignment horizontal="center" vertical="center"/>
    </xf>
    <xf numFmtId="0" fontId="27" fillId="32" borderId="14" xfId="0" applyFont="1" applyFill="1" applyBorder="1" applyAlignment="1">
      <alignment horizontal="center" vertical="center" wrapText="1"/>
    </xf>
    <xf numFmtId="14" fontId="27" fillId="32" borderId="14" xfId="0" applyNumberFormat="1" applyFont="1" applyFill="1" applyBorder="1" applyAlignment="1">
      <alignment horizontal="center" vertical="center" wrapText="1"/>
    </xf>
    <xf numFmtId="0" fontId="36" fillId="32" borderId="14" xfId="0" applyFont="1" applyFill="1" applyBorder="1"/>
    <xf numFmtId="0" fontId="36" fillId="32" borderId="14" xfId="0" applyFont="1" applyFill="1" applyBorder="1" applyAlignment="1">
      <alignment wrapText="1"/>
    </xf>
    <xf numFmtId="0" fontId="36" fillId="32" borderId="14" xfId="0" applyFont="1" applyFill="1" applyBorder="1" applyAlignment="1">
      <alignment horizontal="center" vertical="center"/>
    </xf>
    <xf numFmtId="14" fontId="36" fillId="32" borderId="14" xfId="0" applyNumberFormat="1" applyFont="1" applyFill="1" applyBorder="1"/>
    <xf numFmtId="0" fontId="36" fillId="32" borderId="14" xfId="0" applyFont="1" applyFill="1" applyBorder="1" applyAlignment="1">
      <alignment horizontal="center" vertical="center" wrapText="1"/>
    </xf>
    <xf numFmtId="0" fontId="0" fillId="32" borderId="0" xfId="0" applyFill="1" applyAlignment="1">
      <alignment horizontal="center" vertical="center" wrapText="1"/>
    </xf>
    <xf numFmtId="0" fontId="0" fillId="32" borderId="0" xfId="0" applyFill="1" applyAlignment="1">
      <alignment wrapText="1"/>
    </xf>
    <xf numFmtId="0" fontId="0" fillId="32" borderId="0" xfId="0" applyFill="1" applyAlignment="1">
      <alignment horizontal="center" vertical="center"/>
    </xf>
    <xf numFmtId="0" fontId="36" fillId="32" borderId="15" xfId="0" applyFont="1" applyFill="1" applyBorder="1" applyAlignment="1">
      <alignment horizontal="center" vertical="center" wrapText="1"/>
    </xf>
    <xf numFmtId="0" fontId="0" fillId="32" borderId="14" xfId="0" applyFill="1" applyBorder="1" applyAlignment="1">
      <alignment horizontal="center" vertical="center" wrapText="1"/>
    </xf>
    <xf numFmtId="0" fontId="36" fillId="32" borderId="14" xfId="0" applyFont="1" applyFill="1" applyBorder="1" applyAlignment="1">
      <alignment horizontal="left" vertical="center" wrapText="1"/>
    </xf>
    <xf numFmtId="0" fontId="36" fillId="32" borderId="14" xfId="0" applyFont="1" applyFill="1" applyBorder="1" applyAlignment="1">
      <alignment horizontal="left" vertical="center"/>
    </xf>
    <xf numFmtId="14" fontId="36" fillId="32" borderId="14" xfId="0" applyNumberFormat="1" applyFont="1" applyFill="1" applyBorder="1" applyAlignment="1">
      <alignment horizontal="left" vertical="center"/>
    </xf>
    <xf numFmtId="49" fontId="36" fillId="32" borderId="0" xfId="1" applyNumberFormat="1" applyFont="1" applyFill="1" applyAlignment="1">
      <alignment horizontal="center" vertical="center"/>
    </xf>
    <xf numFmtId="1" fontId="36" fillId="32" borderId="0" xfId="1" applyNumberFormat="1" applyFont="1" applyFill="1" applyAlignment="1">
      <alignment horizontal="left" vertical="center" wrapText="1"/>
    </xf>
    <xf numFmtId="1" fontId="36" fillId="32" borderId="0" xfId="1" applyNumberFormat="1" applyFont="1" applyFill="1" applyAlignment="1">
      <alignment horizontal="left" vertical="center"/>
    </xf>
    <xf numFmtId="1" fontId="36" fillId="32" borderId="0" xfId="1" applyNumberFormat="1" applyFont="1" applyFill="1" applyAlignment="1">
      <alignment horizontal="center" vertical="center"/>
    </xf>
    <xf numFmtId="0" fontId="175" fillId="32" borderId="14" xfId="0" applyFont="1" applyFill="1" applyBorder="1" applyAlignment="1">
      <alignment horizontal="center" vertical="center" wrapText="1"/>
    </xf>
    <xf numFmtId="14" fontId="175" fillId="32" borderId="14" xfId="0" applyNumberFormat="1" applyFont="1" applyFill="1" applyBorder="1" applyAlignment="1">
      <alignment horizontal="center" vertical="center" wrapText="1"/>
    </xf>
    <xf numFmtId="0" fontId="36" fillId="32" borderId="48" xfId="0" applyFont="1" applyFill="1" applyBorder="1" applyAlignment="1">
      <alignment horizontal="center" vertical="center"/>
    </xf>
    <xf numFmtId="0" fontId="36" fillId="32" borderId="62" xfId="0" applyFont="1" applyFill="1" applyBorder="1" applyAlignment="1">
      <alignment horizontal="center" vertical="center"/>
    </xf>
    <xf numFmtId="0" fontId="36" fillId="32" borderId="15" xfId="0" applyFont="1" applyFill="1" applyBorder="1" applyAlignment="1">
      <alignment horizontal="center" vertical="center"/>
    </xf>
    <xf numFmtId="0" fontId="36" fillId="32" borderId="0" xfId="0" applyFont="1" applyFill="1" applyAlignment="1">
      <alignment horizontal="left" vertical="center" wrapText="1"/>
    </xf>
    <xf numFmtId="0" fontId="36" fillId="32" borderId="0" xfId="0" applyFont="1" applyFill="1" applyAlignment="1">
      <alignment horizontal="left" vertical="center"/>
    </xf>
    <xf numFmtId="49" fontId="27" fillId="32" borderId="48" xfId="0" applyNumberFormat="1" applyFont="1" applyFill="1" applyBorder="1" applyAlignment="1">
      <alignment horizontal="center" vertical="center" wrapText="1"/>
    </xf>
    <xf numFmtId="49" fontId="27" fillId="32" borderId="15" xfId="0" applyNumberFormat="1" applyFont="1" applyFill="1" applyBorder="1" applyAlignment="1">
      <alignment horizontal="center" vertical="center" wrapText="1"/>
    </xf>
    <xf numFmtId="0" fontId="36" fillId="142" borderId="0" xfId="0" applyFont="1" applyFill="1" applyAlignment="1">
      <alignment horizontal="center" vertical="center"/>
    </xf>
    <xf numFmtId="0" fontId="36" fillId="142" borderId="14" xfId="0" applyFont="1" applyFill="1" applyBorder="1" applyAlignment="1">
      <alignment horizontal="center" vertical="center"/>
    </xf>
    <xf numFmtId="1" fontId="36" fillId="142" borderId="0" xfId="1" applyNumberFormat="1" applyFont="1" applyFill="1" applyAlignment="1">
      <alignment horizontal="left" vertical="center"/>
    </xf>
    <xf numFmtId="0" fontId="175" fillId="142" borderId="14" xfId="0" applyFont="1" applyFill="1" applyBorder="1" applyAlignment="1">
      <alignment horizontal="center" vertical="center" wrapText="1"/>
    </xf>
    <xf numFmtId="0" fontId="36" fillId="142" borderId="14" xfId="0" applyFont="1" applyFill="1" applyBorder="1" applyAlignment="1">
      <alignment horizontal="left" vertical="center"/>
    </xf>
    <xf numFmtId="0" fontId="36" fillId="142" borderId="0" xfId="0" applyFont="1" applyFill="1" applyAlignment="1">
      <alignment horizontal="left" vertical="center"/>
    </xf>
    <xf numFmtId="1" fontId="36" fillId="142" borderId="0" xfId="1" applyNumberFormat="1" applyFont="1" applyFill="1" applyAlignment="1">
      <alignment horizontal="center" vertical="center"/>
    </xf>
    <xf numFmtId="0" fontId="165" fillId="32" borderId="14" xfId="48658" applyFont="1" applyFill="1" applyBorder="1" applyAlignment="1">
      <alignment horizontal="center" vertical="center" wrapText="1"/>
    </xf>
    <xf numFmtId="0" fontId="21" fillId="32" borderId="51" xfId="60486" applyFont="1" applyFill="1" applyBorder="1" applyAlignment="1">
      <alignment horizontal="center" vertical="center" wrapText="1"/>
    </xf>
    <xf numFmtId="0" fontId="165" fillId="32" borderId="14" xfId="48658" applyFont="1" applyFill="1" applyBorder="1" applyAlignment="1">
      <alignment horizontal="left" vertical="center" wrapText="1"/>
    </xf>
    <xf numFmtId="14" fontId="165" fillId="32" borderId="14" xfId="48658" applyNumberFormat="1" applyFont="1" applyFill="1" applyBorder="1" applyAlignment="1">
      <alignment horizontal="left" vertical="center" wrapText="1"/>
    </xf>
    <xf numFmtId="0" fontId="0" fillId="32" borderId="14" xfId="0" applyFill="1" applyBorder="1" applyAlignment="1">
      <alignment vertical="center"/>
    </xf>
    <xf numFmtId="0" fontId="21" fillId="32" borderId="14" xfId="0" applyFont="1" applyFill="1" applyBorder="1" applyAlignment="1">
      <alignment vertical="center"/>
    </xf>
    <xf numFmtId="0" fontId="21" fillId="32" borderId="51" xfId="60486" applyFont="1" applyFill="1" applyBorder="1" applyAlignment="1" applyProtection="1">
      <alignment horizontal="center" vertical="center" wrapText="1"/>
      <protection locked="0"/>
    </xf>
    <xf numFmtId="0" fontId="21" fillId="32" borderId="63" xfId="60486" applyFont="1" applyFill="1" applyBorder="1" applyAlignment="1" applyProtection="1">
      <alignment horizontal="center" vertical="center" wrapText="1"/>
      <protection locked="0"/>
    </xf>
    <xf numFmtId="0" fontId="165" fillId="32" borderId="14" xfId="48658" applyNumberFormat="1" applyFont="1" applyFill="1" applyBorder="1" applyAlignment="1">
      <alignment horizontal="left" vertical="center" wrapText="1"/>
    </xf>
    <xf numFmtId="0" fontId="165" fillId="0" borderId="14" xfId="48658"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168" fontId="27" fillId="0" borderId="11" xfId="0" applyNumberFormat="1" applyFont="1" applyBorder="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Alignment="1">
      <alignment horizontal="left" wrapText="1"/>
    </xf>
    <xf numFmtId="168" fontId="27" fillId="0" borderId="14" xfId="0" applyNumberFormat="1" applyFont="1" applyBorder="1" applyAlignment="1">
      <alignment horizontal="center" vertical="center" wrapText="1"/>
    </xf>
    <xf numFmtId="0" fontId="23" fillId="32" borderId="0" xfId="0" applyFont="1" applyFill="1" applyAlignment="1">
      <alignment horizontal="center"/>
    </xf>
    <xf numFmtId="0" fontId="22" fillId="32" borderId="0" xfId="0" applyFont="1" applyFill="1" applyAlignment="1">
      <alignment horizontal="center"/>
    </xf>
    <xf numFmtId="0" fontId="175" fillId="32" borderId="14" xfId="0" applyFont="1" applyFill="1" applyBorder="1" applyAlignment="1">
      <alignment horizontal="center" vertical="center" wrapText="1"/>
    </xf>
    <xf numFmtId="0" fontId="175" fillId="32" borderId="0" xfId="0" applyFont="1" applyFill="1" applyAlignment="1">
      <alignment horizontal="center" vertical="center" wrapText="1"/>
    </xf>
    <xf numFmtId="49" fontId="175" fillId="32" borderId="14" xfId="0" applyNumberFormat="1" applyFont="1" applyFill="1" applyBorder="1" applyAlignment="1">
      <alignment horizontal="center" vertical="center" wrapText="1"/>
    </xf>
    <xf numFmtId="0" fontId="175" fillId="142" borderId="48" xfId="0" applyFont="1" applyFill="1" applyBorder="1" applyAlignment="1">
      <alignment horizontal="center" vertical="center" wrapText="1"/>
    </xf>
    <xf numFmtId="0" fontId="175" fillId="142" borderId="15" xfId="0" applyFont="1" applyFill="1" applyBorder="1" applyAlignment="1">
      <alignment horizontal="center" vertical="center" wrapText="1"/>
    </xf>
    <xf numFmtId="49" fontId="175" fillId="32" borderId="48" xfId="0" applyNumberFormat="1" applyFont="1" applyFill="1" applyBorder="1" applyAlignment="1">
      <alignment horizontal="center" vertical="center" wrapText="1"/>
    </xf>
    <xf numFmtId="49" fontId="175" fillId="32" borderId="15" xfId="0" applyNumberFormat="1" applyFont="1" applyFill="1" applyBorder="1" applyAlignment="1">
      <alignment horizontal="center" vertical="center" wrapText="1"/>
    </xf>
    <xf numFmtId="0" fontId="27" fillId="32" borderId="14" xfId="0" applyFont="1" applyFill="1" applyBorder="1" applyAlignment="1">
      <alignment horizontal="center" vertical="center" wrapText="1"/>
    </xf>
    <xf numFmtId="0" fontId="25" fillId="32" borderId="0" xfId="0" applyFont="1" applyFill="1" applyAlignment="1">
      <alignment horizontal="center" vertical="center" wrapText="1"/>
    </xf>
    <xf numFmtId="49" fontId="27" fillId="32" borderId="14" xfId="0" applyNumberFormat="1" applyFont="1" applyFill="1" applyBorder="1" applyAlignment="1">
      <alignment horizontal="center" vertical="center" wrapText="1"/>
    </xf>
    <xf numFmtId="0" fontId="27" fillId="32" borderId="48" xfId="0" applyFont="1" applyFill="1" applyBorder="1" applyAlignment="1">
      <alignment horizontal="center" vertical="center" wrapText="1"/>
    </xf>
    <xf numFmtId="0" fontId="27" fillId="32" borderId="15" xfId="0" applyFont="1" applyFill="1" applyBorder="1" applyAlignment="1">
      <alignment horizontal="center" vertical="center" wrapText="1"/>
    </xf>
    <xf numFmtId="49" fontId="27" fillId="32" borderId="48" xfId="0" applyNumberFormat="1" applyFont="1" applyFill="1" applyBorder="1" applyAlignment="1">
      <alignment horizontal="center" vertical="center" wrapText="1"/>
    </xf>
    <xf numFmtId="49" fontId="27" fillId="32" borderId="15"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5" fillId="0" borderId="0" xfId="0" applyFont="1" applyFill="1" applyAlignment="1">
      <alignment horizontal="center" vertical="center" wrapText="1"/>
    </xf>
    <xf numFmtId="49" fontId="27" fillId="0" borderId="14" xfId="0" applyNumberFormat="1"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139" borderId="14" xfId="0" applyFont="1" applyFill="1" applyBorder="1" applyAlignment="1">
      <alignment horizontal="left" vertical="center" wrapText="1"/>
    </xf>
    <xf numFmtId="0" fontId="0" fillId="139" borderId="14" xfId="0" applyFont="1" applyFill="1" applyBorder="1" applyAlignment="1"/>
    <xf numFmtId="0" fontId="27" fillId="140" borderId="14" xfId="0" applyFont="1" applyFill="1" applyBorder="1" applyAlignment="1">
      <alignment horizontal="left" vertical="center" wrapText="1"/>
    </xf>
    <xf numFmtId="0" fontId="0" fillId="140" borderId="14" xfId="0" applyFill="1" applyBorder="1" applyAlignment="1">
      <alignment vertical="center" wrapText="1"/>
    </xf>
    <xf numFmtId="0" fontId="27" fillId="141" borderId="14" xfId="0" applyFont="1" applyFill="1" applyBorder="1" applyAlignment="1">
      <alignment horizontal="left" vertical="center" wrapText="1"/>
    </xf>
    <xf numFmtId="168" fontId="27" fillId="0" borderId="14" xfId="0" applyNumberFormat="1" applyFont="1" applyFill="1" applyBorder="1" applyAlignment="1">
      <alignment horizontal="center" vertical="center" wrapText="1"/>
    </xf>
    <xf numFmtId="168" fontId="0" fillId="0" borderId="14" xfId="0" applyNumberFormat="1" applyFont="1" applyFill="1" applyBorder="1" applyAlignment="1">
      <alignment horizontal="left"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0" fontId="165" fillId="0" borderId="14" xfId="0" applyFont="1" applyFill="1" applyBorder="1" applyAlignment="1">
      <alignment horizontal="left" vertical="center" wrapText="1"/>
    </xf>
    <xf numFmtId="168" fontId="0" fillId="0" borderId="14" xfId="0" applyNumberFormat="1" applyFont="1" applyFill="1" applyBorder="1" applyAlignment="1">
      <alignment horizontal="center" vertical="center" wrapText="1"/>
    </xf>
    <xf numFmtId="0" fontId="21" fillId="0" borderId="48" xfId="59084" applyFont="1" applyFill="1" applyBorder="1" applyAlignment="1">
      <alignment horizontal="center" vertical="center" wrapText="1"/>
    </xf>
    <xf numFmtId="0" fontId="21" fillId="0" borderId="15" xfId="59084" applyFont="1" applyFill="1" applyBorder="1" applyAlignment="1">
      <alignment horizontal="center" vertical="center" wrapText="1"/>
    </xf>
    <xf numFmtId="4" fontId="0" fillId="0" borderId="48" xfId="59084" applyNumberFormat="1" applyFont="1" applyFill="1" applyBorder="1" applyAlignment="1">
      <alignment horizontal="center" vertical="center" wrapText="1"/>
    </xf>
    <xf numFmtId="4" fontId="21" fillId="0" borderId="15" xfId="59084" applyNumberFormat="1" applyFont="1" applyFill="1" applyBorder="1" applyAlignment="1">
      <alignment horizontal="center" vertical="center" wrapText="1"/>
    </xf>
    <xf numFmtId="0" fontId="21" fillId="0" borderId="49" xfId="59084" applyFont="1" applyFill="1" applyBorder="1" applyAlignment="1">
      <alignment horizontal="center" vertical="center"/>
    </xf>
    <xf numFmtId="0" fontId="21" fillId="0" borderId="50" xfId="59084" applyFont="1" applyFill="1" applyBorder="1" applyAlignment="1">
      <alignment horizontal="center" vertical="center"/>
    </xf>
    <xf numFmtId="0" fontId="21" fillId="0" borderId="51" xfId="59084" applyFont="1" applyFill="1" applyBorder="1" applyAlignment="1">
      <alignment horizontal="center" vertical="center"/>
    </xf>
    <xf numFmtId="49" fontId="0" fillId="0" borderId="14" xfId="0" applyNumberFormat="1" applyFont="1" applyBorder="1" applyAlignment="1">
      <alignment horizontal="center" vertical="center" wrapText="1"/>
    </xf>
    <xf numFmtId="204" fontId="0" fillId="0"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141" borderId="14" xfId="0"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65"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0" applyFont="1" applyFill="1" applyBorder="1" applyAlignment="1">
      <alignment horizontal="left" vertical="center" wrapText="1"/>
    </xf>
    <xf numFmtId="0" fontId="165" fillId="0" borderId="14" xfId="0"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14" xfId="48658" applyFont="1" applyFill="1" applyBorder="1" applyAlignment="1">
      <alignment horizontal="left" vertical="center" wrapText="1"/>
    </xf>
    <xf numFmtId="4" fontId="21" fillId="0" borderId="14" xfId="59081" applyNumberFormat="1" applyFont="1" applyFill="1" applyBorder="1" applyAlignment="1">
      <alignment horizontal="center" vertical="center" wrapText="1"/>
    </xf>
    <xf numFmtId="0" fontId="0" fillId="139" borderId="14" xfId="0" applyFill="1" applyBorder="1" applyAlignment="1"/>
    <xf numFmtId="0" fontId="0" fillId="0" borderId="14" xfId="0" applyBorder="1" applyAlignment="1">
      <alignment vertical="center" wrapText="1"/>
    </xf>
    <xf numFmtId="0" fontId="0" fillId="0" borderId="14" xfId="7634" applyFont="1" applyFill="1" applyBorder="1" applyAlignment="1">
      <alignment horizontal="center" vertical="center" wrapText="1"/>
    </xf>
    <xf numFmtId="4" fontId="0" fillId="0" borderId="14" xfId="59086" applyNumberFormat="1" applyFont="1" applyFill="1" applyBorder="1" applyAlignment="1">
      <alignment horizontal="center" vertical="center" wrapText="1"/>
    </xf>
    <xf numFmtId="0" fontId="0" fillId="0" borderId="14" xfId="7634" applyFont="1" applyFill="1" applyBorder="1" applyAlignment="1">
      <alignment horizontal="center" vertical="center"/>
    </xf>
  </cellXfs>
  <cellStyles count="60487">
    <cellStyle name=" 1" xfId="8"/>
    <cellStyle name=" 1 2" xfId="9"/>
    <cellStyle name="%" xfId="10"/>
    <cellStyle name="%_Inputs" xfId="11"/>
    <cellStyle name="%_Inputs (const)" xfId="12"/>
    <cellStyle name="%_Inputs Co" xfId="13"/>
    <cellStyle name="_~1872023" xfId="14"/>
    <cellStyle name="_05" xfId="15"/>
    <cellStyle name="_2010.05.14 - Приложения 4 14 256 2812 формата Минэнерго РФ(отправлены в правительствоЕТО)" xfId="16"/>
    <cellStyle name="_3 СБОР Приложение 25 а 1 полуг" xfId="17"/>
    <cellStyle name="_3541F2C0" xfId="18"/>
    <cellStyle name="_Model_RAB Мой" xfId="19"/>
    <cellStyle name="_Model_RAB Мой_46EE.2011(v1.0)" xfId="20"/>
    <cellStyle name="_Model_RAB Мой_ARMRAZR" xfId="21"/>
    <cellStyle name="_Model_RAB Мой_BALANCE.WARM.2011YEAR.NEW.UPDATE.SCHEME" xfId="22"/>
    <cellStyle name="_Model_RAB Мой_NADB.JNVLS.APTEKA.2011(v1.3.3)" xfId="23"/>
    <cellStyle name="_Model_RAB Мой_NADB.JNVLS.APTEKA.2011(v1.3.4)" xfId="24"/>
    <cellStyle name="_Model_RAB Мой_PREDEL.JKH.UTV.2011(v1.0.1)" xfId="25"/>
    <cellStyle name="_Model_RAB Мой_UPDATE.46EE.2011.TO.1.1" xfId="26"/>
    <cellStyle name="_Model_RAB Мой_UPDATE.BALANCE.WARM.2011YEAR.TO.1.1" xfId="27"/>
    <cellStyle name="_Model_RAB Мой_Книга2" xfId="28"/>
    <cellStyle name="_Model_RAB_MRSK_svod" xfId="29"/>
    <cellStyle name="_Model_RAB_MRSK_svod_46EE.2011(v1.0)" xfId="30"/>
    <cellStyle name="_Model_RAB_MRSK_svod_ARMRAZR" xfId="31"/>
    <cellStyle name="_Model_RAB_MRSK_svod_BALANCE.WARM.2011YEAR.NEW.UPDATE.SCHEME" xfId="32"/>
    <cellStyle name="_Model_RAB_MRSK_svod_NADB.JNVLS.APTEKA.2011(v1.3.3)" xfId="33"/>
    <cellStyle name="_Model_RAB_MRSK_svod_NADB.JNVLS.APTEKA.2011(v1.3.4)" xfId="34"/>
    <cellStyle name="_Model_RAB_MRSK_svod_PREDEL.JKH.UTV.2011(v1.0.1)" xfId="35"/>
    <cellStyle name="_Model_RAB_MRSK_svod_UPDATE.46EE.2011.TO.1.1" xfId="36"/>
    <cellStyle name="_Model_RAB_MRSK_svod_UPDATE.BALANCE.WARM.2011YEAR.TO.1.1" xfId="37"/>
    <cellStyle name="_Model_RAB_MRSK_svod_Книга2" xfId="38"/>
    <cellStyle name="_БДДСфилиала" xfId="39"/>
    <cellStyle name="_Бюджет декабря по СЭ,ЧЭ,ПЭ с оплатой" xfId="40"/>
    <cellStyle name="_Бюджет на декабрь по СЭ" xfId="41"/>
    <cellStyle name="_Бюджет на февраль по СЭ" xfId="42"/>
    <cellStyle name="_Бюджет на январь по СЭ, ПЭ, ЧЭ" xfId="43"/>
    <cellStyle name="_Бюджет январь08 ДУИ" xfId="44"/>
    <cellStyle name="_Бюджет января по ЧЭ" xfId="45"/>
    <cellStyle name="_БюджетДекабрь2007" xfId="46"/>
    <cellStyle name="_ВО ОП ТЭС-ОТ- 2007" xfId="47"/>
    <cellStyle name="_ВФ ОАО ТЭС-ОТ- 2009" xfId="48"/>
    <cellStyle name="_выручка по присоединениям2" xfId="49"/>
    <cellStyle name="_ВЭС" xfId="50"/>
    <cellStyle name="_Договор аренды ЯЭ с разбивкой" xfId="51"/>
    <cellStyle name="_Доп  оборудование не входящее в смету строек (29 10 09 г )" xfId="52"/>
    <cellStyle name="_Из Москвы (Для филиалов) Приложение 7 отчет год" xfId="53"/>
    <cellStyle name="_ИнвестКПЭ по нов методике" xfId="54"/>
    <cellStyle name="_ИП для ГКПЗ 2009 - 3 (2)" xfId="55"/>
    <cellStyle name="_ИП для ГКПЗ 2009 - 4" xfId="56"/>
    <cellStyle name="_ИП Пермэнерго 2008г. 8 месяцев(утвержд.)" xfId="57"/>
    <cellStyle name="_ИПР 8 мес 2008 МРСК 17   01.07.08" xfId="58"/>
    <cellStyle name="_ИПР 8 мес 2008 МРСК 25 общая 01.07.08" xfId="59"/>
    <cellStyle name="_ИПР 8 мес ЧЭ 16.06" xfId="60"/>
    <cellStyle name="_ИПР ОАО ЧЭ на 2005год_31.10" xfId="61"/>
    <cellStyle name="_ИПР Филиала ЧЭ -2008(06.2008г.)" xfId="62"/>
    <cellStyle name="_ИПР ЧЭ 2008 г." xfId="63"/>
    <cellStyle name="_ИПР_ 2005" xfId="64"/>
    <cellStyle name="_Исходные данные для модели" xfId="65"/>
    <cellStyle name="_Итоговый лист" xfId="66"/>
    <cellStyle name="_капитализация 2006 _4аа" xfId="67"/>
    <cellStyle name="_Книга1" xfId="68"/>
    <cellStyle name="_Книга1 2" xfId="69"/>
    <cellStyle name="_Книга1 3" xfId="70"/>
    <cellStyle name="_Книга1_Копия АРМ_БП_РСК_V10 0_20100213" xfId="71"/>
    <cellStyle name="_Копия Приложение 4  (5)" xfId="72"/>
    <cellStyle name="_КПЭ вводы" xfId="73"/>
    <cellStyle name="_Лист1" xfId="74"/>
    <cellStyle name="_Макет_Итоговый лист по анализу ИПР" xfId="75"/>
    <cellStyle name="_Миша (2)" xfId="76"/>
    <cellStyle name="_МОДЕЛЬ_1 (2)" xfId="77"/>
    <cellStyle name="_МОДЕЛЬ_1 (2)_46EE.2011(v1.0)" xfId="78"/>
    <cellStyle name="_МОДЕЛЬ_1 (2)_ARMRAZR" xfId="79"/>
    <cellStyle name="_МОДЕЛЬ_1 (2)_BALANCE.WARM.2011YEAR.NEW.UPDATE.SCHEME" xfId="80"/>
    <cellStyle name="_МОДЕЛЬ_1 (2)_NADB.JNVLS.APTEKA.2011(v1.3.3)" xfId="81"/>
    <cellStyle name="_МОДЕЛЬ_1 (2)_NADB.JNVLS.APTEKA.2011(v1.3.4)" xfId="82"/>
    <cellStyle name="_МОДЕЛЬ_1 (2)_PREDEL.JKH.UTV.2011(v1.0.1)" xfId="83"/>
    <cellStyle name="_МОДЕЛЬ_1 (2)_UPDATE.46EE.2011.TO.1.1" xfId="84"/>
    <cellStyle name="_МОДЕЛЬ_1 (2)_UPDATE.BALANCE.WARM.2011YEAR.TO.1.1" xfId="85"/>
    <cellStyle name="_МОДЕЛЬ_1 (2)_Книга2" xfId="86"/>
    <cellStyle name="_НВВ 2009 постатейно свод по филиалам_09_02_09" xfId="87"/>
    <cellStyle name="_НВВ 2009 постатейно свод по филиалам_для Валентина" xfId="88"/>
    <cellStyle name="_Недофинансирование2007" xfId="89"/>
    <cellStyle name="_Омск" xfId="90"/>
    <cellStyle name="_ОТ ИД 2009" xfId="91"/>
    <cellStyle name="_Ответ на запросМР6-4-529 от 25.11.09г." xfId="92"/>
    <cellStyle name="_Отчёт за 3 квартал 2005_челяб" xfId="93"/>
    <cellStyle name="_отчёт ИПР_3кв_мари" xfId="94"/>
    <cellStyle name="_ОТЧЕТ МРСК ОКС по нов форме-3мес-08" xfId="95"/>
    <cellStyle name="_ОТЧЕТ МРСК ОКС-2мес-08" xfId="96"/>
    <cellStyle name="_ОТЧЁТ ПО ИПР  1-3 квартал 2009 ГОД-2 вариант" xfId="97"/>
    <cellStyle name="_ОТЧЁТ ПО ИПР-2008г" xfId="98"/>
    <cellStyle name="_Отчет по лизингу- Приобретение оборудования" xfId="99"/>
    <cellStyle name="_ОТЧЕТ по МРСК -12-1мес" xfId="100"/>
    <cellStyle name="_ОТЧЕТ по МРСК1" xfId="101"/>
    <cellStyle name="_Отчет по Чувашиия январь-ноябрь 2009год" xfId="102"/>
    <cellStyle name="_Отчет Чувашэнерго за 2007 г. в форме приложений(КОР)-2" xfId="103"/>
    <cellStyle name="_Отчет Чувашэнерго за 2007 г. в форме приложений(КОР)-3" xfId="104"/>
    <cellStyle name="_План ЧЭ ИПР 2010 - ОКТЯБРЬ 2009  ГОД (2 ВАРИАНТ)-1" xfId="105"/>
    <cellStyle name="_Платежи факт 2010г " xfId="106"/>
    <cellStyle name="_пр 5 тариф RAB" xfId="107"/>
    <cellStyle name="_пр 5 тариф RAB_46EE.2011(v1.0)" xfId="108"/>
    <cellStyle name="_пр 5 тариф RAB_ARMRAZR" xfId="109"/>
    <cellStyle name="_пр 5 тариф RAB_BALANCE.WARM.2011YEAR.NEW.UPDATE.SCHEME" xfId="110"/>
    <cellStyle name="_пр 5 тариф RAB_NADB.JNVLS.APTEKA.2011(v1.3.3)" xfId="111"/>
    <cellStyle name="_пр 5 тариф RAB_NADB.JNVLS.APTEKA.2011(v1.3.4)" xfId="112"/>
    <cellStyle name="_пр 5 тариф RAB_PREDEL.JKH.UTV.2011(v1.0.1)" xfId="113"/>
    <cellStyle name="_пр 5 тариф RAB_UPDATE.46EE.2011.TO.1.1" xfId="114"/>
    <cellStyle name="_пр 5 тариф RAB_UPDATE.BALANCE.WARM.2011YEAR.TO.1.1" xfId="115"/>
    <cellStyle name="_пр 5 тариф RAB_Книга2" xfId="116"/>
    <cellStyle name="_Предожение _ДБП_2009 г ( согласованные БП)  (2)" xfId="117"/>
    <cellStyle name="_Прилож.10(1кварт.)" xfId="118"/>
    <cellStyle name="_приложение 1 2007г от 24.11.06." xfId="119"/>
    <cellStyle name="_Приложение 1 Приложения 4.1,4.2,5,6.2,8,12 формата Минэнерго РФ" xfId="120"/>
    <cellStyle name="_Приложение 21" xfId="121"/>
    <cellStyle name="_Приложение 3" xfId="122"/>
    <cellStyle name="_Приложение 4_01 02 08" xfId="123"/>
    <cellStyle name="_Приложение 6 отчет кв- оперативные данные-1" xfId="124"/>
    <cellStyle name="_Приложение 7 отчет год" xfId="125"/>
    <cellStyle name="_Приложение №6" xfId="126"/>
    <cellStyle name="_Приложение №7 Пустая форма" xfId="127"/>
    <cellStyle name="_Приложение МТС-3-КС" xfId="128"/>
    <cellStyle name="_приложение18" xfId="129"/>
    <cellStyle name="_Приложение-МТС--2-1" xfId="130"/>
    <cellStyle name="_Разработка апрель" xfId="131"/>
    <cellStyle name="_Расчет RAB_22072008" xfId="132"/>
    <cellStyle name="_Расчет RAB_22072008_46EE.2011(v1.0)" xfId="133"/>
    <cellStyle name="_Расчет RAB_22072008_ARMRAZR" xfId="134"/>
    <cellStyle name="_Расчет RAB_22072008_BALANCE.WARM.2011YEAR.NEW.UPDATE.SCHEME" xfId="135"/>
    <cellStyle name="_Расчет RAB_22072008_NADB.JNVLS.APTEKA.2011(v1.3.3)" xfId="136"/>
    <cellStyle name="_Расчет RAB_22072008_NADB.JNVLS.APTEKA.2011(v1.3.4)" xfId="137"/>
    <cellStyle name="_Расчет RAB_22072008_PREDEL.JKH.UTV.2011(v1.0.1)" xfId="138"/>
    <cellStyle name="_Расчет RAB_22072008_UPDATE.46EE.2011.TO.1.1" xfId="139"/>
    <cellStyle name="_Расчет RAB_22072008_UPDATE.BALANCE.WARM.2011YEAR.TO.1.1" xfId="140"/>
    <cellStyle name="_Расчет RAB_22072008_Книга2" xfId="141"/>
    <cellStyle name="_Расчет RAB_Лен и МОЭСК_с 2010 года_14.04.2009_со сглаж_version 3.0_без ФСК" xfId="142"/>
    <cellStyle name="_Расчет RAB_Лен и МОЭСК_с 2010 года_14.04.2009_со сглаж_version 3.0_без ФСК_46EE.2011(v1.0)" xfId="143"/>
    <cellStyle name="_Расчет RAB_Лен и МОЭСК_с 2010 года_14.04.2009_со сглаж_version 3.0_без ФСК_ARMRAZR" xfId="144"/>
    <cellStyle name="_Расчет RAB_Лен и МОЭСК_с 2010 года_14.04.2009_со сглаж_version 3.0_без ФСК_BALANCE.WARM.2011YEAR.NEW.UPDATE.SCHEME" xfId="145"/>
    <cellStyle name="_Расчет RAB_Лен и МОЭСК_с 2010 года_14.04.2009_со сглаж_version 3.0_без ФСК_NADB.JNVLS.APTEKA.2011(v1.3.3)" xfId="146"/>
    <cellStyle name="_Расчет RAB_Лен и МОЭСК_с 2010 года_14.04.2009_со сглаж_version 3.0_без ФСК_NADB.JNVLS.APTEKA.2011(v1.3.4)" xfId="147"/>
    <cellStyle name="_Расчет RAB_Лен и МОЭСК_с 2010 года_14.04.2009_со сглаж_version 3.0_без ФСК_PREDEL.JKH.UTV.2011(v1.0.1)" xfId="148"/>
    <cellStyle name="_Расчет RAB_Лен и МОЭСК_с 2010 года_14.04.2009_со сглаж_version 3.0_без ФСК_UPDATE.46EE.2011.TO.1.1" xfId="149"/>
    <cellStyle name="_Расчет RAB_Лен и МОЭСК_с 2010 года_14.04.2009_со сглаж_version 3.0_без ФСК_UPDATE.BALANCE.WARM.2011YEAR.TO.1.1" xfId="150"/>
    <cellStyle name="_Расчет RAB_Лен и МОЭСК_с 2010 года_14.04.2009_со сглаж_version 3.0_без ФСК_Книга2" xfId="151"/>
    <cellStyle name="_Расширенное правление к 24 октября." xfId="152"/>
    <cellStyle name="_Расшифровка к БДДС на ноябрь по УКС 12.11" xfId="153"/>
    <cellStyle name="_Реестр из приб на 2007г_Балаева." xfId="154"/>
    <cellStyle name="_Свод по ИПР (2)" xfId="155"/>
    <cellStyle name="_Селектор к 24 декабря" xfId="156"/>
    <cellStyle name="_Справка 2007 года" xfId="157"/>
    <cellStyle name="_СПРАВКА к совещанию 2009 г  " xfId="158"/>
    <cellStyle name="_СПРАВКА_анализ испол ИПР в 2006 г" xfId="159"/>
    <cellStyle name="_таблицы для расчетов28-04-08_2006-2009_прибыль корр_по ИА" xfId="160"/>
    <cellStyle name="_таблицы для расчетов28-04-08_2006-2009с ИА" xfId="161"/>
    <cellStyle name="_тех.присоединение 2008-1кв" xfId="162"/>
    <cellStyle name="_Урал Отчёт за 2009 год (готовые форматы по  977)" xfId="163"/>
    <cellStyle name="_Филиалы" xfId="164"/>
    <cellStyle name="_Форма 6  РТК.xls(отчет по Адр пр. ЛО)" xfId="165"/>
    <cellStyle name="_форма для бизнес плана" xfId="166"/>
    <cellStyle name="_Форма для филиалов Приложение 6 отчет 1 квартал 2009 г " xfId="167"/>
    <cellStyle name="_Формат разбивки по МРСК_РСК" xfId="168"/>
    <cellStyle name="_Формат_для Согласования" xfId="169"/>
    <cellStyle name="_ФормыЗаскальченко" xfId="170"/>
    <cellStyle name="_экон.форм-т ВО 1 с разбивкой" xfId="171"/>
    <cellStyle name="_Январь-сентябрь (Лазарева)" xfId="172"/>
    <cellStyle name="”€ќђќ‘ћ‚›‰" xfId="181"/>
    <cellStyle name="”€љ‘€ђћ‚ђќќ›‰" xfId="182"/>
    <cellStyle name="”ќђќ‘ћ‚›‰" xfId="183"/>
    <cellStyle name="”ќђќ‘ћ‚›‰ 2" xfId="184"/>
    <cellStyle name="”ќђќ‘ћ‚›‰ 3" xfId="185"/>
    <cellStyle name="”ќђќ‘ћ‚›‰ 4" xfId="186"/>
    <cellStyle name="”ќђќ‘ћ‚›‰ 5" xfId="187"/>
    <cellStyle name="”ќђќ‘ћ‚›‰ 6" xfId="188"/>
    <cellStyle name="”ќђќ‘ћ‚›‰ 7" xfId="189"/>
    <cellStyle name="”ќђќ‘ћ‚›‰ 8" xfId="190"/>
    <cellStyle name="”љ‘ђћ‚ђќќ›‰" xfId="191"/>
    <cellStyle name="”љ‘ђћ‚ђќќ›‰ 2" xfId="192"/>
    <cellStyle name="”љ‘ђћ‚ђќќ›‰ 3" xfId="193"/>
    <cellStyle name="”љ‘ђћ‚ђќќ›‰ 4" xfId="194"/>
    <cellStyle name="”љ‘ђћ‚ђќќ›‰ 5" xfId="195"/>
    <cellStyle name="”љ‘ђћ‚ђќќ›‰ 6" xfId="196"/>
    <cellStyle name="”љ‘ђћ‚ђќќ›‰ 7" xfId="197"/>
    <cellStyle name="”љ‘ђћ‚ђќќ›‰ 8" xfId="198"/>
    <cellStyle name="„…ќ…†ќ›‰" xfId="199"/>
    <cellStyle name="„…ќ…†ќ›‰ 2" xfId="200"/>
    <cellStyle name="„…ќ…†ќ›‰ 3" xfId="201"/>
    <cellStyle name="„…ќ…†ќ›‰ 4" xfId="202"/>
    <cellStyle name="„…ќ…†ќ›‰ 5" xfId="203"/>
    <cellStyle name="„…ќ…†ќ›‰ 6" xfId="204"/>
    <cellStyle name="„…ќ…†ќ›‰ 7" xfId="205"/>
    <cellStyle name="„…ќ…†ќ›‰ 8" xfId="206"/>
    <cellStyle name="€’ћѓћ‚›‰" xfId="223"/>
    <cellStyle name="‡ђѓћ‹ћ‚ћљ1" xfId="207"/>
    <cellStyle name="‡ђѓћ‹ћ‚ћљ1 2" xfId="208"/>
    <cellStyle name="‡ђѓћ‹ћ‚ћљ1 3" xfId="209"/>
    <cellStyle name="‡ђѓћ‹ћ‚ћљ1 4" xfId="210"/>
    <cellStyle name="‡ђѓћ‹ћ‚ћљ1 5" xfId="211"/>
    <cellStyle name="‡ђѓћ‹ћ‚ћљ1 6" xfId="212"/>
    <cellStyle name="‡ђѓћ‹ћ‚ћљ1 7" xfId="213"/>
    <cellStyle name="‡ђѓћ‹ћ‚ћљ1 8" xfId="214"/>
    <cellStyle name="‡ђѓћ‹ћ‚ћљ2" xfId="215"/>
    <cellStyle name="‡ђѓћ‹ћ‚ћљ2 2" xfId="216"/>
    <cellStyle name="‡ђѓћ‹ћ‚ћљ2 3" xfId="217"/>
    <cellStyle name="‡ђѓћ‹ћ‚ћљ2 4" xfId="218"/>
    <cellStyle name="‡ђѓћ‹ћ‚ћљ2 5" xfId="219"/>
    <cellStyle name="‡ђѓћ‹ћ‚ћљ2 6" xfId="220"/>
    <cellStyle name="‡ђѓћ‹ћ‚ћљ2 7" xfId="221"/>
    <cellStyle name="‡ђѓћ‹ћ‚ћљ2 8" xfId="222"/>
    <cellStyle name="’ћѓћ‚›‰" xfId="173"/>
    <cellStyle name="’ћѓћ‚›‰ 2" xfId="174"/>
    <cellStyle name="’ћѓћ‚›‰ 3" xfId="175"/>
    <cellStyle name="’ћѓћ‚›‰ 4" xfId="176"/>
    <cellStyle name="’ћѓћ‚›‰ 5" xfId="177"/>
    <cellStyle name="’ћѓћ‚›‰ 6" xfId="178"/>
    <cellStyle name="’ћѓћ‚›‰ 7" xfId="179"/>
    <cellStyle name="’ћѓћ‚›‰ 8" xfId="180"/>
    <cellStyle name="20% - Accent1" xfId="224"/>
    <cellStyle name="20% - Accent1 2" xfId="225"/>
    <cellStyle name="20% - Accent1 3" xfId="226"/>
    <cellStyle name="20% - Accent1_46EE.2011(v1.0)" xfId="227"/>
    <cellStyle name="20% - Accent2" xfId="228"/>
    <cellStyle name="20% - Accent2 2" xfId="229"/>
    <cellStyle name="20% - Accent2 3" xfId="230"/>
    <cellStyle name="20% - Accent2_46EE.2011(v1.0)" xfId="231"/>
    <cellStyle name="20% - Accent3" xfId="232"/>
    <cellStyle name="20% - Accent3 2" xfId="233"/>
    <cellStyle name="20% - Accent3 3" xfId="234"/>
    <cellStyle name="20% - Accent3_46EE.2011(v1.0)" xfId="235"/>
    <cellStyle name="20% - Accent4" xfId="236"/>
    <cellStyle name="20% - Accent4 2" xfId="237"/>
    <cellStyle name="20% - Accent4 3" xfId="238"/>
    <cellStyle name="20% - Accent4_46EE.2011(v1.0)" xfId="239"/>
    <cellStyle name="20% - Accent5" xfId="240"/>
    <cellStyle name="20% - Accent5 2" xfId="241"/>
    <cellStyle name="20% - Accent5 3" xfId="242"/>
    <cellStyle name="20% - Accent5_46EE.2011(v1.0)" xfId="243"/>
    <cellStyle name="20% - Accent6" xfId="244"/>
    <cellStyle name="20% - Accent6 2" xfId="245"/>
    <cellStyle name="20% - Accent6 3" xfId="246"/>
    <cellStyle name="20% - Accent6_46EE.2011(v1.0)" xfId="247"/>
    <cellStyle name="20% - Акцент1 10" xfId="248"/>
    <cellStyle name="20% - Акцент1 10 10" xfId="249"/>
    <cellStyle name="20% - Акцент1 10 11" xfId="250"/>
    <cellStyle name="20% - Акцент1 10 12" xfId="251"/>
    <cellStyle name="20% - Акцент1 10 13" xfId="252"/>
    <cellStyle name="20% - Акцент1 10 14" xfId="253"/>
    <cellStyle name="20% - Акцент1 10 2" xfId="254"/>
    <cellStyle name="20% - Акцент1 10 3" xfId="255"/>
    <cellStyle name="20% - Акцент1 10 4" xfId="256"/>
    <cellStyle name="20% - Акцент1 10 5" xfId="257"/>
    <cellStyle name="20% - Акцент1 10 6" xfId="258"/>
    <cellStyle name="20% - Акцент1 10 7" xfId="259"/>
    <cellStyle name="20% - Акцент1 10 8" xfId="260"/>
    <cellStyle name="20% - Акцент1 10 9" xfId="261"/>
    <cellStyle name="20% - Акцент1 11" xfId="262"/>
    <cellStyle name="20% - Акцент1 11 10" xfId="263"/>
    <cellStyle name="20% - Акцент1 11 11" xfId="264"/>
    <cellStyle name="20% - Акцент1 11 12" xfId="265"/>
    <cellStyle name="20% - Акцент1 11 13" xfId="266"/>
    <cellStyle name="20% - Акцент1 11 14" xfId="267"/>
    <cellStyle name="20% - Акцент1 11 2" xfId="268"/>
    <cellStyle name="20% - Акцент1 11 3" xfId="269"/>
    <cellStyle name="20% - Акцент1 11 4" xfId="270"/>
    <cellStyle name="20% - Акцент1 11 5" xfId="271"/>
    <cellStyle name="20% - Акцент1 11 6" xfId="272"/>
    <cellStyle name="20% - Акцент1 11 7" xfId="273"/>
    <cellStyle name="20% - Акцент1 11 8" xfId="274"/>
    <cellStyle name="20% - Акцент1 11 9" xfId="275"/>
    <cellStyle name="20% - Акцент1 12" xfId="276"/>
    <cellStyle name="20% - Акцент1 12 10" xfId="277"/>
    <cellStyle name="20% - Акцент1 12 11" xfId="278"/>
    <cellStyle name="20% - Акцент1 12 12" xfId="279"/>
    <cellStyle name="20% - Акцент1 12 13" xfId="280"/>
    <cellStyle name="20% - Акцент1 12 14" xfId="281"/>
    <cellStyle name="20% - Акцент1 12 2" xfId="282"/>
    <cellStyle name="20% - Акцент1 12 3" xfId="283"/>
    <cellStyle name="20% - Акцент1 12 4" xfId="284"/>
    <cellStyle name="20% - Акцент1 12 5" xfId="285"/>
    <cellStyle name="20% - Акцент1 12 6" xfId="286"/>
    <cellStyle name="20% - Акцент1 12 7" xfId="287"/>
    <cellStyle name="20% - Акцент1 12 8" xfId="288"/>
    <cellStyle name="20% - Акцент1 12 9" xfId="289"/>
    <cellStyle name="20% - Акцент1 13" xfId="290"/>
    <cellStyle name="20% - Акцент1 13 10" xfId="291"/>
    <cellStyle name="20% - Акцент1 13 11" xfId="292"/>
    <cellStyle name="20% - Акцент1 13 12" xfId="293"/>
    <cellStyle name="20% - Акцент1 13 13" xfId="294"/>
    <cellStyle name="20% - Акцент1 13 14" xfId="295"/>
    <cellStyle name="20% - Акцент1 13 2" xfId="296"/>
    <cellStyle name="20% - Акцент1 13 3" xfId="297"/>
    <cellStyle name="20% - Акцент1 13 4" xfId="298"/>
    <cellStyle name="20% - Акцент1 13 5" xfId="299"/>
    <cellStyle name="20% - Акцент1 13 6" xfId="300"/>
    <cellStyle name="20% - Акцент1 13 7" xfId="301"/>
    <cellStyle name="20% - Акцент1 13 8" xfId="302"/>
    <cellStyle name="20% - Акцент1 13 9" xfId="303"/>
    <cellStyle name="20% - Акцент1 14" xfId="304"/>
    <cellStyle name="20% - Акцент1 15" xfId="305"/>
    <cellStyle name="20% - Акцент1 16" xfId="306"/>
    <cellStyle name="20% - Акцент1 17" xfId="307"/>
    <cellStyle name="20% - Акцент1 18" xfId="308"/>
    <cellStyle name="20% - Акцент1 19" xfId="309"/>
    <cellStyle name="20% - Акцент1 2" xfId="310"/>
    <cellStyle name="20% - Акцент1 2 10" xfId="311"/>
    <cellStyle name="20% - Акцент1 2 11" xfId="312"/>
    <cellStyle name="20% - Акцент1 2 12" xfId="313"/>
    <cellStyle name="20% - Акцент1 2 13" xfId="314"/>
    <cellStyle name="20% - Акцент1 2 14" xfId="315"/>
    <cellStyle name="20% - Акцент1 2 15" xfId="316"/>
    <cellStyle name="20% - Акцент1 2 2" xfId="317"/>
    <cellStyle name="20% - Акцент1 2 3" xfId="318"/>
    <cellStyle name="20% - Акцент1 2 4" xfId="319"/>
    <cellStyle name="20% - Акцент1 2 5" xfId="320"/>
    <cellStyle name="20% - Акцент1 2 6" xfId="321"/>
    <cellStyle name="20% - Акцент1 2 7" xfId="322"/>
    <cellStyle name="20% - Акцент1 2 8" xfId="323"/>
    <cellStyle name="20% - Акцент1 2 9" xfId="324"/>
    <cellStyle name="20% - Акцент1 2_46EE.2011(v1.0)" xfId="325"/>
    <cellStyle name="20% - Акцент1 20" xfId="326"/>
    <cellStyle name="20% - Акцент1 21" xfId="327"/>
    <cellStyle name="20% - Акцент1 22" xfId="328"/>
    <cellStyle name="20% - Акцент1 23" xfId="329"/>
    <cellStyle name="20% - Акцент1 24" xfId="330"/>
    <cellStyle name="20% - Акцент1 25" xfId="331"/>
    <cellStyle name="20% - Акцент1 26" xfId="332"/>
    <cellStyle name="20% - Акцент1 27" xfId="333"/>
    <cellStyle name="20% - Акцент1 28" xfId="334"/>
    <cellStyle name="20% - Акцент1 29" xfId="335"/>
    <cellStyle name="20% - Акцент1 3" xfId="336"/>
    <cellStyle name="20% - Акцент1 3 10" xfId="337"/>
    <cellStyle name="20% - Акцент1 3 11" xfId="338"/>
    <cellStyle name="20% - Акцент1 3 12" xfId="339"/>
    <cellStyle name="20% - Акцент1 3 13" xfId="340"/>
    <cellStyle name="20% - Акцент1 3 14" xfId="341"/>
    <cellStyle name="20% - Акцент1 3 15" xfId="342"/>
    <cellStyle name="20% - Акцент1 3 16" xfId="343"/>
    <cellStyle name="20% - Акцент1 3 2" xfId="344"/>
    <cellStyle name="20% - Акцент1 3 2 2" xfId="345"/>
    <cellStyle name="20% - Акцент1 3 3" xfId="346"/>
    <cellStyle name="20% - Акцент1 3 4" xfId="347"/>
    <cellStyle name="20% - Акцент1 3 5" xfId="348"/>
    <cellStyle name="20% - Акцент1 3 6" xfId="349"/>
    <cellStyle name="20% - Акцент1 3 7" xfId="350"/>
    <cellStyle name="20% - Акцент1 3 8" xfId="351"/>
    <cellStyle name="20% - Акцент1 3 9" xfId="352"/>
    <cellStyle name="20% - Акцент1 3_46EE.2011(v1.0)" xfId="353"/>
    <cellStyle name="20% - Акцент1 30" xfId="354"/>
    <cellStyle name="20% - Акцент1 31" xfId="355"/>
    <cellStyle name="20% - Акцент1 32" xfId="356"/>
    <cellStyle name="20% - Акцент1 33" xfId="357"/>
    <cellStyle name="20% - Акцент1 4" xfId="358"/>
    <cellStyle name="20% - Акцент1 4 10" xfId="359"/>
    <cellStyle name="20% - Акцент1 4 11" xfId="360"/>
    <cellStyle name="20% - Акцент1 4 12" xfId="361"/>
    <cellStyle name="20% - Акцент1 4 13" xfId="362"/>
    <cellStyle name="20% - Акцент1 4 14" xfId="363"/>
    <cellStyle name="20% - Акцент1 4 15" xfId="364"/>
    <cellStyle name="20% - Акцент1 4 16" xfId="365"/>
    <cellStyle name="20% - Акцент1 4 2" xfId="366"/>
    <cellStyle name="20% - Акцент1 4 2 2" xfId="367"/>
    <cellStyle name="20% - Акцент1 4 3" xfId="368"/>
    <cellStyle name="20% - Акцент1 4 4" xfId="369"/>
    <cellStyle name="20% - Акцент1 4 5" xfId="370"/>
    <cellStyle name="20% - Акцент1 4 6" xfId="371"/>
    <cellStyle name="20% - Акцент1 4 7" xfId="372"/>
    <cellStyle name="20% - Акцент1 4 8" xfId="373"/>
    <cellStyle name="20% - Акцент1 4 9" xfId="374"/>
    <cellStyle name="20% - Акцент1 4_46EE.2011(v1.0)" xfId="375"/>
    <cellStyle name="20% - Акцент1 5" xfId="376"/>
    <cellStyle name="20% - Акцент1 5 10" xfId="377"/>
    <cellStyle name="20% - Акцент1 5 11" xfId="378"/>
    <cellStyle name="20% - Акцент1 5 12" xfId="379"/>
    <cellStyle name="20% - Акцент1 5 13" xfId="380"/>
    <cellStyle name="20% - Акцент1 5 14" xfId="381"/>
    <cellStyle name="20% - Акцент1 5 15" xfId="382"/>
    <cellStyle name="20% - Акцент1 5 16" xfId="383"/>
    <cellStyle name="20% - Акцент1 5 2" xfId="384"/>
    <cellStyle name="20% - Акцент1 5 3" xfId="385"/>
    <cellStyle name="20% - Акцент1 5 4" xfId="386"/>
    <cellStyle name="20% - Акцент1 5 5" xfId="387"/>
    <cellStyle name="20% - Акцент1 5 6" xfId="388"/>
    <cellStyle name="20% - Акцент1 5 7" xfId="389"/>
    <cellStyle name="20% - Акцент1 5 8" xfId="390"/>
    <cellStyle name="20% - Акцент1 5 9" xfId="391"/>
    <cellStyle name="20% - Акцент1 5_46EE.2011(v1.0)" xfId="392"/>
    <cellStyle name="20% - Акцент1 6" xfId="393"/>
    <cellStyle name="20% - Акцент1 6 10" xfId="394"/>
    <cellStyle name="20% - Акцент1 6 11" xfId="395"/>
    <cellStyle name="20% - Акцент1 6 12" xfId="396"/>
    <cellStyle name="20% - Акцент1 6 13" xfId="397"/>
    <cellStyle name="20% - Акцент1 6 14" xfId="398"/>
    <cellStyle name="20% - Акцент1 6 15" xfId="399"/>
    <cellStyle name="20% - Акцент1 6 16" xfId="400"/>
    <cellStyle name="20% - Акцент1 6 2" xfId="401"/>
    <cellStyle name="20% - Акцент1 6 3" xfId="402"/>
    <cellStyle name="20% - Акцент1 6 4" xfId="403"/>
    <cellStyle name="20% - Акцент1 6 5" xfId="404"/>
    <cellStyle name="20% - Акцент1 6 6" xfId="405"/>
    <cellStyle name="20% - Акцент1 6 7" xfId="406"/>
    <cellStyle name="20% - Акцент1 6 8" xfId="407"/>
    <cellStyle name="20% - Акцент1 6 9" xfId="408"/>
    <cellStyle name="20% - Акцент1 6_46EE.2011(v1.0)" xfId="409"/>
    <cellStyle name="20% - Акцент1 7" xfId="410"/>
    <cellStyle name="20% - Акцент1 7 10" xfId="411"/>
    <cellStyle name="20% - Акцент1 7 11" xfId="412"/>
    <cellStyle name="20% - Акцент1 7 12" xfId="413"/>
    <cellStyle name="20% - Акцент1 7 13" xfId="414"/>
    <cellStyle name="20% - Акцент1 7 14" xfId="415"/>
    <cellStyle name="20% - Акцент1 7 15" xfId="416"/>
    <cellStyle name="20% - Акцент1 7 2" xfId="417"/>
    <cellStyle name="20% - Акцент1 7 3" xfId="418"/>
    <cellStyle name="20% - Акцент1 7 4" xfId="419"/>
    <cellStyle name="20% - Акцент1 7 5" xfId="420"/>
    <cellStyle name="20% - Акцент1 7 6" xfId="421"/>
    <cellStyle name="20% - Акцент1 7 7" xfId="422"/>
    <cellStyle name="20% - Акцент1 7 8" xfId="423"/>
    <cellStyle name="20% - Акцент1 7 9" xfId="424"/>
    <cellStyle name="20% - Акцент1 7_46EE.2011(v1.0)" xfId="425"/>
    <cellStyle name="20% - Акцент1 8" xfId="426"/>
    <cellStyle name="20% - Акцент1 8 10" xfId="427"/>
    <cellStyle name="20% - Акцент1 8 11" xfId="428"/>
    <cellStyle name="20% - Акцент1 8 12" xfId="429"/>
    <cellStyle name="20% - Акцент1 8 13" xfId="430"/>
    <cellStyle name="20% - Акцент1 8 14" xfId="431"/>
    <cellStyle name="20% - Акцент1 8 15" xfId="432"/>
    <cellStyle name="20% - Акцент1 8 2" xfId="433"/>
    <cellStyle name="20% - Акцент1 8 3" xfId="434"/>
    <cellStyle name="20% - Акцент1 8 4" xfId="435"/>
    <cellStyle name="20% - Акцент1 8 5" xfId="436"/>
    <cellStyle name="20% - Акцент1 8 6" xfId="437"/>
    <cellStyle name="20% - Акцент1 8 7" xfId="438"/>
    <cellStyle name="20% - Акцент1 8 8" xfId="439"/>
    <cellStyle name="20% - Акцент1 8 9" xfId="440"/>
    <cellStyle name="20% - Акцент1 8_46EE.2011(v1.0)" xfId="441"/>
    <cellStyle name="20% - Акцент1 9" xfId="442"/>
    <cellStyle name="20% - Акцент1 9 10" xfId="443"/>
    <cellStyle name="20% - Акцент1 9 11" xfId="444"/>
    <cellStyle name="20% - Акцент1 9 12" xfId="445"/>
    <cellStyle name="20% - Акцент1 9 13" xfId="446"/>
    <cellStyle name="20% - Акцент1 9 14" xfId="447"/>
    <cellStyle name="20% - Акцент1 9 2" xfId="448"/>
    <cellStyle name="20% - Акцент1 9 3" xfId="449"/>
    <cellStyle name="20% - Акцент1 9 4" xfId="450"/>
    <cellStyle name="20% - Акцент1 9 5" xfId="451"/>
    <cellStyle name="20% - Акцент1 9 6" xfId="452"/>
    <cellStyle name="20% - Акцент1 9 7" xfId="453"/>
    <cellStyle name="20% - Акцент1 9 8" xfId="454"/>
    <cellStyle name="20% - Акцент1 9 9" xfId="455"/>
    <cellStyle name="20% - Акцент1 9_46EE.2011(v1.0)" xfId="456"/>
    <cellStyle name="20% - Акцент2 10" xfId="457"/>
    <cellStyle name="20% - Акцент2 10 10" xfId="458"/>
    <cellStyle name="20% - Акцент2 10 11" xfId="459"/>
    <cellStyle name="20% - Акцент2 10 12" xfId="460"/>
    <cellStyle name="20% - Акцент2 10 13" xfId="461"/>
    <cellStyle name="20% - Акцент2 10 14" xfId="462"/>
    <cellStyle name="20% - Акцент2 10 2" xfId="463"/>
    <cellStyle name="20% - Акцент2 10 3" xfId="464"/>
    <cellStyle name="20% - Акцент2 10 4" xfId="465"/>
    <cellStyle name="20% - Акцент2 10 5" xfId="466"/>
    <cellStyle name="20% - Акцент2 10 6" xfId="467"/>
    <cellStyle name="20% - Акцент2 10 7" xfId="468"/>
    <cellStyle name="20% - Акцент2 10 8" xfId="469"/>
    <cellStyle name="20% - Акцент2 10 9" xfId="470"/>
    <cellStyle name="20% - Акцент2 11" xfId="471"/>
    <cellStyle name="20% - Акцент2 11 10" xfId="472"/>
    <cellStyle name="20% - Акцент2 11 11" xfId="473"/>
    <cellStyle name="20% - Акцент2 11 12" xfId="474"/>
    <cellStyle name="20% - Акцент2 11 13" xfId="475"/>
    <cellStyle name="20% - Акцент2 11 14" xfId="476"/>
    <cellStyle name="20% - Акцент2 11 2" xfId="477"/>
    <cellStyle name="20% - Акцент2 11 3" xfId="478"/>
    <cellStyle name="20% - Акцент2 11 4" xfId="479"/>
    <cellStyle name="20% - Акцент2 11 5" xfId="480"/>
    <cellStyle name="20% - Акцент2 11 6" xfId="481"/>
    <cellStyle name="20% - Акцент2 11 7" xfId="482"/>
    <cellStyle name="20% - Акцент2 11 8" xfId="483"/>
    <cellStyle name="20% - Акцент2 11 9" xfId="484"/>
    <cellStyle name="20% - Акцент2 12" xfId="485"/>
    <cellStyle name="20% - Акцент2 12 10" xfId="486"/>
    <cellStyle name="20% - Акцент2 12 11" xfId="487"/>
    <cellStyle name="20% - Акцент2 12 12" xfId="488"/>
    <cellStyle name="20% - Акцент2 12 13" xfId="489"/>
    <cellStyle name="20% - Акцент2 12 14" xfId="490"/>
    <cellStyle name="20% - Акцент2 12 2" xfId="491"/>
    <cellStyle name="20% - Акцент2 12 3" xfId="492"/>
    <cellStyle name="20% - Акцент2 12 4" xfId="493"/>
    <cellStyle name="20% - Акцент2 12 5" xfId="494"/>
    <cellStyle name="20% - Акцент2 12 6" xfId="495"/>
    <cellStyle name="20% - Акцент2 12 7" xfId="496"/>
    <cellStyle name="20% - Акцент2 12 8" xfId="497"/>
    <cellStyle name="20% - Акцент2 12 9" xfId="498"/>
    <cellStyle name="20% - Акцент2 13" xfId="499"/>
    <cellStyle name="20% - Акцент2 13 10" xfId="500"/>
    <cellStyle name="20% - Акцент2 13 11" xfId="501"/>
    <cellStyle name="20% - Акцент2 13 12" xfId="502"/>
    <cellStyle name="20% - Акцент2 13 13" xfId="503"/>
    <cellStyle name="20% - Акцент2 13 14" xfId="504"/>
    <cellStyle name="20% - Акцент2 13 2" xfId="505"/>
    <cellStyle name="20% - Акцент2 13 3" xfId="506"/>
    <cellStyle name="20% - Акцент2 13 4" xfId="507"/>
    <cellStyle name="20% - Акцент2 13 5" xfId="508"/>
    <cellStyle name="20% - Акцент2 13 6" xfId="509"/>
    <cellStyle name="20% - Акцент2 13 7" xfId="510"/>
    <cellStyle name="20% - Акцент2 13 8" xfId="511"/>
    <cellStyle name="20% - Акцент2 13 9" xfId="512"/>
    <cellStyle name="20% - Акцент2 14" xfId="513"/>
    <cellStyle name="20% - Акцент2 15" xfId="514"/>
    <cellStyle name="20% - Акцент2 16" xfId="515"/>
    <cellStyle name="20% - Акцент2 17" xfId="516"/>
    <cellStyle name="20% - Акцент2 18" xfId="517"/>
    <cellStyle name="20% - Акцент2 19" xfId="518"/>
    <cellStyle name="20% - Акцент2 2" xfId="519"/>
    <cellStyle name="20% - Акцент2 2 10" xfId="520"/>
    <cellStyle name="20% - Акцент2 2 11" xfId="521"/>
    <cellStyle name="20% - Акцент2 2 12" xfId="522"/>
    <cellStyle name="20% - Акцент2 2 13" xfId="523"/>
    <cellStyle name="20% - Акцент2 2 14" xfId="524"/>
    <cellStyle name="20% - Акцент2 2 15" xfId="525"/>
    <cellStyle name="20% - Акцент2 2 2" xfId="526"/>
    <cellStyle name="20% - Акцент2 2 3" xfId="527"/>
    <cellStyle name="20% - Акцент2 2 4" xfId="528"/>
    <cellStyle name="20% - Акцент2 2 5" xfId="529"/>
    <cellStyle name="20% - Акцент2 2 6" xfId="530"/>
    <cellStyle name="20% - Акцент2 2 7" xfId="531"/>
    <cellStyle name="20% - Акцент2 2 8" xfId="532"/>
    <cellStyle name="20% - Акцент2 2 9" xfId="533"/>
    <cellStyle name="20% - Акцент2 2_46EE.2011(v1.0)" xfId="534"/>
    <cellStyle name="20% - Акцент2 20" xfId="535"/>
    <cellStyle name="20% - Акцент2 21" xfId="536"/>
    <cellStyle name="20% - Акцент2 22" xfId="537"/>
    <cellStyle name="20% - Акцент2 23" xfId="538"/>
    <cellStyle name="20% - Акцент2 24" xfId="539"/>
    <cellStyle name="20% - Акцент2 25" xfId="540"/>
    <cellStyle name="20% - Акцент2 26" xfId="541"/>
    <cellStyle name="20% - Акцент2 27" xfId="542"/>
    <cellStyle name="20% - Акцент2 28" xfId="543"/>
    <cellStyle name="20% - Акцент2 29" xfId="544"/>
    <cellStyle name="20% - Акцент2 3" xfId="545"/>
    <cellStyle name="20% - Акцент2 3 10" xfId="546"/>
    <cellStyle name="20% - Акцент2 3 11" xfId="547"/>
    <cellStyle name="20% - Акцент2 3 12" xfId="548"/>
    <cellStyle name="20% - Акцент2 3 13" xfId="549"/>
    <cellStyle name="20% - Акцент2 3 14" xfId="550"/>
    <cellStyle name="20% - Акцент2 3 15" xfId="551"/>
    <cellStyle name="20% - Акцент2 3 16" xfId="552"/>
    <cellStyle name="20% - Акцент2 3 2" xfId="553"/>
    <cellStyle name="20% - Акцент2 3 2 2" xfId="554"/>
    <cellStyle name="20% - Акцент2 3 3" xfId="555"/>
    <cellStyle name="20% - Акцент2 3 4" xfId="556"/>
    <cellStyle name="20% - Акцент2 3 5" xfId="557"/>
    <cellStyle name="20% - Акцент2 3 6" xfId="558"/>
    <cellStyle name="20% - Акцент2 3 7" xfId="559"/>
    <cellStyle name="20% - Акцент2 3 8" xfId="560"/>
    <cellStyle name="20% - Акцент2 3 9" xfId="561"/>
    <cellStyle name="20% - Акцент2 3_46EE.2011(v1.0)" xfId="562"/>
    <cellStyle name="20% - Акцент2 30" xfId="563"/>
    <cellStyle name="20% - Акцент2 31" xfId="564"/>
    <cellStyle name="20% - Акцент2 32" xfId="565"/>
    <cellStyle name="20% - Акцент2 33" xfId="566"/>
    <cellStyle name="20% - Акцент2 4" xfId="567"/>
    <cellStyle name="20% - Акцент2 4 10" xfId="568"/>
    <cellStyle name="20% - Акцент2 4 11" xfId="569"/>
    <cellStyle name="20% - Акцент2 4 12" xfId="570"/>
    <cellStyle name="20% - Акцент2 4 13" xfId="571"/>
    <cellStyle name="20% - Акцент2 4 14" xfId="572"/>
    <cellStyle name="20% - Акцент2 4 15" xfId="573"/>
    <cellStyle name="20% - Акцент2 4 16" xfId="574"/>
    <cellStyle name="20% - Акцент2 4 2" xfId="575"/>
    <cellStyle name="20% - Акцент2 4 2 2" xfId="576"/>
    <cellStyle name="20% - Акцент2 4 3" xfId="577"/>
    <cellStyle name="20% - Акцент2 4 4" xfId="578"/>
    <cellStyle name="20% - Акцент2 4 5" xfId="579"/>
    <cellStyle name="20% - Акцент2 4 6" xfId="580"/>
    <cellStyle name="20% - Акцент2 4 7" xfId="581"/>
    <cellStyle name="20% - Акцент2 4 8" xfId="582"/>
    <cellStyle name="20% - Акцент2 4 9" xfId="583"/>
    <cellStyle name="20% - Акцент2 4_46EE.2011(v1.0)" xfId="584"/>
    <cellStyle name="20% - Акцент2 5" xfId="585"/>
    <cellStyle name="20% - Акцент2 5 10" xfId="586"/>
    <cellStyle name="20% - Акцент2 5 11" xfId="587"/>
    <cellStyle name="20% - Акцент2 5 12" xfId="588"/>
    <cellStyle name="20% - Акцент2 5 13" xfId="589"/>
    <cellStyle name="20% - Акцент2 5 14" xfId="590"/>
    <cellStyle name="20% - Акцент2 5 15" xfId="591"/>
    <cellStyle name="20% - Акцент2 5 16" xfId="592"/>
    <cellStyle name="20% - Акцент2 5 2" xfId="593"/>
    <cellStyle name="20% - Акцент2 5 3" xfId="594"/>
    <cellStyle name="20% - Акцент2 5 4" xfId="595"/>
    <cellStyle name="20% - Акцент2 5 5" xfId="596"/>
    <cellStyle name="20% - Акцент2 5 6" xfId="597"/>
    <cellStyle name="20% - Акцент2 5 7" xfId="598"/>
    <cellStyle name="20% - Акцент2 5 8" xfId="599"/>
    <cellStyle name="20% - Акцент2 5 9" xfId="600"/>
    <cellStyle name="20% - Акцент2 5_46EE.2011(v1.0)" xfId="601"/>
    <cellStyle name="20% - Акцент2 6" xfId="602"/>
    <cellStyle name="20% - Акцент2 6 10" xfId="603"/>
    <cellStyle name="20% - Акцент2 6 11" xfId="604"/>
    <cellStyle name="20% - Акцент2 6 12" xfId="605"/>
    <cellStyle name="20% - Акцент2 6 13" xfId="606"/>
    <cellStyle name="20% - Акцент2 6 14" xfId="607"/>
    <cellStyle name="20% - Акцент2 6 15" xfId="608"/>
    <cellStyle name="20% - Акцент2 6 16" xfId="609"/>
    <cellStyle name="20% - Акцент2 6 2" xfId="610"/>
    <cellStyle name="20% - Акцент2 6 3" xfId="611"/>
    <cellStyle name="20% - Акцент2 6 4" xfId="612"/>
    <cellStyle name="20% - Акцент2 6 5" xfId="613"/>
    <cellStyle name="20% - Акцент2 6 6" xfId="614"/>
    <cellStyle name="20% - Акцент2 6 7" xfId="615"/>
    <cellStyle name="20% - Акцент2 6 8" xfId="616"/>
    <cellStyle name="20% - Акцент2 6 9" xfId="617"/>
    <cellStyle name="20% - Акцент2 6_46EE.2011(v1.0)" xfId="618"/>
    <cellStyle name="20% - Акцент2 7" xfId="619"/>
    <cellStyle name="20% - Акцент2 7 10" xfId="620"/>
    <cellStyle name="20% - Акцент2 7 11" xfId="621"/>
    <cellStyle name="20% - Акцент2 7 12" xfId="622"/>
    <cellStyle name="20% - Акцент2 7 13" xfId="623"/>
    <cellStyle name="20% - Акцент2 7 14" xfId="624"/>
    <cellStyle name="20% - Акцент2 7 15" xfId="625"/>
    <cellStyle name="20% - Акцент2 7 2" xfId="626"/>
    <cellStyle name="20% - Акцент2 7 3" xfId="627"/>
    <cellStyle name="20% - Акцент2 7 4" xfId="628"/>
    <cellStyle name="20% - Акцент2 7 5" xfId="629"/>
    <cellStyle name="20% - Акцент2 7 6" xfId="630"/>
    <cellStyle name="20% - Акцент2 7 7" xfId="631"/>
    <cellStyle name="20% - Акцент2 7 8" xfId="632"/>
    <cellStyle name="20% - Акцент2 7 9" xfId="633"/>
    <cellStyle name="20% - Акцент2 7_46EE.2011(v1.0)" xfId="634"/>
    <cellStyle name="20% - Акцент2 8" xfId="635"/>
    <cellStyle name="20% - Акцент2 8 10" xfId="636"/>
    <cellStyle name="20% - Акцент2 8 11" xfId="637"/>
    <cellStyle name="20% - Акцент2 8 12" xfId="638"/>
    <cellStyle name="20% - Акцент2 8 13" xfId="639"/>
    <cellStyle name="20% - Акцент2 8 14" xfId="640"/>
    <cellStyle name="20% - Акцент2 8 15" xfId="641"/>
    <cellStyle name="20% - Акцент2 8 2" xfId="642"/>
    <cellStyle name="20% - Акцент2 8 3" xfId="643"/>
    <cellStyle name="20% - Акцент2 8 4" xfId="644"/>
    <cellStyle name="20% - Акцент2 8 5" xfId="645"/>
    <cellStyle name="20% - Акцент2 8 6" xfId="646"/>
    <cellStyle name="20% - Акцент2 8 7" xfId="647"/>
    <cellStyle name="20% - Акцент2 8 8" xfId="648"/>
    <cellStyle name="20% - Акцент2 8 9" xfId="649"/>
    <cellStyle name="20% - Акцент2 8_46EE.2011(v1.0)" xfId="650"/>
    <cellStyle name="20% - Акцент2 9" xfId="651"/>
    <cellStyle name="20% - Акцент2 9 10" xfId="652"/>
    <cellStyle name="20% - Акцент2 9 11" xfId="653"/>
    <cellStyle name="20% - Акцент2 9 12" xfId="654"/>
    <cellStyle name="20% - Акцент2 9 13" xfId="655"/>
    <cellStyle name="20% - Акцент2 9 14" xfId="656"/>
    <cellStyle name="20% - Акцент2 9 2" xfId="657"/>
    <cellStyle name="20% - Акцент2 9 3" xfId="658"/>
    <cellStyle name="20% - Акцент2 9 4" xfId="659"/>
    <cellStyle name="20% - Акцент2 9 5" xfId="660"/>
    <cellStyle name="20% - Акцент2 9 6" xfId="661"/>
    <cellStyle name="20% - Акцент2 9 7" xfId="662"/>
    <cellStyle name="20% - Акцент2 9 8" xfId="663"/>
    <cellStyle name="20% - Акцент2 9 9" xfId="664"/>
    <cellStyle name="20% - Акцент2 9_46EE.2011(v1.0)" xfId="665"/>
    <cellStyle name="20% - Акцент3 10" xfId="666"/>
    <cellStyle name="20% - Акцент3 10 10" xfId="667"/>
    <cellStyle name="20% - Акцент3 10 11" xfId="668"/>
    <cellStyle name="20% - Акцент3 10 12" xfId="669"/>
    <cellStyle name="20% - Акцент3 10 13" xfId="670"/>
    <cellStyle name="20% - Акцент3 10 14" xfId="671"/>
    <cellStyle name="20% - Акцент3 10 2" xfId="672"/>
    <cellStyle name="20% - Акцент3 10 3" xfId="673"/>
    <cellStyle name="20% - Акцент3 10 4" xfId="674"/>
    <cellStyle name="20% - Акцент3 10 5" xfId="675"/>
    <cellStyle name="20% - Акцент3 10 6" xfId="676"/>
    <cellStyle name="20% - Акцент3 10 7" xfId="677"/>
    <cellStyle name="20% - Акцент3 10 8" xfId="678"/>
    <cellStyle name="20% - Акцент3 10 9" xfId="679"/>
    <cellStyle name="20% - Акцент3 11" xfId="680"/>
    <cellStyle name="20% - Акцент3 11 10" xfId="681"/>
    <cellStyle name="20% - Акцент3 11 11" xfId="682"/>
    <cellStyle name="20% - Акцент3 11 12" xfId="683"/>
    <cellStyle name="20% - Акцент3 11 13" xfId="684"/>
    <cellStyle name="20% - Акцент3 11 14" xfId="685"/>
    <cellStyle name="20% - Акцент3 11 2" xfId="686"/>
    <cellStyle name="20% - Акцент3 11 3" xfId="687"/>
    <cellStyle name="20% - Акцент3 11 4" xfId="688"/>
    <cellStyle name="20% - Акцент3 11 5" xfId="689"/>
    <cellStyle name="20% - Акцент3 11 6" xfId="690"/>
    <cellStyle name="20% - Акцент3 11 7" xfId="691"/>
    <cellStyle name="20% - Акцент3 11 8" xfId="692"/>
    <cellStyle name="20% - Акцент3 11 9" xfId="693"/>
    <cellStyle name="20% - Акцент3 12" xfId="694"/>
    <cellStyle name="20% - Акцент3 12 10" xfId="695"/>
    <cellStyle name="20% - Акцент3 12 11" xfId="696"/>
    <cellStyle name="20% - Акцент3 12 12" xfId="697"/>
    <cellStyle name="20% - Акцент3 12 13" xfId="698"/>
    <cellStyle name="20% - Акцент3 12 14" xfId="699"/>
    <cellStyle name="20% - Акцент3 12 2" xfId="700"/>
    <cellStyle name="20% - Акцент3 12 3" xfId="701"/>
    <cellStyle name="20% - Акцент3 12 4" xfId="702"/>
    <cellStyle name="20% - Акцент3 12 5" xfId="703"/>
    <cellStyle name="20% - Акцент3 12 6" xfId="704"/>
    <cellStyle name="20% - Акцент3 12 7" xfId="705"/>
    <cellStyle name="20% - Акцент3 12 8" xfId="706"/>
    <cellStyle name="20% - Акцент3 12 9" xfId="707"/>
    <cellStyle name="20% - Акцент3 13" xfId="708"/>
    <cellStyle name="20% - Акцент3 13 10" xfId="709"/>
    <cellStyle name="20% - Акцент3 13 11" xfId="710"/>
    <cellStyle name="20% - Акцент3 13 12" xfId="711"/>
    <cellStyle name="20% - Акцент3 13 13" xfId="712"/>
    <cellStyle name="20% - Акцент3 13 14" xfId="713"/>
    <cellStyle name="20% - Акцент3 13 2" xfId="714"/>
    <cellStyle name="20% - Акцент3 13 3" xfId="715"/>
    <cellStyle name="20% - Акцент3 13 4" xfId="716"/>
    <cellStyle name="20% - Акцент3 13 5" xfId="717"/>
    <cellStyle name="20% - Акцент3 13 6" xfId="718"/>
    <cellStyle name="20% - Акцент3 13 7" xfId="719"/>
    <cellStyle name="20% - Акцент3 13 8" xfId="720"/>
    <cellStyle name="20% - Акцент3 13 9" xfId="721"/>
    <cellStyle name="20% - Акцент3 14" xfId="722"/>
    <cellStyle name="20% - Акцент3 15" xfId="723"/>
    <cellStyle name="20% - Акцент3 16" xfId="724"/>
    <cellStyle name="20% - Акцент3 17" xfId="725"/>
    <cellStyle name="20% - Акцент3 18" xfId="726"/>
    <cellStyle name="20% - Акцент3 19" xfId="727"/>
    <cellStyle name="20% - Акцент3 2" xfId="728"/>
    <cellStyle name="20% - Акцент3 2 10" xfId="729"/>
    <cellStyle name="20% - Акцент3 2 11" xfId="730"/>
    <cellStyle name="20% - Акцент3 2 12" xfId="731"/>
    <cellStyle name="20% - Акцент3 2 13" xfId="732"/>
    <cellStyle name="20% - Акцент3 2 14" xfId="733"/>
    <cellStyle name="20% - Акцент3 2 15" xfId="734"/>
    <cellStyle name="20% - Акцент3 2 2" xfId="735"/>
    <cellStyle name="20% - Акцент3 2 3" xfId="736"/>
    <cellStyle name="20% - Акцент3 2 4" xfId="737"/>
    <cellStyle name="20% - Акцент3 2 5" xfId="738"/>
    <cellStyle name="20% - Акцент3 2 6" xfId="739"/>
    <cellStyle name="20% - Акцент3 2 7" xfId="740"/>
    <cellStyle name="20% - Акцент3 2 8" xfId="741"/>
    <cellStyle name="20% - Акцент3 2 9" xfId="742"/>
    <cellStyle name="20% - Акцент3 2_46EE.2011(v1.0)" xfId="743"/>
    <cellStyle name="20% - Акцент3 20" xfId="744"/>
    <cellStyle name="20% - Акцент3 21" xfId="745"/>
    <cellStyle name="20% - Акцент3 22" xfId="746"/>
    <cellStyle name="20% - Акцент3 23" xfId="747"/>
    <cellStyle name="20% - Акцент3 24" xfId="748"/>
    <cellStyle name="20% - Акцент3 25" xfId="749"/>
    <cellStyle name="20% - Акцент3 26" xfId="750"/>
    <cellStyle name="20% - Акцент3 27" xfId="751"/>
    <cellStyle name="20% - Акцент3 28" xfId="752"/>
    <cellStyle name="20% - Акцент3 29" xfId="753"/>
    <cellStyle name="20% - Акцент3 3" xfId="754"/>
    <cellStyle name="20% - Акцент3 3 10" xfId="755"/>
    <cellStyle name="20% - Акцент3 3 11" xfId="756"/>
    <cellStyle name="20% - Акцент3 3 12" xfId="757"/>
    <cellStyle name="20% - Акцент3 3 13" xfId="758"/>
    <cellStyle name="20% - Акцент3 3 14" xfId="759"/>
    <cellStyle name="20% - Акцент3 3 15" xfId="760"/>
    <cellStyle name="20% - Акцент3 3 16" xfId="761"/>
    <cellStyle name="20% - Акцент3 3 2" xfId="762"/>
    <cellStyle name="20% - Акцент3 3 2 2" xfId="763"/>
    <cellStyle name="20% - Акцент3 3 3" xfId="764"/>
    <cellStyle name="20% - Акцент3 3 4" xfId="765"/>
    <cellStyle name="20% - Акцент3 3 5" xfId="766"/>
    <cellStyle name="20% - Акцент3 3 6" xfId="767"/>
    <cellStyle name="20% - Акцент3 3 7" xfId="768"/>
    <cellStyle name="20% - Акцент3 3 8" xfId="769"/>
    <cellStyle name="20% - Акцент3 3 9" xfId="770"/>
    <cellStyle name="20% - Акцент3 3_46EE.2011(v1.0)" xfId="771"/>
    <cellStyle name="20% - Акцент3 30" xfId="772"/>
    <cellStyle name="20% - Акцент3 31" xfId="773"/>
    <cellStyle name="20% - Акцент3 32" xfId="774"/>
    <cellStyle name="20% - Акцент3 33" xfId="775"/>
    <cellStyle name="20% - Акцент3 4" xfId="776"/>
    <cellStyle name="20% - Акцент3 4 10" xfId="777"/>
    <cellStyle name="20% - Акцент3 4 11" xfId="778"/>
    <cellStyle name="20% - Акцент3 4 12" xfId="779"/>
    <cellStyle name="20% - Акцент3 4 13" xfId="780"/>
    <cellStyle name="20% - Акцент3 4 14" xfId="781"/>
    <cellStyle name="20% - Акцент3 4 15" xfId="782"/>
    <cellStyle name="20% - Акцент3 4 16" xfId="783"/>
    <cellStyle name="20% - Акцент3 4 2" xfId="784"/>
    <cellStyle name="20% - Акцент3 4 2 2" xfId="785"/>
    <cellStyle name="20% - Акцент3 4 3" xfId="786"/>
    <cellStyle name="20% - Акцент3 4 4" xfId="787"/>
    <cellStyle name="20% - Акцент3 4 5" xfId="788"/>
    <cellStyle name="20% - Акцент3 4 6" xfId="789"/>
    <cellStyle name="20% - Акцент3 4 7" xfId="790"/>
    <cellStyle name="20% - Акцент3 4 8" xfId="791"/>
    <cellStyle name="20% - Акцент3 4 9" xfId="792"/>
    <cellStyle name="20% - Акцент3 4_46EE.2011(v1.0)" xfId="793"/>
    <cellStyle name="20% - Акцент3 5" xfId="794"/>
    <cellStyle name="20% - Акцент3 5 10" xfId="795"/>
    <cellStyle name="20% - Акцент3 5 11" xfId="796"/>
    <cellStyle name="20% - Акцент3 5 12" xfId="797"/>
    <cellStyle name="20% - Акцент3 5 13" xfId="798"/>
    <cellStyle name="20% - Акцент3 5 14" xfId="799"/>
    <cellStyle name="20% - Акцент3 5 15" xfId="800"/>
    <cellStyle name="20% - Акцент3 5 16" xfId="801"/>
    <cellStyle name="20% - Акцент3 5 2" xfId="802"/>
    <cellStyle name="20% - Акцент3 5 3" xfId="803"/>
    <cellStyle name="20% - Акцент3 5 4" xfId="804"/>
    <cellStyle name="20% - Акцент3 5 5" xfId="805"/>
    <cellStyle name="20% - Акцент3 5 6" xfId="806"/>
    <cellStyle name="20% - Акцент3 5 7" xfId="807"/>
    <cellStyle name="20% - Акцент3 5 8" xfId="808"/>
    <cellStyle name="20% - Акцент3 5 9" xfId="809"/>
    <cellStyle name="20% - Акцент3 5_46EE.2011(v1.0)" xfId="810"/>
    <cellStyle name="20% - Акцент3 6" xfId="811"/>
    <cellStyle name="20% - Акцент3 6 10" xfId="812"/>
    <cellStyle name="20% - Акцент3 6 11" xfId="813"/>
    <cellStyle name="20% - Акцент3 6 12" xfId="814"/>
    <cellStyle name="20% - Акцент3 6 13" xfId="815"/>
    <cellStyle name="20% - Акцент3 6 14" xfId="816"/>
    <cellStyle name="20% - Акцент3 6 15" xfId="817"/>
    <cellStyle name="20% - Акцент3 6 16" xfId="818"/>
    <cellStyle name="20% - Акцент3 6 2" xfId="819"/>
    <cellStyle name="20% - Акцент3 6 3" xfId="820"/>
    <cellStyle name="20% - Акцент3 6 4" xfId="821"/>
    <cellStyle name="20% - Акцент3 6 5" xfId="822"/>
    <cellStyle name="20% - Акцент3 6 6" xfId="823"/>
    <cellStyle name="20% - Акцент3 6 7" xfId="824"/>
    <cellStyle name="20% - Акцент3 6 8" xfId="825"/>
    <cellStyle name="20% - Акцент3 6 9" xfId="826"/>
    <cellStyle name="20% - Акцент3 6_46EE.2011(v1.0)" xfId="827"/>
    <cellStyle name="20% - Акцент3 7" xfId="828"/>
    <cellStyle name="20% - Акцент3 7 10" xfId="829"/>
    <cellStyle name="20% - Акцент3 7 11" xfId="830"/>
    <cellStyle name="20% - Акцент3 7 12" xfId="831"/>
    <cellStyle name="20% - Акцент3 7 13" xfId="832"/>
    <cellStyle name="20% - Акцент3 7 14" xfId="833"/>
    <cellStyle name="20% - Акцент3 7 15" xfId="834"/>
    <cellStyle name="20% - Акцент3 7 2" xfId="835"/>
    <cellStyle name="20% - Акцент3 7 3" xfId="836"/>
    <cellStyle name="20% - Акцент3 7 4" xfId="837"/>
    <cellStyle name="20% - Акцент3 7 5" xfId="838"/>
    <cellStyle name="20% - Акцент3 7 6" xfId="839"/>
    <cellStyle name="20% - Акцент3 7 7" xfId="840"/>
    <cellStyle name="20% - Акцент3 7 8" xfId="841"/>
    <cellStyle name="20% - Акцент3 7 9" xfId="842"/>
    <cellStyle name="20% - Акцент3 7_46EE.2011(v1.0)" xfId="843"/>
    <cellStyle name="20% - Акцент3 8" xfId="844"/>
    <cellStyle name="20% - Акцент3 8 10" xfId="845"/>
    <cellStyle name="20% - Акцент3 8 11" xfId="846"/>
    <cellStyle name="20% - Акцент3 8 12" xfId="847"/>
    <cellStyle name="20% - Акцент3 8 13" xfId="848"/>
    <cellStyle name="20% - Акцент3 8 14" xfId="849"/>
    <cellStyle name="20% - Акцент3 8 15" xfId="850"/>
    <cellStyle name="20% - Акцент3 8 2" xfId="851"/>
    <cellStyle name="20% - Акцент3 8 3" xfId="852"/>
    <cellStyle name="20% - Акцент3 8 4" xfId="853"/>
    <cellStyle name="20% - Акцент3 8 5" xfId="854"/>
    <cellStyle name="20% - Акцент3 8 6" xfId="855"/>
    <cellStyle name="20% - Акцент3 8 7" xfId="856"/>
    <cellStyle name="20% - Акцент3 8 8" xfId="857"/>
    <cellStyle name="20% - Акцент3 8 9" xfId="858"/>
    <cellStyle name="20% - Акцент3 8_46EE.2011(v1.0)" xfId="859"/>
    <cellStyle name="20% - Акцент3 9" xfId="860"/>
    <cellStyle name="20% - Акцент3 9 10" xfId="861"/>
    <cellStyle name="20% - Акцент3 9 11" xfId="862"/>
    <cellStyle name="20% - Акцент3 9 12" xfId="863"/>
    <cellStyle name="20% - Акцент3 9 13" xfId="864"/>
    <cellStyle name="20% - Акцент3 9 14" xfId="865"/>
    <cellStyle name="20% - Акцент3 9 2" xfId="866"/>
    <cellStyle name="20% - Акцент3 9 3" xfId="867"/>
    <cellStyle name="20% - Акцент3 9 4" xfId="868"/>
    <cellStyle name="20% - Акцент3 9 5" xfId="869"/>
    <cellStyle name="20% - Акцент3 9 6" xfId="870"/>
    <cellStyle name="20% - Акцент3 9 7" xfId="871"/>
    <cellStyle name="20% - Акцент3 9 8" xfId="872"/>
    <cellStyle name="20% - Акцент3 9 9" xfId="873"/>
    <cellStyle name="20% - Акцент3 9_46EE.2011(v1.0)" xfId="874"/>
    <cellStyle name="20% - Акцент4 10" xfId="875"/>
    <cellStyle name="20% - Акцент4 10 10" xfId="876"/>
    <cellStyle name="20% - Акцент4 10 11" xfId="877"/>
    <cellStyle name="20% - Акцент4 10 12" xfId="878"/>
    <cellStyle name="20% - Акцент4 10 13" xfId="879"/>
    <cellStyle name="20% - Акцент4 10 14" xfId="880"/>
    <cellStyle name="20% - Акцент4 10 2" xfId="881"/>
    <cellStyle name="20% - Акцент4 10 3" xfId="882"/>
    <cellStyle name="20% - Акцент4 10 4" xfId="883"/>
    <cellStyle name="20% - Акцент4 10 5" xfId="884"/>
    <cellStyle name="20% - Акцент4 10 6" xfId="885"/>
    <cellStyle name="20% - Акцент4 10 7" xfId="886"/>
    <cellStyle name="20% - Акцент4 10 8" xfId="887"/>
    <cellStyle name="20% - Акцент4 10 9" xfId="888"/>
    <cellStyle name="20% - Акцент4 11" xfId="889"/>
    <cellStyle name="20% - Акцент4 11 10" xfId="890"/>
    <cellStyle name="20% - Акцент4 11 11" xfId="891"/>
    <cellStyle name="20% - Акцент4 11 12" xfId="892"/>
    <cellStyle name="20% - Акцент4 11 13" xfId="893"/>
    <cellStyle name="20% - Акцент4 11 14" xfId="894"/>
    <cellStyle name="20% - Акцент4 11 2" xfId="895"/>
    <cellStyle name="20% - Акцент4 11 3" xfId="896"/>
    <cellStyle name="20% - Акцент4 11 4" xfId="897"/>
    <cellStyle name="20% - Акцент4 11 5" xfId="898"/>
    <cellStyle name="20% - Акцент4 11 6" xfId="899"/>
    <cellStyle name="20% - Акцент4 11 7" xfId="900"/>
    <cellStyle name="20% - Акцент4 11 8" xfId="901"/>
    <cellStyle name="20% - Акцент4 11 9" xfId="902"/>
    <cellStyle name="20% - Акцент4 12" xfId="903"/>
    <cellStyle name="20% - Акцент4 12 10" xfId="904"/>
    <cellStyle name="20% - Акцент4 12 11" xfId="905"/>
    <cellStyle name="20% - Акцент4 12 12" xfId="906"/>
    <cellStyle name="20% - Акцент4 12 13" xfId="907"/>
    <cellStyle name="20% - Акцент4 12 14" xfId="908"/>
    <cellStyle name="20% - Акцент4 12 2" xfId="909"/>
    <cellStyle name="20% - Акцент4 12 3" xfId="910"/>
    <cellStyle name="20% - Акцент4 12 4" xfId="911"/>
    <cellStyle name="20% - Акцент4 12 5" xfId="912"/>
    <cellStyle name="20% - Акцент4 12 6" xfId="913"/>
    <cellStyle name="20% - Акцент4 12 7" xfId="914"/>
    <cellStyle name="20% - Акцент4 12 8" xfId="915"/>
    <cellStyle name="20% - Акцент4 12 9" xfId="916"/>
    <cellStyle name="20% - Акцент4 13" xfId="917"/>
    <cellStyle name="20% - Акцент4 13 10" xfId="918"/>
    <cellStyle name="20% - Акцент4 13 11" xfId="919"/>
    <cellStyle name="20% - Акцент4 13 12" xfId="920"/>
    <cellStyle name="20% - Акцент4 13 13" xfId="921"/>
    <cellStyle name="20% - Акцент4 13 14" xfId="922"/>
    <cellStyle name="20% - Акцент4 13 2" xfId="923"/>
    <cellStyle name="20% - Акцент4 13 3" xfId="924"/>
    <cellStyle name="20% - Акцент4 13 4" xfId="925"/>
    <cellStyle name="20% - Акцент4 13 5" xfId="926"/>
    <cellStyle name="20% - Акцент4 13 6" xfId="927"/>
    <cellStyle name="20% - Акцент4 13 7" xfId="928"/>
    <cellStyle name="20% - Акцент4 13 8" xfId="929"/>
    <cellStyle name="20% - Акцент4 13 9" xfId="930"/>
    <cellStyle name="20% - Акцент4 14" xfId="931"/>
    <cellStyle name="20% - Акцент4 15" xfId="932"/>
    <cellStyle name="20% - Акцент4 16" xfId="933"/>
    <cellStyle name="20% - Акцент4 17" xfId="934"/>
    <cellStyle name="20% - Акцент4 18" xfId="935"/>
    <cellStyle name="20% - Акцент4 19" xfId="936"/>
    <cellStyle name="20% - Акцент4 2" xfId="937"/>
    <cellStyle name="20% - Акцент4 2 10" xfId="938"/>
    <cellStyle name="20% - Акцент4 2 11" xfId="939"/>
    <cellStyle name="20% - Акцент4 2 12" xfId="940"/>
    <cellStyle name="20% - Акцент4 2 13" xfId="941"/>
    <cellStyle name="20% - Акцент4 2 14" xfId="942"/>
    <cellStyle name="20% - Акцент4 2 15" xfId="943"/>
    <cellStyle name="20% - Акцент4 2 2" xfId="944"/>
    <cellStyle name="20% - Акцент4 2 3" xfId="945"/>
    <cellStyle name="20% - Акцент4 2 4" xfId="946"/>
    <cellStyle name="20% - Акцент4 2 5" xfId="947"/>
    <cellStyle name="20% - Акцент4 2 6" xfId="948"/>
    <cellStyle name="20% - Акцент4 2 7" xfId="949"/>
    <cellStyle name="20% - Акцент4 2 8" xfId="950"/>
    <cellStyle name="20% - Акцент4 2 9" xfId="951"/>
    <cellStyle name="20% - Акцент4 2_46EE.2011(v1.0)" xfId="952"/>
    <cellStyle name="20% - Акцент4 20" xfId="953"/>
    <cellStyle name="20% - Акцент4 21" xfId="954"/>
    <cellStyle name="20% - Акцент4 22" xfId="955"/>
    <cellStyle name="20% - Акцент4 23" xfId="956"/>
    <cellStyle name="20% - Акцент4 24" xfId="957"/>
    <cellStyle name="20% - Акцент4 25" xfId="958"/>
    <cellStyle name="20% - Акцент4 26" xfId="959"/>
    <cellStyle name="20% - Акцент4 27" xfId="960"/>
    <cellStyle name="20% - Акцент4 28" xfId="961"/>
    <cellStyle name="20% - Акцент4 29" xfId="962"/>
    <cellStyle name="20% - Акцент4 3" xfId="963"/>
    <cellStyle name="20% - Акцент4 3 10" xfId="964"/>
    <cellStyle name="20% - Акцент4 3 11" xfId="965"/>
    <cellStyle name="20% - Акцент4 3 12" xfId="966"/>
    <cellStyle name="20% - Акцент4 3 13" xfId="967"/>
    <cellStyle name="20% - Акцент4 3 14" xfId="968"/>
    <cellStyle name="20% - Акцент4 3 15" xfId="969"/>
    <cellStyle name="20% - Акцент4 3 16" xfId="970"/>
    <cellStyle name="20% - Акцент4 3 2" xfId="971"/>
    <cellStyle name="20% - Акцент4 3 2 2" xfId="972"/>
    <cellStyle name="20% - Акцент4 3 3" xfId="973"/>
    <cellStyle name="20% - Акцент4 3 4" xfId="974"/>
    <cellStyle name="20% - Акцент4 3 5" xfId="975"/>
    <cellStyle name="20% - Акцент4 3 6" xfId="976"/>
    <cellStyle name="20% - Акцент4 3 7" xfId="977"/>
    <cellStyle name="20% - Акцент4 3 8" xfId="978"/>
    <cellStyle name="20% - Акцент4 3 9" xfId="979"/>
    <cellStyle name="20% - Акцент4 3_46EE.2011(v1.0)" xfId="980"/>
    <cellStyle name="20% - Акцент4 30" xfId="981"/>
    <cellStyle name="20% - Акцент4 31" xfId="982"/>
    <cellStyle name="20% - Акцент4 32" xfId="983"/>
    <cellStyle name="20% - Акцент4 33" xfId="984"/>
    <cellStyle name="20% - Акцент4 4" xfId="985"/>
    <cellStyle name="20% - Акцент4 4 10" xfId="986"/>
    <cellStyle name="20% - Акцент4 4 11" xfId="987"/>
    <cellStyle name="20% - Акцент4 4 12" xfId="988"/>
    <cellStyle name="20% - Акцент4 4 13" xfId="989"/>
    <cellStyle name="20% - Акцент4 4 14" xfId="990"/>
    <cellStyle name="20% - Акцент4 4 15" xfId="991"/>
    <cellStyle name="20% - Акцент4 4 16" xfId="992"/>
    <cellStyle name="20% - Акцент4 4 2" xfId="993"/>
    <cellStyle name="20% - Акцент4 4 2 2" xfId="994"/>
    <cellStyle name="20% - Акцент4 4 3" xfId="995"/>
    <cellStyle name="20% - Акцент4 4 4" xfId="996"/>
    <cellStyle name="20% - Акцент4 4 5" xfId="997"/>
    <cellStyle name="20% - Акцент4 4 6" xfId="998"/>
    <cellStyle name="20% - Акцент4 4 7" xfId="999"/>
    <cellStyle name="20% - Акцент4 4 8" xfId="1000"/>
    <cellStyle name="20% - Акцент4 4 9" xfId="1001"/>
    <cellStyle name="20% - Акцент4 4_46EE.2011(v1.0)" xfId="1002"/>
    <cellStyle name="20% - Акцент4 5" xfId="1003"/>
    <cellStyle name="20% - Акцент4 5 10" xfId="1004"/>
    <cellStyle name="20% - Акцент4 5 11" xfId="1005"/>
    <cellStyle name="20% - Акцент4 5 12" xfId="1006"/>
    <cellStyle name="20% - Акцент4 5 13" xfId="1007"/>
    <cellStyle name="20% - Акцент4 5 14" xfId="1008"/>
    <cellStyle name="20% - Акцент4 5 15" xfId="1009"/>
    <cellStyle name="20% - Акцент4 5 16" xfId="1010"/>
    <cellStyle name="20% - Акцент4 5 2" xfId="1011"/>
    <cellStyle name="20% - Акцент4 5 3" xfId="1012"/>
    <cellStyle name="20% - Акцент4 5 4" xfId="1013"/>
    <cellStyle name="20% - Акцент4 5 5" xfId="1014"/>
    <cellStyle name="20% - Акцент4 5 6" xfId="1015"/>
    <cellStyle name="20% - Акцент4 5 7" xfId="1016"/>
    <cellStyle name="20% - Акцент4 5 8" xfId="1017"/>
    <cellStyle name="20% - Акцент4 5 9" xfId="1018"/>
    <cellStyle name="20% - Акцент4 5_46EE.2011(v1.0)" xfId="1019"/>
    <cellStyle name="20% - Акцент4 6" xfId="1020"/>
    <cellStyle name="20% - Акцент4 6 10" xfId="1021"/>
    <cellStyle name="20% - Акцент4 6 11" xfId="1022"/>
    <cellStyle name="20% - Акцент4 6 12" xfId="1023"/>
    <cellStyle name="20% - Акцент4 6 13" xfId="1024"/>
    <cellStyle name="20% - Акцент4 6 14" xfId="1025"/>
    <cellStyle name="20% - Акцент4 6 15" xfId="1026"/>
    <cellStyle name="20% - Акцент4 6 16" xfId="1027"/>
    <cellStyle name="20% - Акцент4 6 2" xfId="1028"/>
    <cellStyle name="20% - Акцент4 6 3" xfId="1029"/>
    <cellStyle name="20% - Акцент4 6 4" xfId="1030"/>
    <cellStyle name="20% - Акцент4 6 5" xfId="1031"/>
    <cellStyle name="20% - Акцент4 6 6" xfId="1032"/>
    <cellStyle name="20% - Акцент4 6 7" xfId="1033"/>
    <cellStyle name="20% - Акцент4 6 8" xfId="1034"/>
    <cellStyle name="20% - Акцент4 6 9" xfId="1035"/>
    <cellStyle name="20% - Акцент4 6_46EE.2011(v1.0)" xfId="1036"/>
    <cellStyle name="20% - Акцент4 7" xfId="1037"/>
    <cellStyle name="20% - Акцент4 7 10" xfId="1038"/>
    <cellStyle name="20% - Акцент4 7 11" xfId="1039"/>
    <cellStyle name="20% - Акцент4 7 12" xfId="1040"/>
    <cellStyle name="20% - Акцент4 7 13" xfId="1041"/>
    <cellStyle name="20% - Акцент4 7 14" xfId="1042"/>
    <cellStyle name="20% - Акцент4 7 15" xfId="1043"/>
    <cellStyle name="20% - Акцент4 7 2" xfId="1044"/>
    <cellStyle name="20% - Акцент4 7 3" xfId="1045"/>
    <cellStyle name="20% - Акцент4 7 4" xfId="1046"/>
    <cellStyle name="20% - Акцент4 7 5" xfId="1047"/>
    <cellStyle name="20% - Акцент4 7 6" xfId="1048"/>
    <cellStyle name="20% - Акцент4 7 7" xfId="1049"/>
    <cellStyle name="20% - Акцент4 7 8" xfId="1050"/>
    <cellStyle name="20% - Акцент4 7 9" xfId="1051"/>
    <cellStyle name="20% - Акцент4 7_46EE.2011(v1.0)" xfId="1052"/>
    <cellStyle name="20% - Акцент4 8" xfId="1053"/>
    <cellStyle name="20% - Акцент4 8 10" xfId="1054"/>
    <cellStyle name="20% - Акцент4 8 11" xfId="1055"/>
    <cellStyle name="20% - Акцент4 8 12" xfId="1056"/>
    <cellStyle name="20% - Акцент4 8 13" xfId="1057"/>
    <cellStyle name="20% - Акцент4 8 14" xfId="1058"/>
    <cellStyle name="20% - Акцент4 8 15" xfId="1059"/>
    <cellStyle name="20% - Акцент4 8 2" xfId="1060"/>
    <cellStyle name="20% - Акцент4 8 3" xfId="1061"/>
    <cellStyle name="20% - Акцент4 8 4" xfId="1062"/>
    <cellStyle name="20% - Акцент4 8 5" xfId="1063"/>
    <cellStyle name="20% - Акцент4 8 6" xfId="1064"/>
    <cellStyle name="20% - Акцент4 8 7" xfId="1065"/>
    <cellStyle name="20% - Акцент4 8 8" xfId="1066"/>
    <cellStyle name="20% - Акцент4 8 9" xfId="1067"/>
    <cellStyle name="20% - Акцент4 8_46EE.2011(v1.0)" xfId="1068"/>
    <cellStyle name="20% - Акцент4 9" xfId="1069"/>
    <cellStyle name="20% - Акцент4 9 10" xfId="1070"/>
    <cellStyle name="20% - Акцент4 9 11" xfId="1071"/>
    <cellStyle name="20% - Акцент4 9 12" xfId="1072"/>
    <cellStyle name="20% - Акцент4 9 13" xfId="1073"/>
    <cellStyle name="20% - Акцент4 9 14" xfId="1074"/>
    <cellStyle name="20% - Акцент4 9 2" xfId="1075"/>
    <cellStyle name="20% - Акцент4 9 3" xfId="1076"/>
    <cellStyle name="20% - Акцент4 9 4" xfId="1077"/>
    <cellStyle name="20% - Акцент4 9 5" xfId="1078"/>
    <cellStyle name="20% - Акцент4 9 6" xfId="1079"/>
    <cellStyle name="20% - Акцент4 9 7" xfId="1080"/>
    <cellStyle name="20% - Акцент4 9 8" xfId="1081"/>
    <cellStyle name="20% - Акцент4 9 9" xfId="1082"/>
    <cellStyle name="20% - Акцент4 9_46EE.2011(v1.0)" xfId="1083"/>
    <cellStyle name="20% - Акцент5 10" xfId="1084"/>
    <cellStyle name="20% - Акцент5 10 10" xfId="1085"/>
    <cellStyle name="20% - Акцент5 10 11" xfId="1086"/>
    <cellStyle name="20% - Акцент5 10 12" xfId="1087"/>
    <cellStyle name="20% - Акцент5 10 13" xfId="1088"/>
    <cellStyle name="20% - Акцент5 10 14" xfId="1089"/>
    <cellStyle name="20% - Акцент5 10 2" xfId="1090"/>
    <cellStyle name="20% - Акцент5 10 3" xfId="1091"/>
    <cellStyle name="20% - Акцент5 10 4" xfId="1092"/>
    <cellStyle name="20% - Акцент5 10 5" xfId="1093"/>
    <cellStyle name="20% - Акцент5 10 6" xfId="1094"/>
    <cellStyle name="20% - Акцент5 10 7" xfId="1095"/>
    <cellStyle name="20% - Акцент5 10 8" xfId="1096"/>
    <cellStyle name="20% - Акцент5 10 9" xfId="1097"/>
    <cellStyle name="20% - Акцент5 11" xfId="1098"/>
    <cellStyle name="20% - Акцент5 11 10" xfId="1099"/>
    <cellStyle name="20% - Акцент5 11 11" xfId="1100"/>
    <cellStyle name="20% - Акцент5 11 12" xfId="1101"/>
    <cellStyle name="20% - Акцент5 11 13" xfId="1102"/>
    <cellStyle name="20% - Акцент5 11 14" xfId="1103"/>
    <cellStyle name="20% - Акцент5 11 2" xfId="1104"/>
    <cellStyle name="20% - Акцент5 11 3" xfId="1105"/>
    <cellStyle name="20% - Акцент5 11 4" xfId="1106"/>
    <cellStyle name="20% - Акцент5 11 5" xfId="1107"/>
    <cellStyle name="20% - Акцент5 11 6" xfId="1108"/>
    <cellStyle name="20% - Акцент5 11 7" xfId="1109"/>
    <cellStyle name="20% - Акцент5 11 8" xfId="1110"/>
    <cellStyle name="20% - Акцент5 11 9" xfId="1111"/>
    <cellStyle name="20% - Акцент5 12" xfId="1112"/>
    <cellStyle name="20% - Акцент5 12 10" xfId="1113"/>
    <cellStyle name="20% - Акцент5 12 11" xfId="1114"/>
    <cellStyle name="20% - Акцент5 12 12" xfId="1115"/>
    <cellStyle name="20% - Акцент5 12 13" xfId="1116"/>
    <cellStyle name="20% - Акцент5 12 14" xfId="1117"/>
    <cellStyle name="20% - Акцент5 12 2" xfId="1118"/>
    <cellStyle name="20% - Акцент5 12 3" xfId="1119"/>
    <cellStyle name="20% - Акцент5 12 4" xfId="1120"/>
    <cellStyle name="20% - Акцент5 12 5" xfId="1121"/>
    <cellStyle name="20% - Акцент5 12 6" xfId="1122"/>
    <cellStyle name="20% - Акцент5 12 7" xfId="1123"/>
    <cellStyle name="20% - Акцент5 12 8" xfId="1124"/>
    <cellStyle name="20% - Акцент5 12 9" xfId="1125"/>
    <cellStyle name="20% - Акцент5 13" xfId="1126"/>
    <cellStyle name="20% - Акцент5 13 10" xfId="1127"/>
    <cellStyle name="20% - Акцент5 13 11" xfId="1128"/>
    <cellStyle name="20% - Акцент5 13 12" xfId="1129"/>
    <cellStyle name="20% - Акцент5 13 13" xfId="1130"/>
    <cellStyle name="20% - Акцент5 13 14" xfId="1131"/>
    <cellStyle name="20% - Акцент5 13 2" xfId="1132"/>
    <cellStyle name="20% - Акцент5 13 3" xfId="1133"/>
    <cellStyle name="20% - Акцент5 13 4" xfId="1134"/>
    <cellStyle name="20% - Акцент5 13 5" xfId="1135"/>
    <cellStyle name="20% - Акцент5 13 6" xfId="1136"/>
    <cellStyle name="20% - Акцент5 13 7" xfId="1137"/>
    <cellStyle name="20% - Акцент5 13 8" xfId="1138"/>
    <cellStyle name="20% - Акцент5 13 9" xfId="1139"/>
    <cellStyle name="20% - Акцент5 14" xfId="1140"/>
    <cellStyle name="20% - Акцент5 15" xfId="1141"/>
    <cellStyle name="20% - Акцент5 16" xfId="1142"/>
    <cellStyle name="20% - Акцент5 17" xfId="1143"/>
    <cellStyle name="20% - Акцент5 18" xfId="1144"/>
    <cellStyle name="20% - Акцент5 19" xfId="1145"/>
    <cellStyle name="20% - Акцент5 2" xfId="1146"/>
    <cellStyle name="20% - Акцент5 2 10" xfId="1147"/>
    <cellStyle name="20% - Акцент5 2 11" xfId="1148"/>
    <cellStyle name="20% - Акцент5 2 12" xfId="1149"/>
    <cellStyle name="20% - Акцент5 2 13" xfId="1150"/>
    <cellStyle name="20% - Акцент5 2 14" xfId="1151"/>
    <cellStyle name="20% - Акцент5 2 15" xfId="1152"/>
    <cellStyle name="20% - Акцент5 2 2" xfId="1153"/>
    <cellStyle name="20% - Акцент5 2 3" xfId="1154"/>
    <cellStyle name="20% - Акцент5 2 4" xfId="1155"/>
    <cellStyle name="20% - Акцент5 2 5" xfId="1156"/>
    <cellStyle name="20% - Акцент5 2 6" xfId="1157"/>
    <cellStyle name="20% - Акцент5 2 7" xfId="1158"/>
    <cellStyle name="20% - Акцент5 2 8" xfId="1159"/>
    <cellStyle name="20% - Акцент5 2 9" xfId="1160"/>
    <cellStyle name="20% - Акцент5 2_46EE.2011(v1.0)" xfId="1161"/>
    <cellStyle name="20% - Акцент5 20" xfId="1162"/>
    <cellStyle name="20% - Акцент5 21" xfId="1163"/>
    <cellStyle name="20% - Акцент5 22" xfId="1164"/>
    <cellStyle name="20% - Акцент5 23" xfId="1165"/>
    <cellStyle name="20% - Акцент5 24" xfId="1166"/>
    <cellStyle name="20% - Акцент5 25" xfId="1167"/>
    <cellStyle name="20% - Акцент5 26" xfId="1168"/>
    <cellStyle name="20% - Акцент5 27" xfId="1169"/>
    <cellStyle name="20% - Акцент5 28" xfId="1170"/>
    <cellStyle name="20% - Акцент5 29" xfId="1171"/>
    <cellStyle name="20% - Акцент5 3" xfId="1172"/>
    <cellStyle name="20% - Акцент5 3 10" xfId="1173"/>
    <cellStyle name="20% - Акцент5 3 11" xfId="1174"/>
    <cellStyle name="20% - Акцент5 3 12" xfId="1175"/>
    <cellStyle name="20% - Акцент5 3 13" xfId="1176"/>
    <cellStyle name="20% - Акцент5 3 14" xfId="1177"/>
    <cellStyle name="20% - Акцент5 3 15" xfId="1178"/>
    <cellStyle name="20% - Акцент5 3 2" xfId="1179"/>
    <cellStyle name="20% - Акцент5 3 3" xfId="1180"/>
    <cellStyle name="20% - Акцент5 3 4" xfId="1181"/>
    <cellStyle name="20% - Акцент5 3 5" xfId="1182"/>
    <cellStyle name="20% - Акцент5 3 6" xfId="1183"/>
    <cellStyle name="20% - Акцент5 3 7" xfId="1184"/>
    <cellStyle name="20% - Акцент5 3 8" xfId="1185"/>
    <cellStyle name="20% - Акцент5 3 9" xfId="1186"/>
    <cellStyle name="20% - Акцент5 3_46EE.2011(v1.0)" xfId="1187"/>
    <cellStyle name="20% - Акцент5 30" xfId="1188"/>
    <cellStyle name="20% - Акцент5 31" xfId="1189"/>
    <cellStyle name="20% - Акцент5 32" xfId="1190"/>
    <cellStyle name="20% - Акцент5 33" xfId="1191"/>
    <cellStyle name="20% - Акцент5 4" xfId="1192"/>
    <cellStyle name="20% - Акцент5 4 10" xfId="1193"/>
    <cellStyle name="20% - Акцент5 4 11" xfId="1194"/>
    <cellStyle name="20% - Акцент5 4 12" xfId="1195"/>
    <cellStyle name="20% - Акцент5 4 13" xfId="1196"/>
    <cellStyle name="20% - Акцент5 4 14" xfId="1197"/>
    <cellStyle name="20% - Акцент5 4 15" xfId="1198"/>
    <cellStyle name="20% - Акцент5 4 2" xfId="1199"/>
    <cellStyle name="20% - Акцент5 4 3" xfId="1200"/>
    <cellStyle name="20% - Акцент5 4 4" xfId="1201"/>
    <cellStyle name="20% - Акцент5 4 5" xfId="1202"/>
    <cellStyle name="20% - Акцент5 4 6" xfId="1203"/>
    <cellStyle name="20% - Акцент5 4 7" xfId="1204"/>
    <cellStyle name="20% - Акцент5 4 8" xfId="1205"/>
    <cellStyle name="20% - Акцент5 4 9" xfId="1206"/>
    <cellStyle name="20% - Акцент5 4_46EE.2011(v1.0)" xfId="1207"/>
    <cellStyle name="20% - Акцент5 5" xfId="1208"/>
    <cellStyle name="20% - Акцент5 5 10" xfId="1209"/>
    <cellStyle name="20% - Акцент5 5 11" xfId="1210"/>
    <cellStyle name="20% - Акцент5 5 12" xfId="1211"/>
    <cellStyle name="20% - Акцент5 5 13" xfId="1212"/>
    <cellStyle name="20% - Акцент5 5 14" xfId="1213"/>
    <cellStyle name="20% - Акцент5 5 15" xfId="1214"/>
    <cellStyle name="20% - Акцент5 5 2" xfId="1215"/>
    <cellStyle name="20% - Акцент5 5 3" xfId="1216"/>
    <cellStyle name="20% - Акцент5 5 4" xfId="1217"/>
    <cellStyle name="20% - Акцент5 5 5" xfId="1218"/>
    <cellStyle name="20% - Акцент5 5 6" xfId="1219"/>
    <cellStyle name="20% - Акцент5 5 7" xfId="1220"/>
    <cellStyle name="20% - Акцент5 5 8" xfId="1221"/>
    <cellStyle name="20% - Акцент5 5 9" xfId="1222"/>
    <cellStyle name="20% - Акцент5 5_46EE.2011(v1.0)" xfId="1223"/>
    <cellStyle name="20% - Акцент5 6" xfId="1224"/>
    <cellStyle name="20% - Акцент5 6 10" xfId="1225"/>
    <cellStyle name="20% - Акцент5 6 11" xfId="1226"/>
    <cellStyle name="20% - Акцент5 6 12" xfId="1227"/>
    <cellStyle name="20% - Акцент5 6 13" xfId="1228"/>
    <cellStyle name="20% - Акцент5 6 14" xfId="1229"/>
    <cellStyle name="20% - Акцент5 6 15" xfId="1230"/>
    <cellStyle name="20% - Акцент5 6 2" xfId="1231"/>
    <cellStyle name="20% - Акцент5 6 3" xfId="1232"/>
    <cellStyle name="20% - Акцент5 6 4" xfId="1233"/>
    <cellStyle name="20% - Акцент5 6 5" xfId="1234"/>
    <cellStyle name="20% - Акцент5 6 6" xfId="1235"/>
    <cellStyle name="20% - Акцент5 6 7" xfId="1236"/>
    <cellStyle name="20% - Акцент5 6 8" xfId="1237"/>
    <cellStyle name="20% - Акцент5 6 9" xfId="1238"/>
    <cellStyle name="20% - Акцент5 6_46EE.2011(v1.0)" xfId="1239"/>
    <cellStyle name="20% - Акцент5 7" xfId="1240"/>
    <cellStyle name="20% - Акцент5 7 10" xfId="1241"/>
    <cellStyle name="20% - Акцент5 7 11" xfId="1242"/>
    <cellStyle name="20% - Акцент5 7 12" xfId="1243"/>
    <cellStyle name="20% - Акцент5 7 13" xfId="1244"/>
    <cellStyle name="20% - Акцент5 7 14" xfId="1245"/>
    <cellStyle name="20% - Акцент5 7 15" xfId="1246"/>
    <cellStyle name="20% - Акцент5 7 2" xfId="1247"/>
    <cellStyle name="20% - Акцент5 7 3" xfId="1248"/>
    <cellStyle name="20% - Акцент5 7 4" xfId="1249"/>
    <cellStyle name="20% - Акцент5 7 5" xfId="1250"/>
    <cellStyle name="20% - Акцент5 7 6" xfId="1251"/>
    <cellStyle name="20% - Акцент5 7 7" xfId="1252"/>
    <cellStyle name="20% - Акцент5 7 8" xfId="1253"/>
    <cellStyle name="20% - Акцент5 7 9" xfId="1254"/>
    <cellStyle name="20% - Акцент5 7_46EE.2011(v1.0)" xfId="1255"/>
    <cellStyle name="20% - Акцент5 8" xfId="1256"/>
    <cellStyle name="20% - Акцент5 8 10" xfId="1257"/>
    <cellStyle name="20% - Акцент5 8 11" xfId="1258"/>
    <cellStyle name="20% - Акцент5 8 12" xfId="1259"/>
    <cellStyle name="20% - Акцент5 8 13" xfId="1260"/>
    <cellStyle name="20% - Акцент5 8 14" xfId="1261"/>
    <cellStyle name="20% - Акцент5 8 15" xfId="1262"/>
    <cellStyle name="20% - Акцент5 8 2" xfId="1263"/>
    <cellStyle name="20% - Акцент5 8 3" xfId="1264"/>
    <cellStyle name="20% - Акцент5 8 4" xfId="1265"/>
    <cellStyle name="20% - Акцент5 8 5" xfId="1266"/>
    <cellStyle name="20% - Акцент5 8 6" xfId="1267"/>
    <cellStyle name="20% - Акцент5 8 7" xfId="1268"/>
    <cellStyle name="20% - Акцент5 8 8" xfId="1269"/>
    <cellStyle name="20% - Акцент5 8 9" xfId="1270"/>
    <cellStyle name="20% - Акцент5 8_46EE.2011(v1.0)" xfId="1271"/>
    <cellStyle name="20% - Акцент5 9" xfId="1272"/>
    <cellStyle name="20% - Акцент5 9 10" xfId="1273"/>
    <cellStyle name="20% - Акцент5 9 11" xfId="1274"/>
    <cellStyle name="20% - Акцент5 9 12" xfId="1275"/>
    <cellStyle name="20% - Акцент5 9 13" xfId="1276"/>
    <cellStyle name="20% - Акцент5 9 14" xfId="1277"/>
    <cellStyle name="20% - Акцент5 9 2" xfId="1278"/>
    <cellStyle name="20% - Акцент5 9 3" xfId="1279"/>
    <cellStyle name="20% - Акцент5 9 4" xfId="1280"/>
    <cellStyle name="20% - Акцент5 9 5" xfId="1281"/>
    <cellStyle name="20% - Акцент5 9 6" xfId="1282"/>
    <cellStyle name="20% - Акцент5 9 7" xfId="1283"/>
    <cellStyle name="20% - Акцент5 9 8" xfId="1284"/>
    <cellStyle name="20% - Акцент5 9 9" xfId="1285"/>
    <cellStyle name="20% - Акцент5 9_46EE.2011(v1.0)" xfId="1286"/>
    <cellStyle name="20% - Акцент6 10" xfId="1287"/>
    <cellStyle name="20% - Акцент6 10 10" xfId="1288"/>
    <cellStyle name="20% - Акцент6 10 11" xfId="1289"/>
    <cellStyle name="20% - Акцент6 10 12" xfId="1290"/>
    <cellStyle name="20% - Акцент6 10 13" xfId="1291"/>
    <cellStyle name="20% - Акцент6 10 14" xfId="1292"/>
    <cellStyle name="20% - Акцент6 10 2" xfId="1293"/>
    <cellStyle name="20% - Акцент6 10 3" xfId="1294"/>
    <cellStyle name="20% - Акцент6 10 4" xfId="1295"/>
    <cellStyle name="20% - Акцент6 10 5" xfId="1296"/>
    <cellStyle name="20% - Акцент6 10 6" xfId="1297"/>
    <cellStyle name="20% - Акцент6 10 7" xfId="1298"/>
    <cellStyle name="20% - Акцент6 10 8" xfId="1299"/>
    <cellStyle name="20% - Акцент6 10 9" xfId="1300"/>
    <cellStyle name="20% - Акцент6 11" xfId="1301"/>
    <cellStyle name="20% - Акцент6 11 10" xfId="1302"/>
    <cellStyle name="20% - Акцент6 11 11" xfId="1303"/>
    <cellStyle name="20% - Акцент6 11 12" xfId="1304"/>
    <cellStyle name="20% - Акцент6 11 13" xfId="1305"/>
    <cellStyle name="20% - Акцент6 11 14" xfId="1306"/>
    <cellStyle name="20% - Акцент6 11 2" xfId="1307"/>
    <cellStyle name="20% - Акцент6 11 3" xfId="1308"/>
    <cellStyle name="20% - Акцент6 11 4" xfId="1309"/>
    <cellStyle name="20% - Акцент6 11 5" xfId="1310"/>
    <cellStyle name="20% - Акцент6 11 6" xfId="1311"/>
    <cellStyle name="20% - Акцент6 11 7" xfId="1312"/>
    <cellStyle name="20% - Акцент6 11 8" xfId="1313"/>
    <cellStyle name="20% - Акцент6 11 9" xfId="1314"/>
    <cellStyle name="20% - Акцент6 12" xfId="1315"/>
    <cellStyle name="20% - Акцент6 12 10" xfId="1316"/>
    <cellStyle name="20% - Акцент6 12 11" xfId="1317"/>
    <cellStyle name="20% - Акцент6 12 12" xfId="1318"/>
    <cellStyle name="20% - Акцент6 12 13" xfId="1319"/>
    <cellStyle name="20% - Акцент6 12 14" xfId="1320"/>
    <cellStyle name="20% - Акцент6 12 2" xfId="1321"/>
    <cellStyle name="20% - Акцент6 12 3" xfId="1322"/>
    <cellStyle name="20% - Акцент6 12 4" xfId="1323"/>
    <cellStyle name="20% - Акцент6 12 5" xfId="1324"/>
    <cellStyle name="20% - Акцент6 12 6" xfId="1325"/>
    <cellStyle name="20% - Акцент6 12 7" xfId="1326"/>
    <cellStyle name="20% - Акцент6 12 8" xfId="1327"/>
    <cellStyle name="20% - Акцент6 12 9" xfId="1328"/>
    <cellStyle name="20% - Акцент6 13" xfId="1329"/>
    <cellStyle name="20% - Акцент6 13 10" xfId="1330"/>
    <cellStyle name="20% - Акцент6 13 11" xfId="1331"/>
    <cellStyle name="20% - Акцент6 13 12" xfId="1332"/>
    <cellStyle name="20% - Акцент6 13 13" xfId="1333"/>
    <cellStyle name="20% - Акцент6 13 14" xfId="1334"/>
    <cellStyle name="20% - Акцент6 13 2" xfId="1335"/>
    <cellStyle name="20% - Акцент6 13 3" xfId="1336"/>
    <cellStyle name="20% - Акцент6 13 4" xfId="1337"/>
    <cellStyle name="20% - Акцент6 13 5" xfId="1338"/>
    <cellStyle name="20% - Акцент6 13 6" xfId="1339"/>
    <cellStyle name="20% - Акцент6 13 7" xfId="1340"/>
    <cellStyle name="20% - Акцент6 13 8" xfId="1341"/>
    <cellStyle name="20% - Акцент6 13 9" xfId="1342"/>
    <cellStyle name="20% - Акцент6 14" xfId="1343"/>
    <cellStyle name="20% - Акцент6 15" xfId="1344"/>
    <cellStyle name="20% - Акцент6 16" xfId="1345"/>
    <cellStyle name="20% - Акцент6 17" xfId="1346"/>
    <cellStyle name="20% - Акцент6 18" xfId="1347"/>
    <cellStyle name="20% - Акцент6 19" xfId="1348"/>
    <cellStyle name="20% - Акцент6 2" xfId="1349"/>
    <cellStyle name="20% - Акцент6 2 10" xfId="1350"/>
    <cellStyle name="20% - Акцент6 2 11" xfId="1351"/>
    <cellStyle name="20% - Акцент6 2 12" xfId="1352"/>
    <cellStyle name="20% - Акцент6 2 13" xfId="1353"/>
    <cellStyle name="20% - Акцент6 2 14" xfId="1354"/>
    <cellStyle name="20% - Акцент6 2 15" xfId="1355"/>
    <cellStyle name="20% - Акцент6 2 2" xfId="1356"/>
    <cellStyle name="20% - Акцент6 2 3" xfId="1357"/>
    <cellStyle name="20% - Акцент6 2 4" xfId="1358"/>
    <cellStyle name="20% - Акцент6 2 5" xfId="1359"/>
    <cellStyle name="20% - Акцент6 2 6" xfId="1360"/>
    <cellStyle name="20% - Акцент6 2 7" xfId="1361"/>
    <cellStyle name="20% - Акцент6 2 8" xfId="1362"/>
    <cellStyle name="20% - Акцент6 2 9" xfId="1363"/>
    <cellStyle name="20% - Акцент6 2_46EE.2011(v1.0)" xfId="1364"/>
    <cellStyle name="20% - Акцент6 20" xfId="1365"/>
    <cellStyle name="20% - Акцент6 21" xfId="1366"/>
    <cellStyle name="20% - Акцент6 22" xfId="1367"/>
    <cellStyle name="20% - Акцент6 23" xfId="1368"/>
    <cellStyle name="20% - Акцент6 24" xfId="1369"/>
    <cellStyle name="20% - Акцент6 25" xfId="1370"/>
    <cellStyle name="20% - Акцент6 26" xfId="1371"/>
    <cellStyle name="20% - Акцент6 27" xfId="1372"/>
    <cellStyle name="20% - Акцент6 28" xfId="1373"/>
    <cellStyle name="20% - Акцент6 29" xfId="1374"/>
    <cellStyle name="20% - Акцент6 3" xfId="1375"/>
    <cellStyle name="20% - Акцент6 3 10" xfId="1376"/>
    <cellStyle name="20% - Акцент6 3 11" xfId="1377"/>
    <cellStyle name="20% - Акцент6 3 12" xfId="1378"/>
    <cellStyle name="20% - Акцент6 3 13" xfId="1379"/>
    <cellStyle name="20% - Акцент6 3 14" xfId="1380"/>
    <cellStyle name="20% - Акцент6 3 15" xfId="1381"/>
    <cellStyle name="20% - Акцент6 3 2" xfId="1382"/>
    <cellStyle name="20% - Акцент6 3 3" xfId="1383"/>
    <cellStyle name="20% - Акцент6 3 4" xfId="1384"/>
    <cellStyle name="20% - Акцент6 3 5" xfId="1385"/>
    <cellStyle name="20% - Акцент6 3 6" xfId="1386"/>
    <cellStyle name="20% - Акцент6 3 7" xfId="1387"/>
    <cellStyle name="20% - Акцент6 3 8" xfId="1388"/>
    <cellStyle name="20% - Акцент6 3 9" xfId="1389"/>
    <cellStyle name="20% - Акцент6 3_46EE.2011(v1.0)" xfId="1390"/>
    <cellStyle name="20% - Акцент6 30" xfId="1391"/>
    <cellStyle name="20% - Акцент6 31" xfId="1392"/>
    <cellStyle name="20% - Акцент6 32" xfId="1393"/>
    <cellStyle name="20% - Акцент6 33" xfId="1394"/>
    <cellStyle name="20% - Акцент6 4" xfId="1395"/>
    <cellStyle name="20% - Акцент6 4 10" xfId="1396"/>
    <cellStyle name="20% - Акцент6 4 11" xfId="1397"/>
    <cellStyle name="20% - Акцент6 4 12" xfId="1398"/>
    <cellStyle name="20% - Акцент6 4 13" xfId="1399"/>
    <cellStyle name="20% - Акцент6 4 14" xfId="1400"/>
    <cellStyle name="20% - Акцент6 4 15" xfId="1401"/>
    <cellStyle name="20% - Акцент6 4 2" xfId="1402"/>
    <cellStyle name="20% - Акцент6 4 3" xfId="1403"/>
    <cellStyle name="20% - Акцент6 4 4" xfId="1404"/>
    <cellStyle name="20% - Акцент6 4 5" xfId="1405"/>
    <cellStyle name="20% - Акцент6 4 6" xfId="1406"/>
    <cellStyle name="20% - Акцент6 4 7" xfId="1407"/>
    <cellStyle name="20% - Акцент6 4 8" xfId="1408"/>
    <cellStyle name="20% - Акцент6 4 9" xfId="1409"/>
    <cellStyle name="20% - Акцент6 4_46EE.2011(v1.0)" xfId="1410"/>
    <cellStyle name="20% - Акцент6 5" xfId="1411"/>
    <cellStyle name="20% - Акцент6 5 10" xfId="1412"/>
    <cellStyle name="20% - Акцент6 5 11" xfId="1413"/>
    <cellStyle name="20% - Акцент6 5 12" xfId="1414"/>
    <cellStyle name="20% - Акцент6 5 13" xfId="1415"/>
    <cellStyle name="20% - Акцент6 5 14" xfId="1416"/>
    <cellStyle name="20% - Акцент6 5 15" xfId="1417"/>
    <cellStyle name="20% - Акцент6 5 2" xfId="1418"/>
    <cellStyle name="20% - Акцент6 5 3" xfId="1419"/>
    <cellStyle name="20% - Акцент6 5 4" xfId="1420"/>
    <cellStyle name="20% - Акцент6 5 5" xfId="1421"/>
    <cellStyle name="20% - Акцент6 5 6" xfId="1422"/>
    <cellStyle name="20% - Акцент6 5 7" xfId="1423"/>
    <cellStyle name="20% - Акцент6 5 8" xfId="1424"/>
    <cellStyle name="20% - Акцент6 5 9" xfId="1425"/>
    <cellStyle name="20% - Акцент6 5_46EE.2011(v1.0)" xfId="1426"/>
    <cellStyle name="20% - Акцент6 6" xfId="1427"/>
    <cellStyle name="20% - Акцент6 6 10" xfId="1428"/>
    <cellStyle name="20% - Акцент6 6 11" xfId="1429"/>
    <cellStyle name="20% - Акцент6 6 12" xfId="1430"/>
    <cellStyle name="20% - Акцент6 6 13" xfId="1431"/>
    <cellStyle name="20% - Акцент6 6 14" xfId="1432"/>
    <cellStyle name="20% - Акцент6 6 15" xfId="1433"/>
    <cellStyle name="20% - Акцент6 6 2" xfId="1434"/>
    <cellStyle name="20% - Акцент6 6 3" xfId="1435"/>
    <cellStyle name="20% - Акцент6 6 4" xfId="1436"/>
    <cellStyle name="20% - Акцент6 6 5" xfId="1437"/>
    <cellStyle name="20% - Акцент6 6 6" xfId="1438"/>
    <cellStyle name="20% - Акцент6 6 7" xfId="1439"/>
    <cellStyle name="20% - Акцент6 6 8" xfId="1440"/>
    <cellStyle name="20% - Акцент6 6 9" xfId="1441"/>
    <cellStyle name="20% - Акцент6 6_46EE.2011(v1.0)" xfId="1442"/>
    <cellStyle name="20% - Акцент6 7" xfId="1443"/>
    <cellStyle name="20% - Акцент6 7 10" xfId="1444"/>
    <cellStyle name="20% - Акцент6 7 11" xfId="1445"/>
    <cellStyle name="20% - Акцент6 7 12" xfId="1446"/>
    <cellStyle name="20% - Акцент6 7 13" xfId="1447"/>
    <cellStyle name="20% - Акцент6 7 14" xfId="1448"/>
    <cellStyle name="20% - Акцент6 7 15" xfId="1449"/>
    <cellStyle name="20% - Акцент6 7 2" xfId="1450"/>
    <cellStyle name="20% - Акцент6 7 3" xfId="1451"/>
    <cellStyle name="20% - Акцент6 7 4" xfId="1452"/>
    <cellStyle name="20% - Акцент6 7 5" xfId="1453"/>
    <cellStyle name="20% - Акцент6 7 6" xfId="1454"/>
    <cellStyle name="20% - Акцент6 7 7" xfId="1455"/>
    <cellStyle name="20% - Акцент6 7 8" xfId="1456"/>
    <cellStyle name="20% - Акцент6 7 9" xfId="1457"/>
    <cellStyle name="20% - Акцент6 7_46EE.2011(v1.0)" xfId="1458"/>
    <cellStyle name="20% - Акцент6 8" xfId="1459"/>
    <cellStyle name="20% - Акцент6 8 10" xfId="1460"/>
    <cellStyle name="20% - Акцент6 8 11" xfId="1461"/>
    <cellStyle name="20% - Акцент6 8 12" xfId="1462"/>
    <cellStyle name="20% - Акцент6 8 13" xfId="1463"/>
    <cellStyle name="20% - Акцент6 8 14" xfId="1464"/>
    <cellStyle name="20% - Акцент6 8 15" xfId="1465"/>
    <cellStyle name="20% - Акцент6 8 2" xfId="1466"/>
    <cellStyle name="20% - Акцент6 8 3" xfId="1467"/>
    <cellStyle name="20% - Акцент6 8 4" xfId="1468"/>
    <cellStyle name="20% - Акцент6 8 5" xfId="1469"/>
    <cellStyle name="20% - Акцент6 8 6" xfId="1470"/>
    <cellStyle name="20% - Акцент6 8 7" xfId="1471"/>
    <cellStyle name="20% - Акцент6 8 8" xfId="1472"/>
    <cellStyle name="20% - Акцент6 8 9" xfId="1473"/>
    <cellStyle name="20% - Акцент6 8_46EE.2011(v1.0)" xfId="1474"/>
    <cellStyle name="20% - Акцент6 9" xfId="1475"/>
    <cellStyle name="20% - Акцент6 9 10" xfId="1476"/>
    <cellStyle name="20% - Акцент6 9 11" xfId="1477"/>
    <cellStyle name="20% - Акцент6 9 12" xfId="1478"/>
    <cellStyle name="20% - Акцент6 9 13" xfId="1479"/>
    <cellStyle name="20% - Акцент6 9 14" xfId="1480"/>
    <cellStyle name="20% - Акцент6 9 2" xfId="1481"/>
    <cellStyle name="20% - Акцент6 9 3" xfId="1482"/>
    <cellStyle name="20% - Акцент6 9 4" xfId="1483"/>
    <cellStyle name="20% - Акцент6 9 5" xfId="1484"/>
    <cellStyle name="20% - Акцент6 9 6" xfId="1485"/>
    <cellStyle name="20% - Акцент6 9 7" xfId="1486"/>
    <cellStyle name="20% - Акцент6 9 8" xfId="1487"/>
    <cellStyle name="20% - Акцент6 9 9" xfId="1488"/>
    <cellStyle name="20% - Акцент6 9_46EE.2011(v1.0)" xfId="1489"/>
    <cellStyle name="40% - Accent1" xfId="1490"/>
    <cellStyle name="40% - Accent1 2" xfId="1491"/>
    <cellStyle name="40% - Accent1 3" xfId="1492"/>
    <cellStyle name="40% - Accent1_46EE.2011(v1.0)" xfId="1493"/>
    <cellStyle name="40% - Accent2" xfId="1494"/>
    <cellStyle name="40% - Accent2 2" xfId="1495"/>
    <cellStyle name="40% - Accent2 3" xfId="1496"/>
    <cellStyle name="40% - Accent2_46EE.2011(v1.0)" xfId="1497"/>
    <cellStyle name="40% - Accent3" xfId="1498"/>
    <cellStyle name="40% - Accent3 2" xfId="1499"/>
    <cellStyle name="40% - Accent3 3" xfId="1500"/>
    <cellStyle name="40% - Accent3_46EE.2011(v1.0)" xfId="1501"/>
    <cellStyle name="40% - Accent4" xfId="1502"/>
    <cellStyle name="40% - Accent4 2" xfId="1503"/>
    <cellStyle name="40% - Accent4 3" xfId="1504"/>
    <cellStyle name="40% - Accent4_46EE.2011(v1.0)" xfId="1505"/>
    <cellStyle name="40% - Accent5" xfId="1506"/>
    <cellStyle name="40% - Accent5 2" xfId="1507"/>
    <cellStyle name="40% - Accent5 3" xfId="1508"/>
    <cellStyle name="40% - Accent5_46EE.2011(v1.0)" xfId="1509"/>
    <cellStyle name="40% - Accent6" xfId="1510"/>
    <cellStyle name="40% - Accent6 2" xfId="1511"/>
    <cellStyle name="40% - Accent6 3" xfId="1512"/>
    <cellStyle name="40% - Accent6_46EE.2011(v1.0)" xfId="1513"/>
    <cellStyle name="40% - Акцент1 10" xfId="1514"/>
    <cellStyle name="40% - Акцент1 10 10" xfId="1515"/>
    <cellStyle name="40% - Акцент1 10 11" xfId="1516"/>
    <cellStyle name="40% - Акцент1 10 12" xfId="1517"/>
    <cellStyle name="40% - Акцент1 10 13" xfId="1518"/>
    <cellStyle name="40% - Акцент1 10 14" xfId="1519"/>
    <cellStyle name="40% - Акцент1 10 2" xfId="1520"/>
    <cellStyle name="40% - Акцент1 10 3" xfId="1521"/>
    <cellStyle name="40% - Акцент1 10 4" xfId="1522"/>
    <cellStyle name="40% - Акцент1 10 5" xfId="1523"/>
    <cellStyle name="40% - Акцент1 10 6" xfId="1524"/>
    <cellStyle name="40% - Акцент1 10 7" xfId="1525"/>
    <cellStyle name="40% - Акцент1 10 8" xfId="1526"/>
    <cellStyle name="40% - Акцент1 10 9" xfId="1527"/>
    <cellStyle name="40% - Акцент1 11" xfId="1528"/>
    <cellStyle name="40% - Акцент1 11 10" xfId="1529"/>
    <cellStyle name="40% - Акцент1 11 11" xfId="1530"/>
    <cellStyle name="40% - Акцент1 11 12" xfId="1531"/>
    <cellStyle name="40% - Акцент1 11 13" xfId="1532"/>
    <cellStyle name="40% - Акцент1 11 14" xfId="1533"/>
    <cellStyle name="40% - Акцент1 11 2" xfId="1534"/>
    <cellStyle name="40% - Акцент1 11 3" xfId="1535"/>
    <cellStyle name="40% - Акцент1 11 4" xfId="1536"/>
    <cellStyle name="40% - Акцент1 11 5" xfId="1537"/>
    <cellStyle name="40% - Акцент1 11 6" xfId="1538"/>
    <cellStyle name="40% - Акцент1 11 7" xfId="1539"/>
    <cellStyle name="40% - Акцент1 11 8" xfId="1540"/>
    <cellStyle name="40% - Акцент1 11 9" xfId="1541"/>
    <cellStyle name="40% - Акцент1 12" xfId="1542"/>
    <cellStyle name="40% - Акцент1 12 10" xfId="1543"/>
    <cellStyle name="40% - Акцент1 12 11" xfId="1544"/>
    <cellStyle name="40% - Акцент1 12 12" xfId="1545"/>
    <cellStyle name="40% - Акцент1 12 13" xfId="1546"/>
    <cellStyle name="40% - Акцент1 12 14" xfId="1547"/>
    <cellStyle name="40% - Акцент1 12 2" xfId="1548"/>
    <cellStyle name="40% - Акцент1 12 3" xfId="1549"/>
    <cellStyle name="40% - Акцент1 12 4" xfId="1550"/>
    <cellStyle name="40% - Акцент1 12 5" xfId="1551"/>
    <cellStyle name="40% - Акцент1 12 6" xfId="1552"/>
    <cellStyle name="40% - Акцент1 12 7" xfId="1553"/>
    <cellStyle name="40% - Акцент1 12 8" xfId="1554"/>
    <cellStyle name="40% - Акцент1 12 9" xfId="1555"/>
    <cellStyle name="40% - Акцент1 13" xfId="1556"/>
    <cellStyle name="40% - Акцент1 13 10" xfId="1557"/>
    <cellStyle name="40% - Акцент1 13 11" xfId="1558"/>
    <cellStyle name="40% - Акцент1 13 12" xfId="1559"/>
    <cellStyle name="40% - Акцент1 13 13" xfId="1560"/>
    <cellStyle name="40% - Акцент1 13 14" xfId="1561"/>
    <cellStyle name="40% - Акцент1 13 2" xfId="1562"/>
    <cellStyle name="40% - Акцент1 13 3" xfId="1563"/>
    <cellStyle name="40% - Акцент1 13 4" xfId="1564"/>
    <cellStyle name="40% - Акцент1 13 5" xfId="1565"/>
    <cellStyle name="40% - Акцент1 13 6" xfId="1566"/>
    <cellStyle name="40% - Акцент1 13 7" xfId="1567"/>
    <cellStyle name="40% - Акцент1 13 8" xfId="1568"/>
    <cellStyle name="40% - Акцент1 13 9" xfId="1569"/>
    <cellStyle name="40% - Акцент1 14" xfId="1570"/>
    <cellStyle name="40% - Акцент1 15" xfId="1571"/>
    <cellStyle name="40% - Акцент1 16" xfId="1572"/>
    <cellStyle name="40% - Акцент1 17" xfId="1573"/>
    <cellStyle name="40% - Акцент1 18" xfId="1574"/>
    <cellStyle name="40% - Акцент1 19" xfId="1575"/>
    <cellStyle name="40% - Акцент1 2" xfId="1576"/>
    <cellStyle name="40% - Акцент1 2 10" xfId="1577"/>
    <cellStyle name="40% - Акцент1 2 11" xfId="1578"/>
    <cellStyle name="40% - Акцент1 2 12" xfId="1579"/>
    <cellStyle name="40% - Акцент1 2 13" xfId="1580"/>
    <cellStyle name="40% - Акцент1 2 14" xfId="1581"/>
    <cellStyle name="40% - Акцент1 2 15" xfId="1582"/>
    <cellStyle name="40% - Акцент1 2 2" xfId="1583"/>
    <cellStyle name="40% - Акцент1 2 3" xfId="1584"/>
    <cellStyle name="40% - Акцент1 2 4" xfId="1585"/>
    <cellStyle name="40% - Акцент1 2 5" xfId="1586"/>
    <cellStyle name="40% - Акцент1 2 6" xfId="1587"/>
    <cellStyle name="40% - Акцент1 2 7" xfId="1588"/>
    <cellStyle name="40% - Акцент1 2 8" xfId="1589"/>
    <cellStyle name="40% - Акцент1 2 9" xfId="1590"/>
    <cellStyle name="40% - Акцент1 2_46EE.2011(v1.0)" xfId="1591"/>
    <cellStyle name="40% - Акцент1 20" xfId="1592"/>
    <cellStyle name="40% - Акцент1 21" xfId="1593"/>
    <cellStyle name="40% - Акцент1 22" xfId="1594"/>
    <cellStyle name="40% - Акцент1 23" xfId="1595"/>
    <cellStyle name="40% - Акцент1 24" xfId="1596"/>
    <cellStyle name="40% - Акцент1 25" xfId="1597"/>
    <cellStyle name="40% - Акцент1 26" xfId="1598"/>
    <cellStyle name="40% - Акцент1 27" xfId="1599"/>
    <cellStyle name="40% - Акцент1 28" xfId="1600"/>
    <cellStyle name="40% - Акцент1 29" xfId="1601"/>
    <cellStyle name="40% - Акцент1 3" xfId="1602"/>
    <cellStyle name="40% - Акцент1 3 10" xfId="1603"/>
    <cellStyle name="40% - Акцент1 3 11" xfId="1604"/>
    <cellStyle name="40% - Акцент1 3 12" xfId="1605"/>
    <cellStyle name="40% - Акцент1 3 13" xfId="1606"/>
    <cellStyle name="40% - Акцент1 3 14" xfId="1607"/>
    <cellStyle name="40% - Акцент1 3 15" xfId="1608"/>
    <cellStyle name="40% - Акцент1 3 2" xfId="1609"/>
    <cellStyle name="40% - Акцент1 3 3" xfId="1610"/>
    <cellStyle name="40% - Акцент1 3 4" xfId="1611"/>
    <cellStyle name="40% - Акцент1 3 5" xfId="1612"/>
    <cellStyle name="40% - Акцент1 3 6" xfId="1613"/>
    <cellStyle name="40% - Акцент1 3 7" xfId="1614"/>
    <cellStyle name="40% - Акцент1 3 8" xfId="1615"/>
    <cellStyle name="40% - Акцент1 3 9" xfId="1616"/>
    <cellStyle name="40% - Акцент1 3_46EE.2011(v1.0)" xfId="1617"/>
    <cellStyle name="40% - Акцент1 30" xfId="1618"/>
    <cellStyle name="40% - Акцент1 31" xfId="1619"/>
    <cellStyle name="40% - Акцент1 32" xfId="1620"/>
    <cellStyle name="40% - Акцент1 33" xfId="1621"/>
    <cellStyle name="40% - Акцент1 4" xfId="1622"/>
    <cellStyle name="40% - Акцент1 4 10" xfId="1623"/>
    <cellStyle name="40% - Акцент1 4 11" xfId="1624"/>
    <cellStyle name="40% - Акцент1 4 12" xfId="1625"/>
    <cellStyle name="40% - Акцент1 4 13" xfId="1626"/>
    <cellStyle name="40% - Акцент1 4 14" xfId="1627"/>
    <cellStyle name="40% - Акцент1 4 15" xfId="1628"/>
    <cellStyle name="40% - Акцент1 4 2" xfId="1629"/>
    <cellStyle name="40% - Акцент1 4 3" xfId="1630"/>
    <cellStyle name="40% - Акцент1 4 4" xfId="1631"/>
    <cellStyle name="40% - Акцент1 4 5" xfId="1632"/>
    <cellStyle name="40% - Акцент1 4 6" xfId="1633"/>
    <cellStyle name="40% - Акцент1 4 7" xfId="1634"/>
    <cellStyle name="40% - Акцент1 4 8" xfId="1635"/>
    <cellStyle name="40% - Акцент1 4 9" xfId="1636"/>
    <cellStyle name="40% - Акцент1 4_46EE.2011(v1.0)" xfId="1637"/>
    <cellStyle name="40% - Акцент1 5" xfId="1638"/>
    <cellStyle name="40% - Акцент1 5 10" xfId="1639"/>
    <cellStyle name="40% - Акцент1 5 11" xfId="1640"/>
    <cellStyle name="40% - Акцент1 5 12" xfId="1641"/>
    <cellStyle name="40% - Акцент1 5 13" xfId="1642"/>
    <cellStyle name="40% - Акцент1 5 14" xfId="1643"/>
    <cellStyle name="40% - Акцент1 5 15" xfId="1644"/>
    <cellStyle name="40% - Акцент1 5 2" xfId="1645"/>
    <cellStyle name="40% - Акцент1 5 3" xfId="1646"/>
    <cellStyle name="40% - Акцент1 5 4" xfId="1647"/>
    <cellStyle name="40% - Акцент1 5 5" xfId="1648"/>
    <cellStyle name="40% - Акцент1 5 6" xfId="1649"/>
    <cellStyle name="40% - Акцент1 5 7" xfId="1650"/>
    <cellStyle name="40% - Акцент1 5 8" xfId="1651"/>
    <cellStyle name="40% - Акцент1 5 9" xfId="1652"/>
    <cellStyle name="40% - Акцент1 5_46EE.2011(v1.0)" xfId="1653"/>
    <cellStyle name="40% - Акцент1 6" xfId="1654"/>
    <cellStyle name="40% - Акцент1 6 10" xfId="1655"/>
    <cellStyle name="40% - Акцент1 6 11" xfId="1656"/>
    <cellStyle name="40% - Акцент1 6 12" xfId="1657"/>
    <cellStyle name="40% - Акцент1 6 13" xfId="1658"/>
    <cellStyle name="40% - Акцент1 6 14" xfId="1659"/>
    <cellStyle name="40% - Акцент1 6 15" xfId="1660"/>
    <cellStyle name="40% - Акцент1 6 2" xfId="1661"/>
    <cellStyle name="40% - Акцент1 6 3" xfId="1662"/>
    <cellStyle name="40% - Акцент1 6 4" xfId="1663"/>
    <cellStyle name="40% - Акцент1 6 5" xfId="1664"/>
    <cellStyle name="40% - Акцент1 6 6" xfId="1665"/>
    <cellStyle name="40% - Акцент1 6 7" xfId="1666"/>
    <cellStyle name="40% - Акцент1 6 8" xfId="1667"/>
    <cellStyle name="40% - Акцент1 6 9" xfId="1668"/>
    <cellStyle name="40% - Акцент1 6_46EE.2011(v1.0)" xfId="1669"/>
    <cellStyle name="40% - Акцент1 7" xfId="1670"/>
    <cellStyle name="40% - Акцент1 7 10" xfId="1671"/>
    <cellStyle name="40% - Акцент1 7 11" xfId="1672"/>
    <cellStyle name="40% - Акцент1 7 12" xfId="1673"/>
    <cellStyle name="40% - Акцент1 7 13" xfId="1674"/>
    <cellStyle name="40% - Акцент1 7 14" xfId="1675"/>
    <cellStyle name="40% - Акцент1 7 15" xfId="1676"/>
    <cellStyle name="40% - Акцент1 7 2" xfId="1677"/>
    <cellStyle name="40% - Акцент1 7 3" xfId="1678"/>
    <cellStyle name="40% - Акцент1 7 4" xfId="1679"/>
    <cellStyle name="40% - Акцент1 7 5" xfId="1680"/>
    <cellStyle name="40% - Акцент1 7 6" xfId="1681"/>
    <cellStyle name="40% - Акцент1 7 7" xfId="1682"/>
    <cellStyle name="40% - Акцент1 7 8" xfId="1683"/>
    <cellStyle name="40% - Акцент1 7 9" xfId="1684"/>
    <cellStyle name="40% - Акцент1 7_46EE.2011(v1.0)" xfId="1685"/>
    <cellStyle name="40% - Акцент1 8" xfId="1686"/>
    <cellStyle name="40% - Акцент1 8 10" xfId="1687"/>
    <cellStyle name="40% - Акцент1 8 11" xfId="1688"/>
    <cellStyle name="40% - Акцент1 8 12" xfId="1689"/>
    <cellStyle name="40% - Акцент1 8 13" xfId="1690"/>
    <cellStyle name="40% - Акцент1 8 14" xfId="1691"/>
    <cellStyle name="40% - Акцент1 8 15" xfId="1692"/>
    <cellStyle name="40% - Акцент1 8 2" xfId="1693"/>
    <cellStyle name="40% - Акцент1 8 3" xfId="1694"/>
    <cellStyle name="40% - Акцент1 8 4" xfId="1695"/>
    <cellStyle name="40% - Акцент1 8 5" xfId="1696"/>
    <cellStyle name="40% - Акцент1 8 6" xfId="1697"/>
    <cellStyle name="40% - Акцент1 8 7" xfId="1698"/>
    <cellStyle name="40% - Акцент1 8 8" xfId="1699"/>
    <cellStyle name="40% - Акцент1 8 9" xfId="1700"/>
    <cellStyle name="40% - Акцент1 8_46EE.2011(v1.0)" xfId="1701"/>
    <cellStyle name="40% - Акцент1 9" xfId="1702"/>
    <cellStyle name="40% - Акцент1 9 10" xfId="1703"/>
    <cellStyle name="40% - Акцент1 9 11" xfId="1704"/>
    <cellStyle name="40% - Акцент1 9 12" xfId="1705"/>
    <cellStyle name="40% - Акцент1 9 13" xfId="1706"/>
    <cellStyle name="40% - Акцент1 9 14" xfId="1707"/>
    <cellStyle name="40% - Акцент1 9 2" xfId="1708"/>
    <cellStyle name="40% - Акцент1 9 3" xfId="1709"/>
    <cellStyle name="40% - Акцент1 9 4" xfId="1710"/>
    <cellStyle name="40% - Акцент1 9 5" xfId="1711"/>
    <cellStyle name="40% - Акцент1 9 6" xfId="1712"/>
    <cellStyle name="40% - Акцент1 9 7" xfId="1713"/>
    <cellStyle name="40% - Акцент1 9 8" xfId="1714"/>
    <cellStyle name="40% - Акцент1 9 9" xfId="1715"/>
    <cellStyle name="40% - Акцент1 9_46EE.2011(v1.0)" xfId="1716"/>
    <cellStyle name="40% - Акцент2 10" xfId="1717"/>
    <cellStyle name="40% - Акцент2 10 10" xfId="1718"/>
    <cellStyle name="40% - Акцент2 10 11" xfId="1719"/>
    <cellStyle name="40% - Акцент2 10 12" xfId="1720"/>
    <cellStyle name="40% - Акцент2 10 13" xfId="1721"/>
    <cellStyle name="40% - Акцент2 10 14" xfId="1722"/>
    <cellStyle name="40% - Акцент2 10 2" xfId="1723"/>
    <cellStyle name="40% - Акцент2 10 3" xfId="1724"/>
    <cellStyle name="40% - Акцент2 10 4" xfId="1725"/>
    <cellStyle name="40% - Акцент2 10 5" xfId="1726"/>
    <cellStyle name="40% - Акцент2 10 6" xfId="1727"/>
    <cellStyle name="40% - Акцент2 10 7" xfId="1728"/>
    <cellStyle name="40% - Акцент2 10 8" xfId="1729"/>
    <cellStyle name="40% - Акцент2 10 9" xfId="1730"/>
    <cellStyle name="40% - Акцент2 11" xfId="1731"/>
    <cellStyle name="40% - Акцент2 11 10" xfId="1732"/>
    <cellStyle name="40% - Акцент2 11 11" xfId="1733"/>
    <cellStyle name="40% - Акцент2 11 12" xfId="1734"/>
    <cellStyle name="40% - Акцент2 11 13" xfId="1735"/>
    <cellStyle name="40% - Акцент2 11 14" xfId="1736"/>
    <cellStyle name="40% - Акцент2 11 2" xfId="1737"/>
    <cellStyle name="40% - Акцент2 11 3" xfId="1738"/>
    <cellStyle name="40% - Акцент2 11 4" xfId="1739"/>
    <cellStyle name="40% - Акцент2 11 5" xfId="1740"/>
    <cellStyle name="40% - Акцент2 11 6" xfId="1741"/>
    <cellStyle name="40% - Акцент2 11 7" xfId="1742"/>
    <cellStyle name="40% - Акцент2 11 8" xfId="1743"/>
    <cellStyle name="40% - Акцент2 11 9" xfId="1744"/>
    <cellStyle name="40% - Акцент2 12" xfId="1745"/>
    <cellStyle name="40% - Акцент2 12 10" xfId="1746"/>
    <cellStyle name="40% - Акцент2 12 11" xfId="1747"/>
    <cellStyle name="40% - Акцент2 12 12" xfId="1748"/>
    <cellStyle name="40% - Акцент2 12 13" xfId="1749"/>
    <cellStyle name="40% - Акцент2 12 14" xfId="1750"/>
    <cellStyle name="40% - Акцент2 12 2" xfId="1751"/>
    <cellStyle name="40% - Акцент2 12 3" xfId="1752"/>
    <cellStyle name="40% - Акцент2 12 4" xfId="1753"/>
    <cellStyle name="40% - Акцент2 12 5" xfId="1754"/>
    <cellStyle name="40% - Акцент2 12 6" xfId="1755"/>
    <cellStyle name="40% - Акцент2 12 7" xfId="1756"/>
    <cellStyle name="40% - Акцент2 12 8" xfId="1757"/>
    <cellStyle name="40% - Акцент2 12 9" xfId="1758"/>
    <cellStyle name="40% - Акцент2 13" xfId="1759"/>
    <cellStyle name="40% - Акцент2 13 10" xfId="1760"/>
    <cellStyle name="40% - Акцент2 13 11" xfId="1761"/>
    <cellStyle name="40% - Акцент2 13 12" xfId="1762"/>
    <cellStyle name="40% - Акцент2 13 13" xfId="1763"/>
    <cellStyle name="40% - Акцент2 13 14" xfId="1764"/>
    <cellStyle name="40% - Акцент2 13 2" xfId="1765"/>
    <cellStyle name="40% - Акцент2 13 3" xfId="1766"/>
    <cellStyle name="40% - Акцент2 13 4" xfId="1767"/>
    <cellStyle name="40% - Акцент2 13 5" xfId="1768"/>
    <cellStyle name="40% - Акцент2 13 6" xfId="1769"/>
    <cellStyle name="40% - Акцент2 13 7" xfId="1770"/>
    <cellStyle name="40% - Акцент2 13 8" xfId="1771"/>
    <cellStyle name="40% - Акцент2 13 9" xfId="1772"/>
    <cellStyle name="40% - Акцент2 14" xfId="1773"/>
    <cellStyle name="40% - Акцент2 15" xfId="1774"/>
    <cellStyle name="40% - Акцент2 16" xfId="1775"/>
    <cellStyle name="40% - Акцент2 17" xfId="1776"/>
    <cellStyle name="40% - Акцент2 18" xfId="1777"/>
    <cellStyle name="40% - Акцент2 19" xfId="1778"/>
    <cellStyle name="40% - Акцент2 2" xfId="1779"/>
    <cellStyle name="40% - Акцент2 2 10" xfId="1780"/>
    <cellStyle name="40% - Акцент2 2 11" xfId="1781"/>
    <cellStyle name="40% - Акцент2 2 12" xfId="1782"/>
    <cellStyle name="40% - Акцент2 2 13" xfId="1783"/>
    <cellStyle name="40% - Акцент2 2 14" xfId="1784"/>
    <cellStyle name="40% - Акцент2 2 15" xfId="1785"/>
    <cellStyle name="40% - Акцент2 2 2" xfId="1786"/>
    <cellStyle name="40% - Акцент2 2 3" xfId="1787"/>
    <cellStyle name="40% - Акцент2 2 4" xfId="1788"/>
    <cellStyle name="40% - Акцент2 2 5" xfId="1789"/>
    <cellStyle name="40% - Акцент2 2 6" xfId="1790"/>
    <cellStyle name="40% - Акцент2 2 7" xfId="1791"/>
    <cellStyle name="40% - Акцент2 2 8" xfId="1792"/>
    <cellStyle name="40% - Акцент2 2 9" xfId="1793"/>
    <cellStyle name="40% - Акцент2 2_46EE.2011(v1.0)" xfId="1794"/>
    <cellStyle name="40% - Акцент2 20" xfId="1795"/>
    <cellStyle name="40% - Акцент2 21" xfId="1796"/>
    <cellStyle name="40% - Акцент2 22" xfId="1797"/>
    <cellStyle name="40% - Акцент2 23" xfId="1798"/>
    <cellStyle name="40% - Акцент2 24" xfId="1799"/>
    <cellStyle name="40% - Акцент2 25" xfId="1800"/>
    <cellStyle name="40% - Акцент2 26" xfId="1801"/>
    <cellStyle name="40% - Акцент2 27" xfId="1802"/>
    <cellStyle name="40% - Акцент2 28" xfId="1803"/>
    <cellStyle name="40% - Акцент2 29" xfId="1804"/>
    <cellStyle name="40% - Акцент2 3" xfId="1805"/>
    <cellStyle name="40% - Акцент2 3 10" xfId="1806"/>
    <cellStyle name="40% - Акцент2 3 11" xfId="1807"/>
    <cellStyle name="40% - Акцент2 3 12" xfId="1808"/>
    <cellStyle name="40% - Акцент2 3 13" xfId="1809"/>
    <cellStyle name="40% - Акцент2 3 14" xfId="1810"/>
    <cellStyle name="40% - Акцент2 3 15" xfId="1811"/>
    <cellStyle name="40% - Акцент2 3 2" xfId="1812"/>
    <cellStyle name="40% - Акцент2 3 3" xfId="1813"/>
    <cellStyle name="40% - Акцент2 3 4" xfId="1814"/>
    <cellStyle name="40% - Акцент2 3 5" xfId="1815"/>
    <cellStyle name="40% - Акцент2 3 6" xfId="1816"/>
    <cellStyle name="40% - Акцент2 3 7" xfId="1817"/>
    <cellStyle name="40% - Акцент2 3 8" xfId="1818"/>
    <cellStyle name="40% - Акцент2 3 9" xfId="1819"/>
    <cellStyle name="40% - Акцент2 3_46EE.2011(v1.0)" xfId="1820"/>
    <cellStyle name="40% - Акцент2 30" xfId="1821"/>
    <cellStyle name="40% - Акцент2 31" xfId="1822"/>
    <cellStyle name="40% - Акцент2 32" xfId="1823"/>
    <cellStyle name="40% - Акцент2 33" xfId="1824"/>
    <cellStyle name="40% - Акцент2 4" xfId="1825"/>
    <cellStyle name="40% - Акцент2 4 10" xfId="1826"/>
    <cellStyle name="40% - Акцент2 4 11" xfId="1827"/>
    <cellStyle name="40% - Акцент2 4 12" xfId="1828"/>
    <cellStyle name="40% - Акцент2 4 13" xfId="1829"/>
    <cellStyle name="40% - Акцент2 4 14" xfId="1830"/>
    <cellStyle name="40% - Акцент2 4 15" xfId="1831"/>
    <cellStyle name="40% - Акцент2 4 2" xfId="1832"/>
    <cellStyle name="40% - Акцент2 4 3" xfId="1833"/>
    <cellStyle name="40% - Акцент2 4 4" xfId="1834"/>
    <cellStyle name="40% - Акцент2 4 5" xfId="1835"/>
    <cellStyle name="40% - Акцент2 4 6" xfId="1836"/>
    <cellStyle name="40% - Акцент2 4 7" xfId="1837"/>
    <cellStyle name="40% - Акцент2 4 8" xfId="1838"/>
    <cellStyle name="40% - Акцент2 4 9" xfId="1839"/>
    <cellStyle name="40% - Акцент2 4_46EE.2011(v1.0)" xfId="1840"/>
    <cellStyle name="40% - Акцент2 5" xfId="1841"/>
    <cellStyle name="40% - Акцент2 5 10" xfId="1842"/>
    <cellStyle name="40% - Акцент2 5 11" xfId="1843"/>
    <cellStyle name="40% - Акцент2 5 12" xfId="1844"/>
    <cellStyle name="40% - Акцент2 5 13" xfId="1845"/>
    <cellStyle name="40% - Акцент2 5 14" xfId="1846"/>
    <cellStyle name="40% - Акцент2 5 15" xfId="1847"/>
    <cellStyle name="40% - Акцент2 5 2" xfId="1848"/>
    <cellStyle name="40% - Акцент2 5 3" xfId="1849"/>
    <cellStyle name="40% - Акцент2 5 4" xfId="1850"/>
    <cellStyle name="40% - Акцент2 5 5" xfId="1851"/>
    <cellStyle name="40% - Акцент2 5 6" xfId="1852"/>
    <cellStyle name="40% - Акцент2 5 7" xfId="1853"/>
    <cellStyle name="40% - Акцент2 5 8" xfId="1854"/>
    <cellStyle name="40% - Акцент2 5 9" xfId="1855"/>
    <cellStyle name="40% - Акцент2 5_46EE.2011(v1.0)" xfId="1856"/>
    <cellStyle name="40% - Акцент2 6" xfId="1857"/>
    <cellStyle name="40% - Акцент2 6 10" xfId="1858"/>
    <cellStyle name="40% - Акцент2 6 11" xfId="1859"/>
    <cellStyle name="40% - Акцент2 6 12" xfId="1860"/>
    <cellStyle name="40% - Акцент2 6 13" xfId="1861"/>
    <cellStyle name="40% - Акцент2 6 14" xfId="1862"/>
    <cellStyle name="40% - Акцент2 6 15" xfId="1863"/>
    <cellStyle name="40% - Акцент2 6 2" xfId="1864"/>
    <cellStyle name="40% - Акцент2 6 3" xfId="1865"/>
    <cellStyle name="40% - Акцент2 6 4" xfId="1866"/>
    <cellStyle name="40% - Акцент2 6 5" xfId="1867"/>
    <cellStyle name="40% - Акцент2 6 6" xfId="1868"/>
    <cellStyle name="40% - Акцент2 6 7" xfId="1869"/>
    <cellStyle name="40% - Акцент2 6 8" xfId="1870"/>
    <cellStyle name="40% - Акцент2 6 9" xfId="1871"/>
    <cellStyle name="40% - Акцент2 6_46EE.2011(v1.0)" xfId="1872"/>
    <cellStyle name="40% - Акцент2 7" xfId="1873"/>
    <cellStyle name="40% - Акцент2 7 10" xfId="1874"/>
    <cellStyle name="40% - Акцент2 7 11" xfId="1875"/>
    <cellStyle name="40% - Акцент2 7 12" xfId="1876"/>
    <cellStyle name="40% - Акцент2 7 13" xfId="1877"/>
    <cellStyle name="40% - Акцент2 7 14" xfId="1878"/>
    <cellStyle name="40% - Акцент2 7 15" xfId="1879"/>
    <cellStyle name="40% - Акцент2 7 2" xfId="1880"/>
    <cellStyle name="40% - Акцент2 7 3" xfId="1881"/>
    <cellStyle name="40% - Акцент2 7 4" xfId="1882"/>
    <cellStyle name="40% - Акцент2 7 5" xfId="1883"/>
    <cellStyle name="40% - Акцент2 7 6" xfId="1884"/>
    <cellStyle name="40% - Акцент2 7 7" xfId="1885"/>
    <cellStyle name="40% - Акцент2 7 8" xfId="1886"/>
    <cellStyle name="40% - Акцент2 7 9" xfId="1887"/>
    <cellStyle name="40% - Акцент2 7_46EE.2011(v1.0)" xfId="1888"/>
    <cellStyle name="40% - Акцент2 8" xfId="1889"/>
    <cellStyle name="40% - Акцент2 8 10" xfId="1890"/>
    <cellStyle name="40% - Акцент2 8 11" xfId="1891"/>
    <cellStyle name="40% - Акцент2 8 12" xfId="1892"/>
    <cellStyle name="40% - Акцент2 8 13" xfId="1893"/>
    <cellStyle name="40% - Акцент2 8 14" xfId="1894"/>
    <cellStyle name="40% - Акцент2 8 15" xfId="1895"/>
    <cellStyle name="40% - Акцент2 8 2" xfId="1896"/>
    <cellStyle name="40% - Акцент2 8 3" xfId="1897"/>
    <cellStyle name="40% - Акцент2 8 4" xfId="1898"/>
    <cellStyle name="40% - Акцент2 8 5" xfId="1899"/>
    <cellStyle name="40% - Акцент2 8 6" xfId="1900"/>
    <cellStyle name="40% - Акцент2 8 7" xfId="1901"/>
    <cellStyle name="40% - Акцент2 8 8" xfId="1902"/>
    <cellStyle name="40% - Акцент2 8 9" xfId="1903"/>
    <cellStyle name="40% - Акцент2 8_46EE.2011(v1.0)" xfId="1904"/>
    <cellStyle name="40% - Акцент2 9" xfId="1905"/>
    <cellStyle name="40% - Акцент2 9 10" xfId="1906"/>
    <cellStyle name="40% - Акцент2 9 11" xfId="1907"/>
    <cellStyle name="40% - Акцент2 9 12" xfId="1908"/>
    <cellStyle name="40% - Акцент2 9 13" xfId="1909"/>
    <cellStyle name="40% - Акцент2 9 14" xfId="1910"/>
    <cellStyle name="40% - Акцент2 9 2" xfId="1911"/>
    <cellStyle name="40% - Акцент2 9 3" xfId="1912"/>
    <cellStyle name="40% - Акцент2 9 4" xfId="1913"/>
    <cellStyle name="40% - Акцент2 9 5" xfId="1914"/>
    <cellStyle name="40% - Акцент2 9 6" xfId="1915"/>
    <cellStyle name="40% - Акцент2 9 7" xfId="1916"/>
    <cellStyle name="40% - Акцент2 9 8" xfId="1917"/>
    <cellStyle name="40% - Акцент2 9 9" xfId="1918"/>
    <cellStyle name="40% - Акцент2 9_46EE.2011(v1.0)" xfId="1919"/>
    <cellStyle name="40% - Акцент3 10" xfId="1920"/>
    <cellStyle name="40% - Акцент3 10 10" xfId="1921"/>
    <cellStyle name="40% - Акцент3 10 11" xfId="1922"/>
    <cellStyle name="40% - Акцент3 10 12" xfId="1923"/>
    <cellStyle name="40% - Акцент3 10 13" xfId="1924"/>
    <cellStyle name="40% - Акцент3 10 14" xfId="1925"/>
    <cellStyle name="40% - Акцент3 10 2" xfId="1926"/>
    <cellStyle name="40% - Акцент3 10 3" xfId="1927"/>
    <cellStyle name="40% - Акцент3 10 4" xfId="1928"/>
    <cellStyle name="40% - Акцент3 10 5" xfId="1929"/>
    <cellStyle name="40% - Акцент3 10 6" xfId="1930"/>
    <cellStyle name="40% - Акцент3 10 7" xfId="1931"/>
    <cellStyle name="40% - Акцент3 10 8" xfId="1932"/>
    <cellStyle name="40% - Акцент3 10 9" xfId="1933"/>
    <cellStyle name="40% - Акцент3 11" xfId="1934"/>
    <cellStyle name="40% - Акцент3 11 10" xfId="1935"/>
    <cellStyle name="40% - Акцент3 11 11" xfId="1936"/>
    <cellStyle name="40% - Акцент3 11 12" xfId="1937"/>
    <cellStyle name="40% - Акцент3 11 13" xfId="1938"/>
    <cellStyle name="40% - Акцент3 11 14" xfId="1939"/>
    <cellStyle name="40% - Акцент3 11 2" xfId="1940"/>
    <cellStyle name="40% - Акцент3 11 3" xfId="1941"/>
    <cellStyle name="40% - Акцент3 11 4" xfId="1942"/>
    <cellStyle name="40% - Акцент3 11 5" xfId="1943"/>
    <cellStyle name="40% - Акцент3 11 6" xfId="1944"/>
    <cellStyle name="40% - Акцент3 11 7" xfId="1945"/>
    <cellStyle name="40% - Акцент3 11 8" xfId="1946"/>
    <cellStyle name="40% - Акцент3 11 9" xfId="1947"/>
    <cellStyle name="40% - Акцент3 12" xfId="1948"/>
    <cellStyle name="40% - Акцент3 12 10" xfId="1949"/>
    <cellStyle name="40% - Акцент3 12 11" xfId="1950"/>
    <cellStyle name="40% - Акцент3 12 12" xfId="1951"/>
    <cellStyle name="40% - Акцент3 12 13" xfId="1952"/>
    <cellStyle name="40% - Акцент3 12 14" xfId="1953"/>
    <cellStyle name="40% - Акцент3 12 2" xfId="1954"/>
    <cellStyle name="40% - Акцент3 12 3" xfId="1955"/>
    <cellStyle name="40% - Акцент3 12 4" xfId="1956"/>
    <cellStyle name="40% - Акцент3 12 5" xfId="1957"/>
    <cellStyle name="40% - Акцент3 12 6" xfId="1958"/>
    <cellStyle name="40% - Акцент3 12 7" xfId="1959"/>
    <cellStyle name="40% - Акцент3 12 8" xfId="1960"/>
    <cellStyle name="40% - Акцент3 12 9" xfId="1961"/>
    <cellStyle name="40% - Акцент3 13" xfId="1962"/>
    <cellStyle name="40% - Акцент3 13 10" xfId="1963"/>
    <cellStyle name="40% - Акцент3 13 11" xfId="1964"/>
    <cellStyle name="40% - Акцент3 13 12" xfId="1965"/>
    <cellStyle name="40% - Акцент3 13 13" xfId="1966"/>
    <cellStyle name="40% - Акцент3 13 14" xfId="1967"/>
    <cellStyle name="40% - Акцент3 13 2" xfId="1968"/>
    <cellStyle name="40% - Акцент3 13 3" xfId="1969"/>
    <cellStyle name="40% - Акцент3 13 4" xfId="1970"/>
    <cellStyle name="40% - Акцент3 13 5" xfId="1971"/>
    <cellStyle name="40% - Акцент3 13 6" xfId="1972"/>
    <cellStyle name="40% - Акцент3 13 7" xfId="1973"/>
    <cellStyle name="40% - Акцент3 13 8" xfId="1974"/>
    <cellStyle name="40% - Акцент3 13 9" xfId="1975"/>
    <cellStyle name="40% - Акцент3 14" xfId="1976"/>
    <cellStyle name="40% - Акцент3 15" xfId="1977"/>
    <cellStyle name="40% - Акцент3 16" xfId="1978"/>
    <cellStyle name="40% - Акцент3 17" xfId="1979"/>
    <cellStyle name="40% - Акцент3 18" xfId="1980"/>
    <cellStyle name="40% - Акцент3 19" xfId="1981"/>
    <cellStyle name="40% - Акцент3 2" xfId="1982"/>
    <cellStyle name="40% - Акцент3 2 10" xfId="1983"/>
    <cellStyle name="40% - Акцент3 2 11" xfId="1984"/>
    <cellStyle name="40% - Акцент3 2 12" xfId="1985"/>
    <cellStyle name="40% - Акцент3 2 13" xfId="1986"/>
    <cellStyle name="40% - Акцент3 2 14" xfId="1987"/>
    <cellStyle name="40% - Акцент3 2 15" xfId="1988"/>
    <cellStyle name="40% - Акцент3 2 2" xfId="1989"/>
    <cellStyle name="40% - Акцент3 2 3" xfId="1990"/>
    <cellStyle name="40% - Акцент3 2 4" xfId="1991"/>
    <cellStyle name="40% - Акцент3 2 5" xfId="1992"/>
    <cellStyle name="40% - Акцент3 2 6" xfId="1993"/>
    <cellStyle name="40% - Акцент3 2 7" xfId="1994"/>
    <cellStyle name="40% - Акцент3 2 8" xfId="1995"/>
    <cellStyle name="40% - Акцент3 2 9" xfId="1996"/>
    <cellStyle name="40% - Акцент3 2_46EE.2011(v1.0)" xfId="1997"/>
    <cellStyle name="40% - Акцент3 20" xfId="1998"/>
    <cellStyle name="40% - Акцент3 21" xfId="1999"/>
    <cellStyle name="40% - Акцент3 22" xfId="2000"/>
    <cellStyle name="40% - Акцент3 23" xfId="2001"/>
    <cellStyle name="40% - Акцент3 24" xfId="2002"/>
    <cellStyle name="40% - Акцент3 25" xfId="2003"/>
    <cellStyle name="40% - Акцент3 26" xfId="2004"/>
    <cellStyle name="40% - Акцент3 27" xfId="2005"/>
    <cellStyle name="40% - Акцент3 28" xfId="2006"/>
    <cellStyle name="40% - Акцент3 29" xfId="2007"/>
    <cellStyle name="40% - Акцент3 3" xfId="2008"/>
    <cellStyle name="40% - Акцент3 3 10" xfId="2009"/>
    <cellStyle name="40% - Акцент3 3 11" xfId="2010"/>
    <cellStyle name="40% - Акцент3 3 12" xfId="2011"/>
    <cellStyle name="40% - Акцент3 3 13" xfId="2012"/>
    <cellStyle name="40% - Акцент3 3 14" xfId="2013"/>
    <cellStyle name="40% - Акцент3 3 15" xfId="2014"/>
    <cellStyle name="40% - Акцент3 3 16" xfId="2015"/>
    <cellStyle name="40% - Акцент3 3 2" xfId="2016"/>
    <cellStyle name="40% - Акцент3 3 2 2" xfId="2017"/>
    <cellStyle name="40% - Акцент3 3 3" xfId="2018"/>
    <cellStyle name="40% - Акцент3 3 4" xfId="2019"/>
    <cellStyle name="40% - Акцент3 3 5" xfId="2020"/>
    <cellStyle name="40% - Акцент3 3 6" xfId="2021"/>
    <cellStyle name="40% - Акцент3 3 7" xfId="2022"/>
    <cellStyle name="40% - Акцент3 3 8" xfId="2023"/>
    <cellStyle name="40% - Акцент3 3 9" xfId="2024"/>
    <cellStyle name="40% - Акцент3 3_46EE.2011(v1.0)" xfId="2025"/>
    <cellStyle name="40% - Акцент3 30" xfId="2026"/>
    <cellStyle name="40% - Акцент3 31" xfId="2027"/>
    <cellStyle name="40% - Акцент3 32" xfId="2028"/>
    <cellStyle name="40% - Акцент3 33" xfId="2029"/>
    <cellStyle name="40% - Акцент3 4" xfId="2030"/>
    <cellStyle name="40% - Акцент3 4 10" xfId="2031"/>
    <cellStyle name="40% - Акцент3 4 11" xfId="2032"/>
    <cellStyle name="40% - Акцент3 4 12" xfId="2033"/>
    <cellStyle name="40% - Акцент3 4 13" xfId="2034"/>
    <cellStyle name="40% - Акцент3 4 14" xfId="2035"/>
    <cellStyle name="40% - Акцент3 4 15" xfId="2036"/>
    <cellStyle name="40% - Акцент3 4 16" xfId="2037"/>
    <cellStyle name="40% - Акцент3 4 2" xfId="2038"/>
    <cellStyle name="40% - Акцент3 4 2 2" xfId="2039"/>
    <cellStyle name="40% - Акцент3 4 3" xfId="2040"/>
    <cellStyle name="40% - Акцент3 4 4" xfId="2041"/>
    <cellStyle name="40% - Акцент3 4 5" xfId="2042"/>
    <cellStyle name="40% - Акцент3 4 6" xfId="2043"/>
    <cellStyle name="40% - Акцент3 4 7" xfId="2044"/>
    <cellStyle name="40% - Акцент3 4 8" xfId="2045"/>
    <cellStyle name="40% - Акцент3 4 9" xfId="2046"/>
    <cellStyle name="40% - Акцент3 4_46EE.2011(v1.0)" xfId="2047"/>
    <cellStyle name="40% - Акцент3 5" xfId="2048"/>
    <cellStyle name="40% - Акцент3 5 10" xfId="2049"/>
    <cellStyle name="40% - Акцент3 5 11" xfId="2050"/>
    <cellStyle name="40% - Акцент3 5 12" xfId="2051"/>
    <cellStyle name="40% - Акцент3 5 13" xfId="2052"/>
    <cellStyle name="40% - Акцент3 5 14" xfId="2053"/>
    <cellStyle name="40% - Акцент3 5 15" xfId="2054"/>
    <cellStyle name="40% - Акцент3 5 16" xfId="2055"/>
    <cellStyle name="40% - Акцент3 5 2" xfId="2056"/>
    <cellStyle name="40% - Акцент3 5 3" xfId="2057"/>
    <cellStyle name="40% - Акцент3 5 4" xfId="2058"/>
    <cellStyle name="40% - Акцент3 5 5" xfId="2059"/>
    <cellStyle name="40% - Акцент3 5 6" xfId="2060"/>
    <cellStyle name="40% - Акцент3 5 7" xfId="2061"/>
    <cellStyle name="40% - Акцент3 5 8" xfId="2062"/>
    <cellStyle name="40% - Акцент3 5 9" xfId="2063"/>
    <cellStyle name="40% - Акцент3 5_46EE.2011(v1.0)" xfId="2064"/>
    <cellStyle name="40% - Акцент3 6" xfId="2065"/>
    <cellStyle name="40% - Акцент3 6 10" xfId="2066"/>
    <cellStyle name="40% - Акцент3 6 11" xfId="2067"/>
    <cellStyle name="40% - Акцент3 6 12" xfId="2068"/>
    <cellStyle name="40% - Акцент3 6 13" xfId="2069"/>
    <cellStyle name="40% - Акцент3 6 14" xfId="2070"/>
    <cellStyle name="40% - Акцент3 6 15" xfId="2071"/>
    <cellStyle name="40% - Акцент3 6 16" xfId="2072"/>
    <cellStyle name="40% - Акцент3 6 2" xfId="2073"/>
    <cellStyle name="40% - Акцент3 6 3" xfId="2074"/>
    <cellStyle name="40% - Акцент3 6 4" xfId="2075"/>
    <cellStyle name="40% - Акцент3 6 5" xfId="2076"/>
    <cellStyle name="40% - Акцент3 6 6" xfId="2077"/>
    <cellStyle name="40% - Акцент3 6 7" xfId="2078"/>
    <cellStyle name="40% - Акцент3 6 8" xfId="2079"/>
    <cellStyle name="40% - Акцент3 6 9" xfId="2080"/>
    <cellStyle name="40% - Акцент3 6_46EE.2011(v1.0)" xfId="2081"/>
    <cellStyle name="40% - Акцент3 7" xfId="2082"/>
    <cellStyle name="40% - Акцент3 7 10" xfId="2083"/>
    <cellStyle name="40% - Акцент3 7 11" xfId="2084"/>
    <cellStyle name="40% - Акцент3 7 12" xfId="2085"/>
    <cellStyle name="40% - Акцент3 7 13" xfId="2086"/>
    <cellStyle name="40% - Акцент3 7 14" xfId="2087"/>
    <cellStyle name="40% - Акцент3 7 15" xfId="2088"/>
    <cellStyle name="40% - Акцент3 7 2" xfId="2089"/>
    <cellStyle name="40% - Акцент3 7 3" xfId="2090"/>
    <cellStyle name="40% - Акцент3 7 4" xfId="2091"/>
    <cellStyle name="40% - Акцент3 7 5" xfId="2092"/>
    <cellStyle name="40% - Акцент3 7 6" xfId="2093"/>
    <cellStyle name="40% - Акцент3 7 7" xfId="2094"/>
    <cellStyle name="40% - Акцент3 7 8" xfId="2095"/>
    <cellStyle name="40% - Акцент3 7 9" xfId="2096"/>
    <cellStyle name="40% - Акцент3 7_46EE.2011(v1.0)" xfId="2097"/>
    <cellStyle name="40% - Акцент3 8" xfId="2098"/>
    <cellStyle name="40% - Акцент3 8 10" xfId="2099"/>
    <cellStyle name="40% - Акцент3 8 11" xfId="2100"/>
    <cellStyle name="40% - Акцент3 8 12" xfId="2101"/>
    <cellStyle name="40% - Акцент3 8 13" xfId="2102"/>
    <cellStyle name="40% - Акцент3 8 14" xfId="2103"/>
    <cellStyle name="40% - Акцент3 8 15" xfId="2104"/>
    <cellStyle name="40% - Акцент3 8 2" xfId="2105"/>
    <cellStyle name="40% - Акцент3 8 3" xfId="2106"/>
    <cellStyle name="40% - Акцент3 8 4" xfId="2107"/>
    <cellStyle name="40% - Акцент3 8 5" xfId="2108"/>
    <cellStyle name="40% - Акцент3 8 6" xfId="2109"/>
    <cellStyle name="40% - Акцент3 8 7" xfId="2110"/>
    <cellStyle name="40% - Акцент3 8 8" xfId="2111"/>
    <cellStyle name="40% - Акцент3 8 9" xfId="2112"/>
    <cellStyle name="40% - Акцент3 8_46EE.2011(v1.0)" xfId="2113"/>
    <cellStyle name="40% - Акцент3 9" xfId="2114"/>
    <cellStyle name="40% - Акцент3 9 10" xfId="2115"/>
    <cellStyle name="40% - Акцент3 9 11" xfId="2116"/>
    <cellStyle name="40% - Акцент3 9 12" xfId="2117"/>
    <cellStyle name="40% - Акцент3 9 13" xfId="2118"/>
    <cellStyle name="40% - Акцент3 9 14" xfId="2119"/>
    <cellStyle name="40% - Акцент3 9 2" xfId="2120"/>
    <cellStyle name="40% - Акцент3 9 3" xfId="2121"/>
    <cellStyle name="40% - Акцент3 9 4" xfId="2122"/>
    <cellStyle name="40% - Акцент3 9 5" xfId="2123"/>
    <cellStyle name="40% - Акцент3 9 6" xfId="2124"/>
    <cellStyle name="40% - Акцент3 9 7" xfId="2125"/>
    <cellStyle name="40% - Акцент3 9 8" xfId="2126"/>
    <cellStyle name="40% - Акцент3 9 9" xfId="2127"/>
    <cellStyle name="40% - Акцент3 9_46EE.2011(v1.0)" xfId="2128"/>
    <cellStyle name="40% - Акцент4 10" xfId="2129"/>
    <cellStyle name="40% - Акцент4 10 10" xfId="2130"/>
    <cellStyle name="40% - Акцент4 10 11" xfId="2131"/>
    <cellStyle name="40% - Акцент4 10 12" xfId="2132"/>
    <cellStyle name="40% - Акцент4 10 13" xfId="2133"/>
    <cellStyle name="40% - Акцент4 10 14" xfId="2134"/>
    <cellStyle name="40% - Акцент4 10 2" xfId="2135"/>
    <cellStyle name="40% - Акцент4 10 3" xfId="2136"/>
    <cellStyle name="40% - Акцент4 10 4" xfId="2137"/>
    <cellStyle name="40% - Акцент4 10 5" xfId="2138"/>
    <cellStyle name="40% - Акцент4 10 6" xfId="2139"/>
    <cellStyle name="40% - Акцент4 10 7" xfId="2140"/>
    <cellStyle name="40% - Акцент4 10 8" xfId="2141"/>
    <cellStyle name="40% - Акцент4 10 9" xfId="2142"/>
    <cellStyle name="40% - Акцент4 11" xfId="2143"/>
    <cellStyle name="40% - Акцент4 11 10" xfId="2144"/>
    <cellStyle name="40% - Акцент4 11 11" xfId="2145"/>
    <cellStyle name="40% - Акцент4 11 12" xfId="2146"/>
    <cellStyle name="40% - Акцент4 11 13" xfId="2147"/>
    <cellStyle name="40% - Акцент4 11 14" xfId="2148"/>
    <cellStyle name="40% - Акцент4 11 2" xfId="2149"/>
    <cellStyle name="40% - Акцент4 11 3" xfId="2150"/>
    <cellStyle name="40% - Акцент4 11 4" xfId="2151"/>
    <cellStyle name="40% - Акцент4 11 5" xfId="2152"/>
    <cellStyle name="40% - Акцент4 11 6" xfId="2153"/>
    <cellStyle name="40% - Акцент4 11 7" xfId="2154"/>
    <cellStyle name="40% - Акцент4 11 8" xfId="2155"/>
    <cellStyle name="40% - Акцент4 11 9" xfId="2156"/>
    <cellStyle name="40% - Акцент4 12" xfId="2157"/>
    <cellStyle name="40% - Акцент4 12 10" xfId="2158"/>
    <cellStyle name="40% - Акцент4 12 11" xfId="2159"/>
    <cellStyle name="40% - Акцент4 12 12" xfId="2160"/>
    <cellStyle name="40% - Акцент4 12 13" xfId="2161"/>
    <cellStyle name="40% - Акцент4 12 14" xfId="2162"/>
    <cellStyle name="40% - Акцент4 12 2" xfId="2163"/>
    <cellStyle name="40% - Акцент4 12 3" xfId="2164"/>
    <cellStyle name="40% - Акцент4 12 4" xfId="2165"/>
    <cellStyle name="40% - Акцент4 12 5" xfId="2166"/>
    <cellStyle name="40% - Акцент4 12 6" xfId="2167"/>
    <cellStyle name="40% - Акцент4 12 7" xfId="2168"/>
    <cellStyle name="40% - Акцент4 12 8" xfId="2169"/>
    <cellStyle name="40% - Акцент4 12 9" xfId="2170"/>
    <cellStyle name="40% - Акцент4 13" xfId="2171"/>
    <cellStyle name="40% - Акцент4 13 10" xfId="2172"/>
    <cellStyle name="40% - Акцент4 13 11" xfId="2173"/>
    <cellStyle name="40% - Акцент4 13 12" xfId="2174"/>
    <cellStyle name="40% - Акцент4 13 13" xfId="2175"/>
    <cellStyle name="40% - Акцент4 13 14" xfId="2176"/>
    <cellStyle name="40% - Акцент4 13 2" xfId="2177"/>
    <cellStyle name="40% - Акцент4 13 3" xfId="2178"/>
    <cellStyle name="40% - Акцент4 13 4" xfId="2179"/>
    <cellStyle name="40% - Акцент4 13 5" xfId="2180"/>
    <cellStyle name="40% - Акцент4 13 6" xfId="2181"/>
    <cellStyle name="40% - Акцент4 13 7" xfId="2182"/>
    <cellStyle name="40% - Акцент4 13 8" xfId="2183"/>
    <cellStyle name="40% - Акцент4 13 9" xfId="2184"/>
    <cellStyle name="40% - Акцент4 14" xfId="2185"/>
    <cellStyle name="40% - Акцент4 15" xfId="2186"/>
    <cellStyle name="40% - Акцент4 16" xfId="2187"/>
    <cellStyle name="40% - Акцент4 17" xfId="2188"/>
    <cellStyle name="40% - Акцент4 18" xfId="2189"/>
    <cellStyle name="40% - Акцент4 19" xfId="2190"/>
    <cellStyle name="40% - Акцент4 2" xfId="2191"/>
    <cellStyle name="40% - Акцент4 2 10" xfId="2192"/>
    <cellStyle name="40% - Акцент4 2 11" xfId="2193"/>
    <cellStyle name="40% - Акцент4 2 12" xfId="2194"/>
    <cellStyle name="40% - Акцент4 2 13" xfId="2195"/>
    <cellStyle name="40% - Акцент4 2 14" xfId="2196"/>
    <cellStyle name="40% - Акцент4 2 15" xfId="2197"/>
    <cellStyle name="40% - Акцент4 2 2" xfId="2198"/>
    <cellStyle name="40% - Акцент4 2 3" xfId="2199"/>
    <cellStyle name="40% - Акцент4 2 4" xfId="2200"/>
    <cellStyle name="40% - Акцент4 2 5" xfId="2201"/>
    <cellStyle name="40% - Акцент4 2 6" xfId="2202"/>
    <cellStyle name="40% - Акцент4 2 7" xfId="2203"/>
    <cellStyle name="40% - Акцент4 2 8" xfId="2204"/>
    <cellStyle name="40% - Акцент4 2 9" xfId="2205"/>
    <cellStyle name="40% - Акцент4 2_46EE.2011(v1.0)" xfId="2206"/>
    <cellStyle name="40% - Акцент4 20" xfId="2207"/>
    <cellStyle name="40% - Акцент4 21" xfId="2208"/>
    <cellStyle name="40% - Акцент4 22" xfId="2209"/>
    <cellStyle name="40% - Акцент4 23" xfId="2210"/>
    <cellStyle name="40% - Акцент4 24" xfId="2211"/>
    <cellStyle name="40% - Акцент4 25" xfId="2212"/>
    <cellStyle name="40% - Акцент4 26" xfId="2213"/>
    <cellStyle name="40% - Акцент4 27" xfId="2214"/>
    <cellStyle name="40% - Акцент4 28" xfId="2215"/>
    <cellStyle name="40% - Акцент4 29" xfId="2216"/>
    <cellStyle name="40% - Акцент4 3" xfId="2217"/>
    <cellStyle name="40% - Акцент4 3 10" xfId="2218"/>
    <cellStyle name="40% - Акцент4 3 11" xfId="2219"/>
    <cellStyle name="40% - Акцент4 3 12" xfId="2220"/>
    <cellStyle name="40% - Акцент4 3 13" xfId="2221"/>
    <cellStyle name="40% - Акцент4 3 14" xfId="2222"/>
    <cellStyle name="40% - Акцент4 3 15" xfId="2223"/>
    <cellStyle name="40% - Акцент4 3 2" xfId="2224"/>
    <cellStyle name="40% - Акцент4 3 3" xfId="2225"/>
    <cellStyle name="40% - Акцент4 3 4" xfId="2226"/>
    <cellStyle name="40% - Акцент4 3 5" xfId="2227"/>
    <cellStyle name="40% - Акцент4 3 6" xfId="2228"/>
    <cellStyle name="40% - Акцент4 3 7" xfId="2229"/>
    <cellStyle name="40% - Акцент4 3 8" xfId="2230"/>
    <cellStyle name="40% - Акцент4 3 9" xfId="2231"/>
    <cellStyle name="40% - Акцент4 3_46EE.2011(v1.0)" xfId="2232"/>
    <cellStyle name="40% - Акцент4 30" xfId="2233"/>
    <cellStyle name="40% - Акцент4 31" xfId="2234"/>
    <cellStyle name="40% - Акцент4 32" xfId="2235"/>
    <cellStyle name="40% - Акцент4 33" xfId="2236"/>
    <cellStyle name="40% - Акцент4 4" xfId="2237"/>
    <cellStyle name="40% - Акцент4 4 10" xfId="2238"/>
    <cellStyle name="40% - Акцент4 4 11" xfId="2239"/>
    <cellStyle name="40% - Акцент4 4 12" xfId="2240"/>
    <cellStyle name="40% - Акцент4 4 13" xfId="2241"/>
    <cellStyle name="40% - Акцент4 4 14" xfId="2242"/>
    <cellStyle name="40% - Акцент4 4 15" xfId="2243"/>
    <cellStyle name="40% - Акцент4 4 2" xfId="2244"/>
    <cellStyle name="40% - Акцент4 4 3" xfId="2245"/>
    <cellStyle name="40% - Акцент4 4 4" xfId="2246"/>
    <cellStyle name="40% - Акцент4 4 5" xfId="2247"/>
    <cellStyle name="40% - Акцент4 4 6" xfId="2248"/>
    <cellStyle name="40% - Акцент4 4 7" xfId="2249"/>
    <cellStyle name="40% - Акцент4 4 8" xfId="2250"/>
    <cellStyle name="40% - Акцент4 4 9" xfId="2251"/>
    <cellStyle name="40% - Акцент4 4_46EE.2011(v1.0)" xfId="2252"/>
    <cellStyle name="40% - Акцент4 5" xfId="2253"/>
    <cellStyle name="40% - Акцент4 5 10" xfId="2254"/>
    <cellStyle name="40% - Акцент4 5 11" xfId="2255"/>
    <cellStyle name="40% - Акцент4 5 12" xfId="2256"/>
    <cellStyle name="40% - Акцент4 5 13" xfId="2257"/>
    <cellStyle name="40% - Акцент4 5 14" xfId="2258"/>
    <cellStyle name="40% - Акцент4 5 15" xfId="2259"/>
    <cellStyle name="40% - Акцент4 5 2" xfId="2260"/>
    <cellStyle name="40% - Акцент4 5 3" xfId="2261"/>
    <cellStyle name="40% - Акцент4 5 4" xfId="2262"/>
    <cellStyle name="40% - Акцент4 5 5" xfId="2263"/>
    <cellStyle name="40% - Акцент4 5 6" xfId="2264"/>
    <cellStyle name="40% - Акцент4 5 7" xfId="2265"/>
    <cellStyle name="40% - Акцент4 5 8" xfId="2266"/>
    <cellStyle name="40% - Акцент4 5 9" xfId="2267"/>
    <cellStyle name="40% - Акцент4 5_46EE.2011(v1.0)" xfId="2268"/>
    <cellStyle name="40% - Акцент4 6" xfId="2269"/>
    <cellStyle name="40% - Акцент4 6 10" xfId="2270"/>
    <cellStyle name="40% - Акцент4 6 11" xfId="2271"/>
    <cellStyle name="40% - Акцент4 6 12" xfId="2272"/>
    <cellStyle name="40% - Акцент4 6 13" xfId="2273"/>
    <cellStyle name="40% - Акцент4 6 14" xfId="2274"/>
    <cellStyle name="40% - Акцент4 6 15" xfId="2275"/>
    <cellStyle name="40% - Акцент4 6 2" xfId="2276"/>
    <cellStyle name="40% - Акцент4 6 3" xfId="2277"/>
    <cellStyle name="40% - Акцент4 6 4" xfId="2278"/>
    <cellStyle name="40% - Акцент4 6 5" xfId="2279"/>
    <cellStyle name="40% - Акцент4 6 6" xfId="2280"/>
    <cellStyle name="40% - Акцент4 6 7" xfId="2281"/>
    <cellStyle name="40% - Акцент4 6 8" xfId="2282"/>
    <cellStyle name="40% - Акцент4 6 9" xfId="2283"/>
    <cellStyle name="40% - Акцент4 6_46EE.2011(v1.0)" xfId="2284"/>
    <cellStyle name="40% - Акцент4 7" xfId="2285"/>
    <cellStyle name="40% - Акцент4 7 10" xfId="2286"/>
    <cellStyle name="40% - Акцент4 7 11" xfId="2287"/>
    <cellStyle name="40% - Акцент4 7 12" xfId="2288"/>
    <cellStyle name="40% - Акцент4 7 13" xfId="2289"/>
    <cellStyle name="40% - Акцент4 7 14" xfId="2290"/>
    <cellStyle name="40% - Акцент4 7 15" xfId="2291"/>
    <cellStyle name="40% - Акцент4 7 2" xfId="2292"/>
    <cellStyle name="40% - Акцент4 7 3" xfId="2293"/>
    <cellStyle name="40% - Акцент4 7 4" xfId="2294"/>
    <cellStyle name="40% - Акцент4 7 5" xfId="2295"/>
    <cellStyle name="40% - Акцент4 7 6" xfId="2296"/>
    <cellStyle name="40% - Акцент4 7 7" xfId="2297"/>
    <cellStyle name="40% - Акцент4 7 8" xfId="2298"/>
    <cellStyle name="40% - Акцент4 7 9" xfId="2299"/>
    <cellStyle name="40% - Акцент4 7_46EE.2011(v1.0)" xfId="2300"/>
    <cellStyle name="40% - Акцент4 8" xfId="2301"/>
    <cellStyle name="40% - Акцент4 8 10" xfId="2302"/>
    <cellStyle name="40% - Акцент4 8 11" xfId="2303"/>
    <cellStyle name="40% - Акцент4 8 12" xfId="2304"/>
    <cellStyle name="40% - Акцент4 8 13" xfId="2305"/>
    <cellStyle name="40% - Акцент4 8 14" xfId="2306"/>
    <cellStyle name="40% - Акцент4 8 15" xfId="2307"/>
    <cellStyle name="40% - Акцент4 8 2" xfId="2308"/>
    <cellStyle name="40% - Акцент4 8 3" xfId="2309"/>
    <cellStyle name="40% - Акцент4 8 4" xfId="2310"/>
    <cellStyle name="40% - Акцент4 8 5" xfId="2311"/>
    <cellStyle name="40% - Акцент4 8 6" xfId="2312"/>
    <cellStyle name="40% - Акцент4 8 7" xfId="2313"/>
    <cellStyle name="40% - Акцент4 8 8" xfId="2314"/>
    <cellStyle name="40% - Акцент4 8 9" xfId="2315"/>
    <cellStyle name="40% - Акцент4 8_46EE.2011(v1.0)" xfId="2316"/>
    <cellStyle name="40% - Акцент4 9" xfId="2317"/>
    <cellStyle name="40% - Акцент4 9 10" xfId="2318"/>
    <cellStyle name="40% - Акцент4 9 11" xfId="2319"/>
    <cellStyle name="40% - Акцент4 9 12" xfId="2320"/>
    <cellStyle name="40% - Акцент4 9 13" xfId="2321"/>
    <cellStyle name="40% - Акцент4 9 14" xfId="2322"/>
    <cellStyle name="40% - Акцент4 9 2" xfId="2323"/>
    <cellStyle name="40% - Акцент4 9 3" xfId="2324"/>
    <cellStyle name="40% - Акцент4 9 4" xfId="2325"/>
    <cellStyle name="40% - Акцент4 9 5" xfId="2326"/>
    <cellStyle name="40% - Акцент4 9 6" xfId="2327"/>
    <cellStyle name="40% - Акцент4 9 7" xfId="2328"/>
    <cellStyle name="40% - Акцент4 9 8" xfId="2329"/>
    <cellStyle name="40% - Акцент4 9 9" xfId="2330"/>
    <cellStyle name="40% - Акцент4 9_46EE.2011(v1.0)" xfId="2331"/>
    <cellStyle name="40% - Акцент5 10" xfId="2332"/>
    <cellStyle name="40% - Акцент5 10 10" xfId="2333"/>
    <cellStyle name="40% - Акцент5 10 11" xfId="2334"/>
    <cellStyle name="40% - Акцент5 10 12" xfId="2335"/>
    <cellStyle name="40% - Акцент5 10 13" xfId="2336"/>
    <cellStyle name="40% - Акцент5 10 14" xfId="2337"/>
    <cellStyle name="40% - Акцент5 10 2" xfId="2338"/>
    <cellStyle name="40% - Акцент5 10 3" xfId="2339"/>
    <cellStyle name="40% - Акцент5 10 4" xfId="2340"/>
    <cellStyle name="40% - Акцент5 10 5" xfId="2341"/>
    <cellStyle name="40% - Акцент5 10 6" xfId="2342"/>
    <cellStyle name="40% - Акцент5 10 7" xfId="2343"/>
    <cellStyle name="40% - Акцент5 10 8" xfId="2344"/>
    <cellStyle name="40% - Акцент5 10 9" xfId="2345"/>
    <cellStyle name="40% - Акцент5 11" xfId="2346"/>
    <cellStyle name="40% - Акцент5 11 10" xfId="2347"/>
    <cellStyle name="40% - Акцент5 11 11" xfId="2348"/>
    <cellStyle name="40% - Акцент5 11 12" xfId="2349"/>
    <cellStyle name="40% - Акцент5 11 13" xfId="2350"/>
    <cellStyle name="40% - Акцент5 11 14" xfId="2351"/>
    <cellStyle name="40% - Акцент5 11 2" xfId="2352"/>
    <cellStyle name="40% - Акцент5 11 3" xfId="2353"/>
    <cellStyle name="40% - Акцент5 11 4" xfId="2354"/>
    <cellStyle name="40% - Акцент5 11 5" xfId="2355"/>
    <cellStyle name="40% - Акцент5 11 6" xfId="2356"/>
    <cellStyle name="40% - Акцент5 11 7" xfId="2357"/>
    <cellStyle name="40% - Акцент5 11 8" xfId="2358"/>
    <cellStyle name="40% - Акцент5 11 9" xfId="2359"/>
    <cellStyle name="40% - Акцент5 12" xfId="2360"/>
    <cellStyle name="40% - Акцент5 12 10" xfId="2361"/>
    <cellStyle name="40% - Акцент5 12 11" xfId="2362"/>
    <cellStyle name="40% - Акцент5 12 12" xfId="2363"/>
    <cellStyle name="40% - Акцент5 12 13" xfId="2364"/>
    <cellStyle name="40% - Акцент5 12 14" xfId="2365"/>
    <cellStyle name="40% - Акцент5 12 2" xfId="2366"/>
    <cellStyle name="40% - Акцент5 12 3" xfId="2367"/>
    <cellStyle name="40% - Акцент5 12 4" xfId="2368"/>
    <cellStyle name="40% - Акцент5 12 5" xfId="2369"/>
    <cellStyle name="40% - Акцент5 12 6" xfId="2370"/>
    <cellStyle name="40% - Акцент5 12 7" xfId="2371"/>
    <cellStyle name="40% - Акцент5 12 8" xfId="2372"/>
    <cellStyle name="40% - Акцент5 12 9" xfId="2373"/>
    <cellStyle name="40% - Акцент5 13" xfId="2374"/>
    <cellStyle name="40% - Акцент5 13 10" xfId="2375"/>
    <cellStyle name="40% - Акцент5 13 11" xfId="2376"/>
    <cellStyle name="40% - Акцент5 13 12" xfId="2377"/>
    <cellStyle name="40% - Акцент5 13 13" xfId="2378"/>
    <cellStyle name="40% - Акцент5 13 14" xfId="2379"/>
    <cellStyle name="40% - Акцент5 13 2" xfId="2380"/>
    <cellStyle name="40% - Акцент5 13 3" xfId="2381"/>
    <cellStyle name="40% - Акцент5 13 4" xfId="2382"/>
    <cellStyle name="40% - Акцент5 13 5" xfId="2383"/>
    <cellStyle name="40% - Акцент5 13 6" xfId="2384"/>
    <cellStyle name="40% - Акцент5 13 7" xfId="2385"/>
    <cellStyle name="40% - Акцент5 13 8" xfId="2386"/>
    <cellStyle name="40% - Акцент5 13 9" xfId="2387"/>
    <cellStyle name="40% - Акцент5 14" xfId="2388"/>
    <cellStyle name="40% - Акцент5 15" xfId="2389"/>
    <cellStyle name="40% - Акцент5 16" xfId="2390"/>
    <cellStyle name="40% - Акцент5 17" xfId="2391"/>
    <cellStyle name="40% - Акцент5 18" xfId="2392"/>
    <cellStyle name="40% - Акцент5 19" xfId="2393"/>
    <cellStyle name="40% - Акцент5 2" xfId="2394"/>
    <cellStyle name="40% - Акцент5 2 10" xfId="2395"/>
    <cellStyle name="40% - Акцент5 2 11" xfId="2396"/>
    <cellStyle name="40% - Акцент5 2 12" xfId="2397"/>
    <cellStyle name="40% - Акцент5 2 13" xfId="2398"/>
    <cellStyle name="40% - Акцент5 2 14" xfId="2399"/>
    <cellStyle name="40% - Акцент5 2 15" xfId="2400"/>
    <cellStyle name="40% - Акцент5 2 2" xfId="2401"/>
    <cellStyle name="40% - Акцент5 2 3" xfId="2402"/>
    <cellStyle name="40% - Акцент5 2 4" xfId="2403"/>
    <cellStyle name="40% - Акцент5 2 5" xfId="2404"/>
    <cellStyle name="40% - Акцент5 2 6" xfId="2405"/>
    <cellStyle name="40% - Акцент5 2 7" xfId="2406"/>
    <cellStyle name="40% - Акцент5 2 8" xfId="2407"/>
    <cellStyle name="40% - Акцент5 2 9" xfId="2408"/>
    <cellStyle name="40% - Акцент5 2_46EE.2011(v1.0)" xfId="2409"/>
    <cellStyle name="40% - Акцент5 20" xfId="2410"/>
    <cellStyle name="40% - Акцент5 21" xfId="2411"/>
    <cellStyle name="40% - Акцент5 22" xfId="2412"/>
    <cellStyle name="40% - Акцент5 23" xfId="2413"/>
    <cellStyle name="40% - Акцент5 24" xfId="2414"/>
    <cellStyle name="40% - Акцент5 25" xfId="2415"/>
    <cellStyle name="40% - Акцент5 26" xfId="2416"/>
    <cellStyle name="40% - Акцент5 27" xfId="2417"/>
    <cellStyle name="40% - Акцент5 28" xfId="2418"/>
    <cellStyle name="40% - Акцент5 29" xfId="2419"/>
    <cellStyle name="40% - Акцент5 3" xfId="2420"/>
    <cellStyle name="40% - Акцент5 3 10" xfId="2421"/>
    <cellStyle name="40% - Акцент5 3 11" xfId="2422"/>
    <cellStyle name="40% - Акцент5 3 12" xfId="2423"/>
    <cellStyle name="40% - Акцент5 3 13" xfId="2424"/>
    <cellStyle name="40% - Акцент5 3 14" xfId="2425"/>
    <cellStyle name="40% - Акцент5 3 15" xfId="2426"/>
    <cellStyle name="40% - Акцент5 3 2" xfId="2427"/>
    <cellStyle name="40% - Акцент5 3 3" xfId="2428"/>
    <cellStyle name="40% - Акцент5 3 4" xfId="2429"/>
    <cellStyle name="40% - Акцент5 3 5" xfId="2430"/>
    <cellStyle name="40% - Акцент5 3 6" xfId="2431"/>
    <cellStyle name="40% - Акцент5 3 7" xfId="2432"/>
    <cellStyle name="40% - Акцент5 3 8" xfId="2433"/>
    <cellStyle name="40% - Акцент5 3 9" xfId="2434"/>
    <cellStyle name="40% - Акцент5 3_46EE.2011(v1.0)" xfId="2435"/>
    <cellStyle name="40% - Акцент5 30" xfId="2436"/>
    <cellStyle name="40% - Акцент5 31" xfId="2437"/>
    <cellStyle name="40% - Акцент5 32" xfId="2438"/>
    <cellStyle name="40% - Акцент5 33" xfId="2439"/>
    <cellStyle name="40% - Акцент5 4" xfId="2440"/>
    <cellStyle name="40% - Акцент5 4 10" xfId="2441"/>
    <cellStyle name="40% - Акцент5 4 11" xfId="2442"/>
    <cellStyle name="40% - Акцент5 4 12" xfId="2443"/>
    <cellStyle name="40% - Акцент5 4 13" xfId="2444"/>
    <cellStyle name="40% - Акцент5 4 14" xfId="2445"/>
    <cellStyle name="40% - Акцент5 4 15" xfId="2446"/>
    <cellStyle name="40% - Акцент5 4 2" xfId="2447"/>
    <cellStyle name="40% - Акцент5 4 3" xfId="2448"/>
    <cellStyle name="40% - Акцент5 4 4" xfId="2449"/>
    <cellStyle name="40% - Акцент5 4 5" xfId="2450"/>
    <cellStyle name="40% - Акцент5 4 6" xfId="2451"/>
    <cellStyle name="40% - Акцент5 4 7" xfId="2452"/>
    <cellStyle name="40% - Акцент5 4 8" xfId="2453"/>
    <cellStyle name="40% - Акцент5 4 9" xfId="2454"/>
    <cellStyle name="40% - Акцент5 4_46EE.2011(v1.0)" xfId="2455"/>
    <cellStyle name="40% - Акцент5 5" xfId="2456"/>
    <cellStyle name="40% - Акцент5 5 10" xfId="2457"/>
    <cellStyle name="40% - Акцент5 5 11" xfId="2458"/>
    <cellStyle name="40% - Акцент5 5 12" xfId="2459"/>
    <cellStyle name="40% - Акцент5 5 13" xfId="2460"/>
    <cellStyle name="40% - Акцент5 5 14" xfId="2461"/>
    <cellStyle name="40% - Акцент5 5 15" xfId="2462"/>
    <cellStyle name="40% - Акцент5 5 2" xfId="2463"/>
    <cellStyle name="40% - Акцент5 5 3" xfId="2464"/>
    <cellStyle name="40% - Акцент5 5 4" xfId="2465"/>
    <cellStyle name="40% - Акцент5 5 5" xfId="2466"/>
    <cellStyle name="40% - Акцент5 5 6" xfId="2467"/>
    <cellStyle name="40% - Акцент5 5 7" xfId="2468"/>
    <cellStyle name="40% - Акцент5 5 8" xfId="2469"/>
    <cellStyle name="40% - Акцент5 5 9" xfId="2470"/>
    <cellStyle name="40% - Акцент5 5_46EE.2011(v1.0)" xfId="2471"/>
    <cellStyle name="40% - Акцент5 6" xfId="2472"/>
    <cellStyle name="40% - Акцент5 6 10" xfId="2473"/>
    <cellStyle name="40% - Акцент5 6 11" xfId="2474"/>
    <cellStyle name="40% - Акцент5 6 12" xfId="2475"/>
    <cellStyle name="40% - Акцент5 6 13" xfId="2476"/>
    <cellStyle name="40% - Акцент5 6 14" xfId="2477"/>
    <cellStyle name="40% - Акцент5 6 15" xfId="2478"/>
    <cellStyle name="40% - Акцент5 6 2" xfId="2479"/>
    <cellStyle name="40% - Акцент5 6 3" xfId="2480"/>
    <cellStyle name="40% - Акцент5 6 4" xfId="2481"/>
    <cellStyle name="40% - Акцент5 6 5" xfId="2482"/>
    <cellStyle name="40% - Акцент5 6 6" xfId="2483"/>
    <cellStyle name="40% - Акцент5 6 7" xfId="2484"/>
    <cellStyle name="40% - Акцент5 6 8" xfId="2485"/>
    <cellStyle name="40% - Акцент5 6 9" xfId="2486"/>
    <cellStyle name="40% - Акцент5 6_46EE.2011(v1.0)" xfId="2487"/>
    <cellStyle name="40% - Акцент5 7" xfId="2488"/>
    <cellStyle name="40% - Акцент5 7 10" xfId="2489"/>
    <cellStyle name="40% - Акцент5 7 11" xfId="2490"/>
    <cellStyle name="40% - Акцент5 7 12" xfId="2491"/>
    <cellStyle name="40% - Акцент5 7 13" xfId="2492"/>
    <cellStyle name="40% - Акцент5 7 14" xfId="2493"/>
    <cellStyle name="40% - Акцент5 7 15" xfId="2494"/>
    <cellStyle name="40% - Акцент5 7 2" xfId="2495"/>
    <cellStyle name="40% - Акцент5 7 3" xfId="2496"/>
    <cellStyle name="40% - Акцент5 7 4" xfId="2497"/>
    <cellStyle name="40% - Акцент5 7 5" xfId="2498"/>
    <cellStyle name="40% - Акцент5 7 6" xfId="2499"/>
    <cellStyle name="40% - Акцент5 7 7" xfId="2500"/>
    <cellStyle name="40% - Акцент5 7 8" xfId="2501"/>
    <cellStyle name="40% - Акцент5 7 9" xfId="2502"/>
    <cellStyle name="40% - Акцент5 7_46EE.2011(v1.0)" xfId="2503"/>
    <cellStyle name="40% - Акцент5 8" xfId="2504"/>
    <cellStyle name="40% - Акцент5 8 10" xfId="2505"/>
    <cellStyle name="40% - Акцент5 8 11" xfId="2506"/>
    <cellStyle name="40% - Акцент5 8 12" xfId="2507"/>
    <cellStyle name="40% - Акцент5 8 13" xfId="2508"/>
    <cellStyle name="40% - Акцент5 8 14" xfId="2509"/>
    <cellStyle name="40% - Акцент5 8 15" xfId="2510"/>
    <cellStyle name="40% - Акцент5 8 2" xfId="2511"/>
    <cellStyle name="40% - Акцент5 8 3" xfId="2512"/>
    <cellStyle name="40% - Акцент5 8 4" xfId="2513"/>
    <cellStyle name="40% - Акцент5 8 5" xfId="2514"/>
    <cellStyle name="40% - Акцент5 8 6" xfId="2515"/>
    <cellStyle name="40% - Акцент5 8 7" xfId="2516"/>
    <cellStyle name="40% - Акцент5 8 8" xfId="2517"/>
    <cellStyle name="40% - Акцент5 8 9" xfId="2518"/>
    <cellStyle name="40% - Акцент5 8_46EE.2011(v1.0)" xfId="2519"/>
    <cellStyle name="40% - Акцент5 9" xfId="2520"/>
    <cellStyle name="40% - Акцент5 9 10" xfId="2521"/>
    <cellStyle name="40% - Акцент5 9 11" xfId="2522"/>
    <cellStyle name="40% - Акцент5 9 12" xfId="2523"/>
    <cellStyle name="40% - Акцент5 9 13" xfId="2524"/>
    <cellStyle name="40% - Акцент5 9 14" xfId="2525"/>
    <cellStyle name="40% - Акцент5 9 2" xfId="2526"/>
    <cellStyle name="40% - Акцент5 9 3" xfId="2527"/>
    <cellStyle name="40% - Акцент5 9 4" xfId="2528"/>
    <cellStyle name="40% - Акцент5 9 5" xfId="2529"/>
    <cellStyle name="40% - Акцент5 9 6" xfId="2530"/>
    <cellStyle name="40% - Акцент5 9 7" xfId="2531"/>
    <cellStyle name="40% - Акцент5 9 8" xfId="2532"/>
    <cellStyle name="40% - Акцент5 9 9" xfId="2533"/>
    <cellStyle name="40% - Акцент5 9_46EE.2011(v1.0)" xfId="2534"/>
    <cellStyle name="40% - Акцент6 10" xfId="2535"/>
    <cellStyle name="40% - Акцент6 10 10" xfId="2536"/>
    <cellStyle name="40% - Акцент6 10 11" xfId="2537"/>
    <cellStyle name="40% - Акцент6 10 12" xfId="2538"/>
    <cellStyle name="40% - Акцент6 10 13" xfId="2539"/>
    <cellStyle name="40% - Акцент6 10 14" xfId="2540"/>
    <cellStyle name="40% - Акцент6 10 2" xfId="2541"/>
    <cellStyle name="40% - Акцент6 10 3" xfId="2542"/>
    <cellStyle name="40% - Акцент6 10 4" xfId="2543"/>
    <cellStyle name="40% - Акцент6 10 5" xfId="2544"/>
    <cellStyle name="40% - Акцент6 10 6" xfId="2545"/>
    <cellStyle name="40% - Акцент6 10 7" xfId="2546"/>
    <cellStyle name="40% - Акцент6 10 8" xfId="2547"/>
    <cellStyle name="40% - Акцент6 10 9" xfId="2548"/>
    <cellStyle name="40% - Акцент6 11" xfId="2549"/>
    <cellStyle name="40% - Акцент6 11 10" xfId="2550"/>
    <cellStyle name="40% - Акцент6 11 11" xfId="2551"/>
    <cellStyle name="40% - Акцент6 11 12" xfId="2552"/>
    <cellStyle name="40% - Акцент6 11 13" xfId="2553"/>
    <cellStyle name="40% - Акцент6 11 14" xfId="2554"/>
    <cellStyle name="40% - Акцент6 11 2" xfId="2555"/>
    <cellStyle name="40% - Акцент6 11 3" xfId="2556"/>
    <cellStyle name="40% - Акцент6 11 4" xfId="2557"/>
    <cellStyle name="40% - Акцент6 11 5" xfId="2558"/>
    <cellStyle name="40% - Акцент6 11 6" xfId="2559"/>
    <cellStyle name="40% - Акцент6 11 7" xfId="2560"/>
    <cellStyle name="40% - Акцент6 11 8" xfId="2561"/>
    <cellStyle name="40% - Акцент6 11 9" xfId="2562"/>
    <cellStyle name="40% - Акцент6 12" xfId="2563"/>
    <cellStyle name="40% - Акцент6 12 10" xfId="2564"/>
    <cellStyle name="40% - Акцент6 12 11" xfId="2565"/>
    <cellStyle name="40% - Акцент6 12 12" xfId="2566"/>
    <cellStyle name="40% - Акцент6 12 13" xfId="2567"/>
    <cellStyle name="40% - Акцент6 12 14" xfId="2568"/>
    <cellStyle name="40% - Акцент6 12 2" xfId="2569"/>
    <cellStyle name="40% - Акцент6 12 3" xfId="2570"/>
    <cellStyle name="40% - Акцент6 12 4" xfId="2571"/>
    <cellStyle name="40% - Акцент6 12 5" xfId="2572"/>
    <cellStyle name="40% - Акцент6 12 6" xfId="2573"/>
    <cellStyle name="40% - Акцент6 12 7" xfId="2574"/>
    <cellStyle name="40% - Акцент6 12 8" xfId="2575"/>
    <cellStyle name="40% - Акцент6 12 9" xfId="2576"/>
    <cellStyle name="40% - Акцент6 13" xfId="2577"/>
    <cellStyle name="40% - Акцент6 13 10" xfId="2578"/>
    <cellStyle name="40% - Акцент6 13 11" xfId="2579"/>
    <cellStyle name="40% - Акцент6 13 12" xfId="2580"/>
    <cellStyle name="40% - Акцент6 13 13" xfId="2581"/>
    <cellStyle name="40% - Акцент6 13 14" xfId="2582"/>
    <cellStyle name="40% - Акцент6 13 2" xfId="2583"/>
    <cellStyle name="40% - Акцент6 13 3" xfId="2584"/>
    <cellStyle name="40% - Акцент6 13 4" xfId="2585"/>
    <cellStyle name="40% - Акцент6 13 5" xfId="2586"/>
    <cellStyle name="40% - Акцент6 13 6" xfId="2587"/>
    <cellStyle name="40% - Акцент6 13 7" xfId="2588"/>
    <cellStyle name="40% - Акцент6 13 8" xfId="2589"/>
    <cellStyle name="40% - Акцент6 13 9" xfId="2590"/>
    <cellStyle name="40% - Акцент6 14" xfId="2591"/>
    <cellStyle name="40% - Акцент6 15" xfId="2592"/>
    <cellStyle name="40% - Акцент6 16" xfId="2593"/>
    <cellStyle name="40% - Акцент6 17" xfId="2594"/>
    <cellStyle name="40% - Акцент6 18" xfId="2595"/>
    <cellStyle name="40% - Акцент6 19" xfId="2596"/>
    <cellStyle name="40% - Акцент6 2" xfId="2597"/>
    <cellStyle name="40% - Акцент6 2 10" xfId="2598"/>
    <cellStyle name="40% - Акцент6 2 11" xfId="2599"/>
    <cellStyle name="40% - Акцент6 2 12" xfId="2600"/>
    <cellStyle name="40% - Акцент6 2 13" xfId="2601"/>
    <cellStyle name="40% - Акцент6 2 14" xfId="2602"/>
    <cellStyle name="40% - Акцент6 2 15" xfId="2603"/>
    <cellStyle name="40% - Акцент6 2 2" xfId="2604"/>
    <cellStyle name="40% - Акцент6 2 3" xfId="2605"/>
    <cellStyle name="40% - Акцент6 2 4" xfId="2606"/>
    <cellStyle name="40% - Акцент6 2 5" xfId="2607"/>
    <cellStyle name="40% - Акцент6 2 6" xfId="2608"/>
    <cellStyle name="40% - Акцент6 2 7" xfId="2609"/>
    <cellStyle name="40% - Акцент6 2 8" xfId="2610"/>
    <cellStyle name="40% - Акцент6 2 9" xfId="2611"/>
    <cellStyle name="40% - Акцент6 2_46EE.2011(v1.0)" xfId="2612"/>
    <cellStyle name="40% - Акцент6 20" xfId="2613"/>
    <cellStyle name="40% - Акцент6 21" xfId="2614"/>
    <cellStyle name="40% - Акцент6 22" xfId="2615"/>
    <cellStyle name="40% - Акцент6 23" xfId="2616"/>
    <cellStyle name="40% - Акцент6 24" xfId="2617"/>
    <cellStyle name="40% - Акцент6 25" xfId="2618"/>
    <cellStyle name="40% - Акцент6 26" xfId="2619"/>
    <cellStyle name="40% - Акцент6 27" xfId="2620"/>
    <cellStyle name="40% - Акцент6 28" xfId="2621"/>
    <cellStyle name="40% - Акцент6 29" xfId="2622"/>
    <cellStyle name="40% - Акцент6 3" xfId="2623"/>
    <cellStyle name="40% - Акцент6 3 10" xfId="2624"/>
    <cellStyle name="40% - Акцент6 3 11" xfId="2625"/>
    <cellStyle name="40% - Акцент6 3 12" xfId="2626"/>
    <cellStyle name="40% - Акцент6 3 13" xfId="2627"/>
    <cellStyle name="40% - Акцент6 3 14" xfId="2628"/>
    <cellStyle name="40% - Акцент6 3 15" xfId="2629"/>
    <cellStyle name="40% - Акцент6 3 2" xfId="2630"/>
    <cellStyle name="40% - Акцент6 3 3" xfId="2631"/>
    <cellStyle name="40% - Акцент6 3 4" xfId="2632"/>
    <cellStyle name="40% - Акцент6 3 5" xfId="2633"/>
    <cellStyle name="40% - Акцент6 3 6" xfId="2634"/>
    <cellStyle name="40% - Акцент6 3 7" xfId="2635"/>
    <cellStyle name="40% - Акцент6 3 8" xfId="2636"/>
    <cellStyle name="40% - Акцент6 3 9" xfId="2637"/>
    <cellStyle name="40% - Акцент6 3_46EE.2011(v1.0)" xfId="2638"/>
    <cellStyle name="40% - Акцент6 30" xfId="2639"/>
    <cellStyle name="40% - Акцент6 31" xfId="2640"/>
    <cellStyle name="40% - Акцент6 32" xfId="2641"/>
    <cellStyle name="40% - Акцент6 33" xfId="2642"/>
    <cellStyle name="40% - Акцент6 4" xfId="2643"/>
    <cellStyle name="40% - Акцент6 4 10" xfId="2644"/>
    <cellStyle name="40% - Акцент6 4 11" xfId="2645"/>
    <cellStyle name="40% - Акцент6 4 12" xfId="2646"/>
    <cellStyle name="40% - Акцент6 4 13" xfId="2647"/>
    <cellStyle name="40% - Акцент6 4 14" xfId="2648"/>
    <cellStyle name="40% - Акцент6 4 15" xfId="2649"/>
    <cellStyle name="40% - Акцент6 4 2" xfId="2650"/>
    <cellStyle name="40% - Акцент6 4 3" xfId="2651"/>
    <cellStyle name="40% - Акцент6 4 4" xfId="2652"/>
    <cellStyle name="40% - Акцент6 4 5" xfId="2653"/>
    <cellStyle name="40% - Акцент6 4 6" xfId="2654"/>
    <cellStyle name="40% - Акцент6 4 7" xfId="2655"/>
    <cellStyle name="40% - Акцент6 4 8" xfId="2656"/>
    <cellStyle name="40% - Акцент6 4 9" xfId="2657"/>
    <cellStyle name="40% - Акцент6 4_46EE.2011(v1.0)" xfId="2658"/>
    <cellStyle name="40% - Акцент6 5" xfId="2659"/>
    <cellStyle name="40% - Акцент6 5 10" xfId="2660"/>
    <cellStyle name="40% - Акцент6 5 11" xfId="2661"/>
    <cellStyle name="40% - Акцент6 5 12" xfId="2662"/>
    <cellStyle name="40% - Акцент6 5 13" xfId="2663"/>
    <cellStyle name="40% - Акцент6 5 14" xfId="2664"/>
    <cellStyle name="40% - Акцент6 5 15" xfId="2665"/>
    <cellStyle name="40% - Акцент6 5 2" xfId="2666"/>
    <cellStyle name="40% - Акцент6 5 3" xfId="2667"/>
    <cellStyle name="40% - Акцент6 5 4" xfId="2668"/>
    <cellStyle name="40% - Акцент6 5 5" xfId="2669"/>
    <cellStyle name="40% - Акцент6 5 6" xfId="2670"/>
    <cellStyle name="40% - Акцент6 5 7" xfId="2671"/>
    <cellStyle name="40% - Акцент6 5 8" xfId="2672"/>
    <cellStyle name="40% - Акцент6 5 9" xfId="2673"/>
    <cellStyle name="40% - Акцент6 5_46EE.2011(v1.0)" xfId="2674"/>
    <cellStyle name="40% - Акцент6 6" xfId="2675"/>
    <cellStyle name="40% - Акцент6 6 10" xfId="2676"/>
    <cellStyle name="40% - Акцент6 6 11" xfId="2677"/>
    <cellStyle name="40% - Акцент6 6 12" xfId="2678"/>
    <cellStyle name="40% - Акцент6 6 13" xfId="2679"/>
    <cellStyle name="40% - Акцент6 6 14" xfId="2680"/>
    <cellStyle name="40% - Акцент6 6 15" xfId="2681"/>
    <cellStyle name="40% - Акцент6 6 2" xfId="2682"/>
    <cellStyle name="40% - Акцент6 6 3" xfId="2683"/>
    <cellStyle name="40% - Акцент6 6 4" xfId="2684"/>
    <cellStyle name="40% - Акцент6 6 5" xfId="2685"/>
    <cellStyle name="40% - Акцент6 6 6" xfId="2686"/>
    <cellStyle name="40% - Акцент6 6 7" xfId="2687"/>
    <cellStyle name="40% - Акцент6 6 8" xfId="2688"/>
    <cellStyle name="40% - Акцент6 6 9" xfId="2689"/>
    <cellStyle name="40% - Акцент6 6_46EE.2011(v1.0)" xfId="2690"/>
    <cellStyle name="40% - Акцент6 7" xfId="2691"/>
    <cellStyle name="40% - Акцент6 7 10" xfId="2692"/>
    <cellStyle name="40% - Акцент6 7 11" xfId="2693"/>
    <cellStyle name="40% - Акцент6 7 12" xfId="2694"/>
    <cellStyle name="40% - Акцент6 7 13" xfId="2695"/>
    <cellStyle name="40% - Акцент6 7 14" xfId="2696"/>
    <cellStyle name="40% - Акцент6 7 15" xfId="2697"/>
    <cellStyle name="40% - Акцент6 7 2" xfId="2698"/>
    <cellStyle name="40% - Акцент6 7 3" xfId="2699"/>
    <cellStyle name="40% - Акцент6 7 4" xfId="2700"/>
    <cellStyle name="40% - Акцент6 7 5" xfId="2701"/>
    <cellStyle name="40% - Акцент6 7 6" xfId="2702"/>
    <cellStyle name="40% - Акцент6 7 7" xfId="2703"/>
    <cellStyle name="40% - Акцент6 7 8" xfId="2704"/>
    <cellStyle name="40% - Акцент6 7 9" xfId="2705"/>
    <cellStyle name="40% - Акцент6 7_46EE.2011(v1.0)" xfId="2706"/>
    <cellStyle name="40% - Акцент6 8" xfId="2707"/>
    <cellStyle name="40% - Акцент6 8 10" xfId="2708"/>
    <cellStyle name="40% - Акцент6 8 11" xfId="2709"/>
    <cellStyle name="40% - Акцент6 8 12" xfId="2710"/>
    <cellStyle name="40% - Акцент6 8 13" xfId="2711"/>
    <cellStyle name="40% - Акцент6 8 14" xfId="2712"/>
    <cellStyle name="40% - Акцент6 8 15" xfId="2713"/>
    <cellStyle name="40% - Акцент6 8 2" xfId="2714"/>
    <cellStyle name="40% - Акцент6 8 3" xfId="2715"/>
    <cellStyle name="40% - Акцент6 8 4" xfId="2716"/>
    <cellStyle name="40% - Акцент6 8 5" xfId="2717"/>
    <cellStyle name="40% - Акцент6 8 6" xfId="2718"/>
    <cellStyle name="40% - Акцент6 8 7" xfId="2719"/>
    <cellStyle name="40% - Акцент6 8 8" xfId="2720"/>
    <cellStyle name="40% - Акцент6 8 9" xfId="2721"/>
    <cellStyle name="40% - Акцент6 8_46EE.2011(v1.0)" xfId="2722"/>
    <cellStyle name="40% - Акцент6 9" xfId="2723"/>
    <cellStyle name="40% - Акцент6 9 10" xfId="2724"/>
    <cellStyle name="40% - Акцент6 9 11" xfId="2725"/>
    <cellStyle name="40% - Акцент6 9 12" xfId="2726"/>
    <cellStyle name="40% - Акцент6 9 13" xfId="2727"/>
    <cellStyle name="40% - Акцент6 9 14" xfId="2728"/>
    <cellStyle name="40% - Акцент6 9 2" xfId="2729"/>
    <cellStyle name="40% - Акцент6 9 3" xfId="2730"/>
    <cellStyle name="40% - Акцент6 9 4" xfId="2731"/>
    <cellStyle name="40% - Акцент6 9 5" xfId="2732"/>
    <cellStyle name="40% - Акцент6 9 6" xfId="2733"/>
    <cellStyle name="40% - Акцент6 9 7" xfId="2734"/>
    <cellStyle name="40% - Акцент6 9 8" xfId="2735"/>
    <cellStyle name="40% - Акцент6 9 9" xfId="2736"/>
    <cellStyle name="40% - Акцент6 9_46EE.2011(v1.0)" xfId="2737"/>
    <cellStyle name="60% - Accent1" xfId="2738"/>
    <cellStyle name="60% - Accent1 2" xfId="2739"/>
    <cellStyle name="60% - Accent2" xfId="2740"/>
    <cellStyle name="60% - Accent2 2" xfId="2741"/>
    <cellStyle name="60% - Accent3" xfId="2742"/>
    <cellStyle name="60% - Accent3 2" xfId="2743"/>
    <cellStyle name="60% - Accent4" xfId="2744"/>
    <cellStyle name="60% - Accent4 2" xfId="2745"/>
    <cellStyle name="60% - Accent5" xfId="2746"/>
    <cellStyle name="60% - Accent5 2" xfId="2747"/>
    <cellStyle name="60% - Accent6" xfId="2748"/>
    <cellStyle name="60% - Accent6 2" xfId="2749"/>
    <cellStyle name="60% - Акцент1 10" xfId="2750"/>
    <cellStyle name="60% - Акцент1 11" xfId="2751"/>
    <cellStyle name="60% - Акцент1 12" xfId="2752"/>
    <cellStyle name="60% - Акцент1 13" xfId="2753"/>
    <cellStyle name="60% - Акцент1 14" xfId="2754"/>
    <cellStyle name="60% - Акцент1 15" xfId="2755"/>
    <cellStyle name="60% - Акцент1 16" xfId="2756"/>
    <cellStyle name="60% - Акцент1 17" xfId="2757"/>
    <cellStyle name="60% - Акцент1 18" xfId="2758"/>
    <cellStyle name="60% - Акцент1 19" xfId="2759"/>
    <cellStyle name="60% - Акцент1 2" xfId="2760"/>
    <cellStyle name="60% - Акцент1 2 10" xfId="2761"/>
    <cellStyle name="60% - Акцент1 2 11" xfId="2762"/>
    <cellStyle name="60% - Акцент1 2 12" xfId="2763"/>
    <cellStyle name="60% - Акцент1 2 2" xfId="2764"/>
    <cellStyle name="60% - Акцент1 2 3" xfId="2765"/>
    <cellStyle name="60% - Акцент1 2 4" xfId="2766"/>
    <cellStyle name="60% - Акцент1 2 5" xfId="2767"/>
    <cellStyle name="60% - Акцент1 2 6" xfId="2768"/>
    <cellStyle name="60% - Акцент1 2 7" xfId="2769"/>
    <cellStyle name="60% - Акцент1 2 8" xfId="2770"/>
    <cellStyle name="60% - Акцент1 2 9" xfId="2771"/>
    <cellStyle name="60% - Акцент1 20" xfId="2772"/>
    <cellStyle name="60% - Акцент1 3" xfId="2773"/>
    <cellStyle name="60% - Акцент1 3 2" xfId="2774"/>
    <cellStyle name="60% - Акцент1 4" xfId="2775"/>
    <cellStyle name="60% - Акцент1 4 2" xfId="2776"/>
    <cellStyle name="60% - Акцент1 5" xfId="2777"/>
    <cellStyle name="60% - Акцент1 5 2" xfId="2778"/>
    <cellStyle name="60% - Акцент1 6" xfId="2779"/>
    <cellStyle name="60% - Акцент1 6 2" xfId="2780"/>
    <cellStyle name="60% - Акцент1 7" xfId="2781"/>
    <cellStyle name="60% - Акцент1 7 2" xfId="2782"/>
    <cellStyle name="60% - Акцент1 8" xfId="2783"/>
    <cellStyle name="60% - Акцент1 8 2" xfId="2784"/>
    <cellStyle name="60% - Акцент1 9" xfId="2785"/>
    <cellStyle name="60% - Акцент1 9 2" xfId="2786"/>
    <cellStyle name="60% - Акцент2 10" xfId="2787"/>
    <cellStyle name="60% - Акцент2 11" xfId="2788"/>
    <cellStyle name="60% - Акцент2 12" xfId="2789"/>
    <cellStyle name="60% - Акцент2 13" xfId="2790"/>
    <cellStyle name="60% - Акцент2 14" xfId="2791"/>
    <cellStyle name="60% - Акцент2 15" xfId="2792"/>
    <cellStyle name="60% - Акцент2 16" xfId="2793"/>
    <cellStyle name="60% - Акцент2 17" xfId="2794"/>
    <cellStyle name="60% - Акцент2 18" xfId="2795"/>
    <cellStyle name="60% - Акцент2 19" xfId="2796"/>
    <cellStyle name="60% - Акцент2 2" xfId="2797"/>
    <cellStyle name="60% - Акцент2 2 10" xfId="2798"/>
    <cellStyle name="60% - Акцент2 2 11" xfId="2799"/>
    <cellStyle name="60% - Акцент2 2 12" xfId="2800"/>
    <cellStyle name="60% - Акцент2 2 2" xfId="2801"/>
    <cellStyle name="60% - Акцент2 2 3" xfId="2802"/>
    <cellStyle name="60% - Акцент2 2 4" xfId="2803"/>
    <cellStyle name="60% - Акцент2 2 5" xfId="2804"/>
    <cellStyle name="60% - Акцент2 2 6" xfId="2805"/>
    <cellStyle name="60% - Акцент2 2 7" xfId="2806"/>
    <cellStyle name="60% - Акцент2 2 8" xfId="2807"/>
    <cellStyle name="60% - Акцент2 2 9" xfId="2808"/>
    <cellStyle name="60% - Акцент2 20" xfId="2809"/>
    <cellStyle name="60% - Акцент2 3" xfId="2810"/>
    <cellStyle name="60% - Акцент2 3 2" xfId="2811"/>
    <cellStyle name="60% - Акцент2 4" xfId="2812"/>
    <cellStyle name="60% - Акцент2 4 2" xfId="2813"/>
    <cellStyle name="60% - Акцент2 5" xfId="2814"/>
    <cellStyle name="60% - Акцент2 5 2" xfId="2815"/>
    <cellStyle name="60% - Акцент2 6" xfId="2816"/>
    <cellStyle name="60% - Акцент2 6 2" xfId="2817"/>
    <cellStyle name="60% - Акцент2 7" xfId="2818"/>
    <cellStyle name="60% - Акцент2 7 2" xfId="2819"/>
    <cellStyle name="60% - Акцент2 8" xfId="2820"/>
    <cellStyle name="60% - Акцент2 8 2" xfId="2821"/>
    <cellStyle name="60% - Акцент2 9" xfId="2822"/>
    <cellStyle name="60% - Акцент2 9 2" xfId="2823"/>
    <cellStyle name="60% - Акцент3 10" xfId="2824"/>
    <cellStyle name="60% - Акцент3 11" xfId="2825"/>
    <cellStyle name="60% - Акцент3 12" xfId="2826"/>
    <cellStyle name="60% - Акцент3 13" xfId="2827"/>
    <cellStyle name="60% - Акцент3 14" xfId="2828"/>
    <cellStyle name="60% - Акцент3 15" xfId="2829"/>
    <cellStyle name="60% - Акцент3 16" xfId="2830"/>
    <cellStyle name="60% - Акцент3 17" xfId="2831"/>
    <cellStyle name="60% - Акцент3 18" xfId="2832"/>
    <cellStyle name="60% - Акцент3 19" xfId="2833"/>
    <cellStyle name="60% - Акцент3 2" xfId="2834"/>
    <cellStyle name="60% - Акцент3 2 10" xfId="2835"/>
    <cellStyle name="60% - Акцент3 2 11" xfId="2836"/>
    <cellStyle name="60% - Акцент3 2 12" xfId="2837"/>
    <cellStyle name="60% - Акцент3 2 2" xfId="2838"/>
    <cellStyle name="60% - Акцент3 2 3" xfId="2839"/>
    <cellStyle name="60% - Акцент3 2 4" xfId="2840"/>
    <cellStyle name="60% - Акцент3 2 5" xfId="2841"/>
    <cellStyle name="60% - Акцент3 2 6" xfId="2842"/>
    <cellStyle name="60% - Акцент3 2 7" xfId="2843"/>
    <cellStyle name="60% - Акцент3 2 8" xfId="2844"/>
    <cellStyle name="60% - Акцент3 2 9" xfId="2845"/>
    <cellStyle name="60% - Акцент3 20" xfId="2846"/>
    <cellStyle name="60% - Акцент3 3" xfId="2847"/>
    <cellStyle name="60% - Акцент3 3 2" xfId="2848"/>
    <cellStyle name="60% - Акцент3 4" xfId="2849"/>
    <cellStyle name="60% - Акцент3 4 2" xfId="2850"/>
    <cellStyle name="60% - Акцент3 5" xfId="2851"/>
    <cellStyle name="60% - Акцент3 5 2" xfId="2852"/>
    <cellStyle name="60% - Акцент3 6" xfId="2853"/>
    <cellStyle name="60% - Акцент3 6 2" xfId="2854"/>
    <cellStyle name="60% - Акцент3 7" xfId="2855"/>
    <cellStyle name="60% - Акцент3 7 2" xfId="2856"/>
    <cellStyle name="60% - Акцент3 8" xfId="2857"/>
    <cellStyle name="60% - Акцент3 8 2" xfId="2858"/>
    <cellStyle name="60% - Акцент3 9" xfId="2859"/>
    <cellStyle name="60% - Акцент3 9 2" xfId="2860"/>
    <cellStyle name="60% - Акцент4 10" xfId="2861"/>
    <cellStyle name="60% - Акцент4 11" xfId="2862"/>
    <cellStyle name="60% - Акцент4 12" xfId="2863"/>
    <cellStyle name="60% - Акцент4 13" xfId="2864"/>
    <cellStyle name="60% - Акцент4 14" xfId="2865"/>
    <cellStyle name="60% - Акцент4 15" xfId="2866"/>
    <cellStyle name="60% - Акцент4 16" xfId="2867"/>
    <cellStyle name="60% - Акцент4 17" xfId="2868"/>
    <cellStyle name="60% - Акцент4 18" xfId="2869"/>
    <cellStyle name="60% - Акцент4 19" xfId="2870"/>
    <cellStyle name="60% - Акцент4 2" xfId="2871"/>
    <cellStyle name="60% - Акцент4 2 10" xfId="2872"/>
    <cellStyle name="60% - Акцент4 2 11" xfId="2873"/>
    <cellStyle name="60% - Акцент4 2 12" xfId="2874"/>
    <cellStyle name="60% - Акцент4 2 2" xfId="2875"/>
    <cellStyle name="60% - Акцент4 2 3" xfId="2876"/>
    <cellStyle name="60% - Акцент4 2 4" xfId="2877"/>
    <cellStyle name="60% - Акцент4 2 5" xfId="2878"/>
    <cellStyle name="60% - Акцент4 2 6" xfId="2879"/>
    <cellStyle name="60% - Акцент4 2 7" xfId="2880"/>
    <cellStyle name="60% - Акцент4 2 8" xfId="2881"/>
    <cellStyle name="60% - Акцент4 2 9" xfId="2882"/>
    <cellStyle name="60% - Акцент4 20" xfId="2883"/>
    <cellStyle name="60% - Акцент4 3" xfId="2884"/>
    <cellStyle name="60% - Акцент4 3 2" xfId="2885"/>
    <cellStyle name="60% - Акцент4 4" xfId="2886"/>
    <cellStyle name="60% - Акцент4 4 2" xfId="2887"/>
    <cellStyle name="60% - Акцент4 5" xfId="2888"/>
    <cellStyle name="60% - Акцент4 5 2" xfId="2889"/>
    <cellStyle name="60% - Акцент4 6" xfId="2890"/>
    <cellStyle name="60% - Акцент4 6 2" xfId="2891"/>
    <cellStyle name="60% - Акцент4 7" xfId="2892"/>
    <cellStyle name="60% - Акцент4 7 2" xfId="2893"/>
    <cellStyle name="60% - Акцент4 8" xfId="2894"/>
    <cellStyle name="60% - Акцент4 8 2" xfId="2895"/>
    <cellStyle name="60% - Акцент4 9" xfId="2896"/>
    <cellStyle name="60% - Акцент4 9 2" xfId="2897"/>
    <cellStyle name="60% - Акцент5 10" xfId="2898"/>
    <cellStyle name="60% - Акцент5 11" xfId="2899"/>
    <cellStyle name="60% - Акцент5 12" xfId="2900"/>
    <cellStyle name="60% - Акцент5 13" xfId="2901"/>
    <cellStyle name="60% - Акцент5 14" xfId="2902"/>
    <cellStyle name="60% - Акцент5 15" xfId="2903"/>
    <cellStyle name="60% - Акцент5 16" xfId="2904"/>
    <cellStyle name="60% - Акцент5 17" xfId="2905"/>
    <cellStyle name="60% - Акцент5 18" xfId="2906"/>
    <cellStyle name="60% - Акцент5 19" xfId="2907"/>
    <cellStyle name="60% - Акцент5 2" xfId="2908"/>
    <cellStyle name="60% - Акцент5 2 10" xfId="2909"/>
    <cellStyle name="60% - Акцент5 2 11" xfId="2910"/>
    <cellStyle name="60% - Акцент5 2 12" xfId="2911"/>
    <cellStyle name="60% - Акцент5 2 2" xfId="2912"/>
    <cellStyle name="60% - Акцент5 2 3" xfId="2913"/>
    <cellStyle name="60% - Акцент5 2 4" xfId="2914"/>
    <cellStyle name="60% - Акцент5 2 5" xfId="2915"/>
    <cellStyle name="60% - Акцент5 2 6" xfId="2916"/>
    <cellStyle name="60% - Акцент5 2 7" xfId="2917"/>
    <cellStyle name="60% - Акцент5 2 8" xfId="2918"/>
    <cellStyle name="60% - Акцент5 2 9" xfId="2919"/>
    <cellStyle name="60% - Акцент5 20" xfId="2920"/>
    <cellStyle name="60% - Акцент5 3" xfId="2921"/>
    <cellStyle name="60% - Акцент5 3 2" xfId="2922"/>
    <cellStyle name="60% - Акцент5 4" xfId="2923"/>
    <cellStyle name="60% - Акцент5 4 2" xfId="2924"/>
    <cellStyle name="60% - Акцент5 5" xfId="2925"/>
    <cellStyle name="60% - Акцент5 5 2" xfId="2926"/>
    <cellStyle name="60% - Акцент5 6" xfId="2927"/>
    <cellStyle name="60% - Акцент5 6 2" xfId="2928"/>
    <cellStyle name="60% - Акцент5 7" xfId="2929"/>
    <cellStyle name="60% - Акцент5 7 2" xfId="2930"/>
    <cellStyle name="60% - Акцент5 8" xfId="2931"/>
    <cellStyle name="60% - Акцент5 8 2" xfId="2932"/>
    <cellStyle name="60% - Акцент5 9" xfId="2933"/>
    <cellStyle name="60% - Акцент5 9 2" xfId="2934"/>
    <cellStyle name="60% - Акцент6 10" xfId="2935"/>
    <cellStyle name="60% - Акцент6 11" xfId="2936"/>
    <cellStyle name="60% - Акцент6 12" xfId="2937"/>
    <cellStyle name="60% - Акцент6 13" xfId="2938"/>
    <cellStyle name="60% - Акцент6 14" xfId="2939"/>
    <cellStyle name="60% - Акцент6 15" xfId="2940"/>
    <cellStyle name="60% - Акцент6 16" xfId="2941"/>
    <cellStyle name="60% - Акцент6 17" xfId="2942"/>
    <cellStyle name="60% - Акцент6 18" xfId="2943"/>
    <cellStyle name="60% - Акцент6 19" xfId="2944"/>
    <cellStyle name="60% - Акцент6 2" xfId="2945"/>
    <cellStyle name="60% - Акцент6 2 10" xfId="2946"/>
    <cellStyle name="60% - Акцент6 2 11" xfId="2947"/>
    <cellStyle name="60% - Акцент6 2 12" xfId="2948"/>
    <cellStyle name="60% - Акцент6 2 2" xfId="2949"/>
    <cellStyle name="60% - Акцент6 2 3" xfId="2950"/>
    <cellStyle name="60% - Акцент6 2 4" xfId="2951"/>
    <cellStyle name="60% - Акцент6 2 5" xfId="2952"/>
    <cellStyle name="60% - Акцент6 2 6" xfId="2953"/>
    <cellStyle name="60% - Акцент6 2 7" xfId="2954"/>
    <cellStyle name="60% - Акцент6 2 8" xfId="2955"/>
    <cellStyle name="60% - Акцент6 2 9" xfId="2956"/>
    <cellStyle name="60% - Акцент6 20" xfId="2957"/>
    <cellStyle name="60% - Акцент6 3" xfId="2958"/>
    <cellStyle name="60% - Акцент6 3 2" xfId="2959"/>
    <cellStyle name="60% - Акцент6 4" xfId="2960"/>
    <cellStyle name="60% - Акцент6 4 2" xfId="2961"/>
    <cellStyle name="60% - Акцент6 5" xfId="2962"/>
    <cellStyle name="60% - Акцент6 5 2" xfId="2963"/>
    <cellStyle name="60% - Акцент6 6" xfId="2964"/>
    <cellStyle name="60% - Акцент6 6 2" xfId="2965"/>
    <cellStyle name="60% - Акцент6 7" xfId="2966"/>
    <cellStyle name="60% - Акцент6 7 2" xfId="2967"/>
    <cellStyle name="60% - Акцент6 8" xfId="2968"/>
    <cellStyle name="60% - Акцент6 8 2" xfId="2969"/>
    <cellStyle name="60% - Акцент6 9" xfId="2970"/>
    <cellStyle name="60% - Акцент6 9 2" xfId="2971"/>
    <cellStyle name="Accent1" xfId="2972"/>
    <cellStyle name="Accent1 - 20%" xfId="2973"/>
    <cellStyle name="Accent1 - 20% 2" xfId="2974"/>
    <cellStyle name="Accent1 - 20% 3" xfId="2975"/>
    <cellStyle name="Accent1 - 40%" xfId="2976"/>
    <cellStyle name="Accent1 - 40% 2" xfId="2977"/>
    <cellStyle name="Accent1 - 40% 3" xfId="2978"/>
    <cellStyle name="Accent1 - 60%" xfId="2979"/>
    <cellStyle name="Accent1 - 60% 2" xfId="2980"/>
    <cellStyle name="Accent1 - 60% 3" xfId="2981"/>
    <cellStyle name="Accent1 10" xfId="2982"/>
    <cellStyle name="Accent1 11" xfId="2983"/>
    <cellStyle name="Accent1 12" xfId="2984"/>
    <cellStyle name="Accent1 13" xfId="2985"/>
    <cellStyle name="Accent1 14" xfId="2986"/>
    <cellStyle name="Accent1 15" xfId="2987"/>
    <cellStyle name="Accent1 16" xfId="2988"/>
    <cellStyle name="Accent1 17" xfId="2989"/>
    <cellStyle name="Accent1 18" xfId="2990"/>
    <cellStyle name="Accent1 19" xfId="2991"/>
    <cellStyle name="Accent1 2" xfId="2992"/>
    <cellStyle name="Accent1 20" xfId="2993"/>
    <cellStyle name="Accent1 21" xfId="2994"/>
    <cellStyle name="Accent1 3" xfId="2995"/>
    <cellStyle name="Accent1 4" xfId="2996"/>
    <cellStyle name="Accent1 5" xfId="2997"/>
    <cellStyle name="Accent1 6" xfId="2998"/>
    <cellStyle name="Accent1 7" xfId="2999"/>
    <cellStyle name="Accent1 8" xfId="3000"/>
    <cellStyle name="Accent1 9" xfId="3001"/>
    <cellStyle name="Accent2" xfId="3002"/>
    <cellStyle name="Accent2 - 20%" xfId="3003"/>
    <cellStyle name="Accent2 - 20% 2" xfId="3004"/>
    <cellStyle name="Accent2 - 20% 3" xfId="3005"/>
    <cellStyle name="Accent2 - 40%" xfId="3006"/>
    <cellStyle name="Accent2 - 40% 2" xfId="3007"/>
    <cellStyle name="Accent2 - 40% 3" xfId="3008"/>
    <cellStyle name="Accent2 - 60%" xfId="3009"/>
    <cellStyle name="Accent2 - 60% 2" xfId="3010"/>
    <cellStyle name="Accent2 - 60% 3" xfId="3011"/>
    <cellStyle name="Accent2 10" xfId="3012"/>
    <cellStyle name="Accent2 11" xfId="3013"/>
    <cellStyle name="Accent2 12" xfId="3014"/>
    <cellStyle name="Accent2 13" xfId="3015"/>
    <cellStyle name="Accent2 14" xfId="3016"/>
    <cellStyle name="Accent2 15" xfId="3017"/>
    <cellStyle name="Accent2 16" xfId="3018"/>
    <cellStyle name="Accent2 17" xfId="3019"/>
    <cellStyle name="Accent2 18" xfId="3020"/>
    <cellStyle name="Accent2 19" xfId="3021"/>
    <cellStyle name="Accent2 2" xfId="3022"/>
    <cellStyle name="Accent2 20" xfId="3023"/>
    <cellStyle name="Accent2 21" xfId="3024"/>
    <cellStyle name="Accent2 3" xfId="3025"/>
    <cellStyle name="Accent2 4" xfId="3026"/>
    <cellStyle name="Accent2 5" xfId="3027"/>
    <cellStyle name="Accent2 6" xfId="3028"/>
    <cellStyle name="Accent2 7" xfId="3029"/>
    <cellStyle name="Accent2 8" xfId="3030"/>
    <cellStyle name="Accent2 9" xfId="3031"/>
    <cellStyle name="Accent3" xfId="3032"/>
    <cellStyle name="Accent3 - 20%" xfId="3033"/>
    <cellStyle name="Accent3 - 20% 2" xfId="3034"/>
    <cellStyle name="Accent3 - 20% 3" xfId="3035"/>
    <cellStyle name="Accent3 - 40%" xfId="3036"/>
    <cellStyle name="Accent3 - 40% 2" xfId="3037"/>
    <cellStyle name="Accent3 - 40% 3" xfId="3038"/>
    <cellStyle name="Accent3 - 60%" xfId="3039"/>
    <cellStyle name="Accent3 - 60% 2" xfId="3040"/>
    <cellStyle name="Accent3 - 60% 3" xfId="3041"/>
    <cellStyle name="Accent3 10" xfId="3042"/>
    <cellStyle name="Accent3 11" xfId="3043"/>
    <cellStyle name="Accent3 12" xfId="3044"/>
    <cellStyle name="Accent3 13" xfId="3045"/>
    <cellStyle name="Accent3 14" xfId="3046"/>
    <cellStyle name="Accent3 15" xfId="3047"/>
    <cellStyle name="Accent3 16" xfId="3048"/>
    <cellStyle name="Accent3 17" xfId="3049"/>
    <cellStyle name="Accent3 18" xfId="3050"/>
    <cellStyle name="Accent3 19" xfId="3051"/>
    <cellStyle name="Accent3 2" xfId="3052"/>
    <cellStyle name="Accent3 20" xfId="3053"/>
    <cellStyle name="Accent3 21" xfId="3054"/>
    <cellStyle name="Accent3 22" xfId="3055"/>
    <cellStyle name="Accent3 23" xfId="3056"/>
    <cellStyle name="Accent3 24" xfId="3057"/>
    <cellStyle name="Accent3 25" xfId="3058"/>
    <cellStyle name="Accent3 26" xfId="3059"/>
    <cellStyle name="Accent3 3" xfId="3060"/>
    <cellStyle name="Accent3 4" xfId="3061"/>
    <cellStyle name="Accent3 5" xfId="3062"/>
    <cellStyle name="Accent3 6" xfId="3063"/>
    <cellStyle name="Accent3 7" xfId="3064"/>
    <cellStyle name="Accent3 8" xfId="3065"/>
    <cellStyle name="Accent3 9" xfId="3066"/>
    <cellStyle name="Accent4" xfId="3067"/>
    <cellStyle name="Accent4 - 20%" xfId="3068"/>
    <cellStyle name="Accent4 - 20% 2" xfId="3069"/>
    <cellStyle name="Accent4 - 20% 3" xfId="3070"/>
    <cellStyle name="Accent4 - 40%" xfId="3071"/>
    <cellStyle name="Accent4 - 40% 2" xfId="3072"/>
    <cellStyle name="Accent4 - 40% 3" xfId="3073"/>
    <cellStyle name="Accent4 - 60%" xfId="3074"/>
    <cellStyle name="Accent4 - 60% 2" xfId="3075"/>
    <cellStyle name="Accent4 - 60% 3" xfId="3076"/>
    <cellStyle name="Accent4 10" xfId="3077"/>
    <cellStyle name="Accent4 11" xfId="3078"/>
    <cellStyle name="Accent4 12" xfId="3079"/>
    <cellStyle name="Accent4 13" xfId="3080"/>
    <cellStyle name="Accent4 14" xfId="3081"/>
    <cellStyle name="Accent4 15" xfId="3082"/>
    <cellStyle name="Accent4 16" xfId="3083"/>
    <cellStyle name="Accent4 17" xfId="3084"/>
    <cellStyle name="Accent4 18" xfId="3085"/>
    <cellStyle name="Accent4 19" xfId="3086"/>
    <cellStyle name="Accent4 2" xfId="3087"/>
    <cellStyle name="Accent4 20" xfId="3088"/>
    <cellStyle name="Accent4 21" xfId="3089"/>
    <cellStyle name="Accent4 22" xfId="3090"/>
    <cellStyle name="Accent4 23" xfId="3091"/>
    <cellStyle name="Accent4 24" xfId="3092"/>
    <cellStyle name="Accent4 25" xfId="3093"/>
    <cellStyle name="Accent4 26" xfId="3094"/>
    <cellStyle name="Accent4 3" xfId="3095"/>
    <cellStyle name="Accent4 4" xfId="3096"/>
    <cellStyle name="Accent4 5" xfId="3097"/>
    <cellStyle name="Accent4 6" xfId="3098"/>
    <cellStyle name="Accent4 7" xfId="3099"/>
    <cellStyle name="Accent4 8" xfId="3100"/>
    <cellStyle name="Accent4 9" xfId="3101"/>
    <cellStyle name="Accent5" xfId="3102"/>
    <cellStyle name="Accent5 - 20%" xfId="3103"/>
    <cellStyle name="Accent5 - 20% 2" xfId="3104"/>
    <cellStyle name="Accent5 - 20% 3" xfId="3105"/>
    <cellStyle name="Accent5 - 40%" xfId="3106"/>
    <cellStyle name="Accent5 - 60%" xfId="3107"/>
    <cellStyle name="Accent5 - 60% 2" xfId="3108"/>
    <cellStyle name="Accent5 - 60% 3" xfId="3109"/>
    <cellStyle name="Accent5 10" xfId="3110"/>
    <cellStyle name="Accent5 11" xfId="3111"/>
    <cellStyle name="Accent5 12" xfId="3112"/>
    <cellStyle name="Accent5 13" xfId="3113"/>
    <cellStyle name="Accent5 14" xfId="3114"/>
    <cellStyle name="Accent5 15" xfId="3115"/>
    <cellStyle name="Accent5 16" xfId="3116"/>
    <cellStyle name="Accent5 17" xfId="3117"/>
    <cellStyle name="Accent5 18" xfId="3118"/>
    <cellStyle name="Accent5 19" xfId="3119"/>
    <cellStyle name="Accent5 2" xfId="3120"/>
    <cellStyle name="Accent5 20" xfId="3121"/>
    <cellStyle name="Accent5 21" xfId="3122"/>
    <cellStyle name="Accent5 22" xfId="3123"/>
    <cellStyle name="Accent5 23" xfId="3124"/>
    <cellStyle name="Accent5 24" xfId="3125"/>
    <cellStyle name="Accent5 25" xfId="3126"/>
    <cellStyle name="Accent5 26" xfId="3127"/>
    <cellStyle name="Accent5 3" xfId="3128"/>
    <cellStyle name="Accent5 4" xfId="3129"/>
    <cellStyle name="Accent5 5" xfId="3130"/>
    <cellStyle name="Accent5 6" xfId="3131"/>
    <cellStyle name="Accent5 7" xfId="3132"/>
    <cellStyle name="Accent5 8" xfId="3133"/>
    <cellStyle name="Accent5 9" xfId="3134"/>
    <cellStyle name="Accent6" xfId="3135"/>
    <cellStyle name="Accent6 - 20%" xfId="3136"/>
    <cellStyle name="Accent6 - 40%" xfId="3137"/>
    <cellStyle name="Accent6 - 40% 2" xfId="3138"/>
    <cellStyle name="Accent6 - 40% 3" xfId="3139"/>
    <cellStyle name="Accent6 - 60%" xfId="3140"/>
    <cellStyle name="Accent6 - 60% 2" xfId="3141"/>
    <cellStyle name="Accent6 - 60% 3" xfId="3142"/>
    <cellStyle name="Accent6 10" xfId="3143"/>
    <cellStyle name="Accent6 11" xfId="3144"/>
    <cellStyle name="Accent6 12" xfId="3145"/>
    <cellStyle name="Accent6 13" xfId="3146"/>
    <cellStyle name="Accent6 14" xfId="3147"/>
    <cellStyle name="Accent6 15" xfId="3148"/>
    <cellStyle name="Accent6 16" xfId="3149"/>
    <cellStyle name="Accent6 17" xfId="3150"/>
    <cellStyle name="Accent6 18" xfId="3151"/>
    <cellStyle name="Accent6 19" xfId="3152"/>
    <cellStyle name="Accent6 2" xfId="3153"/>
    <cellStyle name="Accent6 20" xfId="3154"/>
    <cellStyle name="Accent6 21" xfId="3155"/>
    <cellStyle name="Accent6 22" xfId="3156"/>
    <cellStyle name="Accent6 23" xfId="3157"/>
    <cellStyle name="Accent6 24" xfId="3158"/>
    <cellStyle name="Accent6 25" xfId="3159"/>
    <cellStyle name="Accent6 26" xfId="3160"/>
    <cellStyle name="Accent6 3" xfId="3161"/>
    <cellStyle name="Accent6 4" xfId="3162"/>
    <cellStyle name="Accent6 5" xfId="3163"/>
    <cellStyle name="Accent6 6" xfId="3164"/>
    <cellStyle name="Accent6 7" xfId="3165"/>
    <cellStyle name="Accent6 8" xfId="3166"/>
    <cellStyle name="Accent6 9" xfId="3167"/>
    <cellStyle name="account" xfId="3168"/>
    <cellStyle name="Accounting" xfId="3169"/>
    <cellStyle name="Ăčďĺđńńűëęŕ" xfId="3170"/>
    <cellStyle name="Ăčďĺđńńűëęŕ 2" xfId="3171"/>
    <cellStyle name="Áĺççŕůčňíűé" xfId="3172"/>
    <cellStyle name="Äĺíĺćíűé [0]_(ňŕá 3č)" xfId="3173"/>
    <cellStyle name="Äĺíĺćíűé_(ňŕá 3č)" xfId="3174"/>
    <cellStyle name="Anna" xfId="3175"/>
    <cellStyle name="AP_AR_UPS" xfId="3176"/>
    <cellStyle name="BackGround_General" xfId="3177"/>
    <cellStyle name="Bad" xfId="3178"/>
    <cellStyle name="Bad 2" xfId="3179"/>
    <cellStyle name="Bad 3" xfId="3180"/>
    <cellStyle name="blank" xfId="3181"/>
    <cellStyle name="Blue_Calculation" xfId="3182"/>
    <cellStyle name="Calculation" xfId="3183"/>
    <cellStyle name="Calculation 2" xfId="3184"/>
    <cellStyle name="Calculation 2 2" xfId="59516"/>
    <cellStyle name="Calculation 2 2 2" xfId="60132"/>
    <cellStyle name="Calculation 2 3" xfId="59457"/>
    <cellStyle name="Calculation 2 4" xfId="60075"/>
    <cellStyle name="Calculation 3" xfId="3185"/>
    <cellStyle name="Calculation 4" xfId="59105"/>
    <cellStyle name="Calculation 5" xfId="59825"/>
    <cellStyle name="Check" xfId="3186"/>
    <cellStyle name="Check Cell" xfId="3187"/>
    <cellStyle name="Check Cell 2" xfId="3188"/>
    <cellStyle name="Check Cell 3" xfId="3189"/>
    <cellStyle name="Comma [0]_irl tel sep5" xfId="3190"/>
    <cellStyle name="Comma_irl tel sep5" xfId="3191"/>
    <cellStyle name="Comma0" xfId="3192"/>
    <cellStyle name="Comma0 2" xfId="3193"/>
    <cellStyle name="Çŕůčňíűé" xfId="3194"/>
    <cellStyle name="Currency [0]" xfId="3195"/>
    <cellStyle name="Currency [0] 2" xfId="3196"/>
    <cellStyle name="Currency [0] 2 2" xfId="3197"/>
    <cellStyle name="Currency [0] 2 3" xfId="3198"/>
    <cellStyle name="Currency [0] 2 4" xfId="3199"/>
    <cellStyle name="Currency [0] 2 5" xfId="3200"/>
    <cellStyle name="Currency [0] 2 6" xfId="3201"/>
    <cellStyle name="Currency [0] 2 7" xfId="3202"/>
    <cellStyle name="Currency [0] 2 8" xfId="3203"/>
    <cellStyle name="Currency [0] 3" xfId="3204"/>
    <cellStyle name="Currency [0] 3 2" xfId="3205"/>
    <cellStyle name="Currency [0] 3 3" xfId="3206"/>
    <cellStyle name="Currency [0] 3 4" xfId="3207"/>
    <cellStyle name="Currency [0] 3 5" xfId="3208"/>
    <cellStyle name="Currency [0] 3 6" xfId="3209"/>
    <cellStyle name="Currency [0] 3 7" xfId="3210"/>
    <cellStyle name="Currency [0] 3 8" xfId="3211"/>
    <cellStyle name="Currency [0] 4" xfId="3212"/>
    <cellStyle name="Currency [0] 4 2" xfId="3213"/>
    <cellStyle name="Currency [0] 4 3" xfId="3214"/>
    <cellStyle name="Currency [0] 4 4" xfId="3215"/>
    <cellStyle name="Currency [0] 4 5" xfId="3216"/>
    <cellStyle name="Currency [0] 4 6" xfId="3217"/>
    <cellStyle name="Currency [0] 4 7" xfId="3218"/>
    <cellStyle name="Currency [0] 4 8" xfId="3219"/>
    <cellStyle name="Currency [0] 5" xfId="3220"/>
    <cellStyle name="Currency [0] 5 2" xfId="3221"/>
    <cellStyle name="Currency [0] 5 3" xfId="3222"/>
    <cellStyle name="Currency [0] 5 4" xfId="3223"/>
    <cellStyle name="Currency [0] 5 5" xfId="3224"/>
    <cellStyle name="Currency [0] 5 6" xfId="3225"/>
    <cellStyle name="Currency [0] 5 7" xfId="3226"/>
    <cellStyle name="Currency [0] 5 8" xfId="3227"/>
    <cellStyle name="Currency [0] 6" xfId="3228"/>
    <cellStyle name="Currency [0] 6 2" xfId="3229"/>
    <cellStyle name="Currency [0] 7" xfId="3230"/>
    <cellStyle name="Currency [0] 7 2" xfId="3231"/>
    <cellStyle name="Currency [0] 8" xfId="3232"/>
    <cellStyle name="Currency [0] 8 2" xfId="3233"/>
    <cellStyle name="Currency_irl tel sep5" xfId="3234"/>
    <cellStyle name="Currency0" xfId="3235"/>
    <cellStyle name="Currency0 2" xfId="3236"/>
    <cellStyle name="Date" xfId="3237"/>
    <cellStyle name="Date 2" xfId="3238"/>
    <cellStyle name="Dates" xfId="3239"/>
    <cellStyle name="Dezimal [0]_Compiling Utility Macros" xfId="3240"/>
    <cellStyle name="Dezimal_Compiling Utility Macros" xfId="3241"/>
    <cellStyle name="E-mail" xfId="3242"/>
    <cellStyle name="Emphasis 1" xfId="3243"/>
    <cellStyle name="Emphasis 1 2" xfId="3244"/>
    <cellStyle name="Emphasis 1 3" xfId="3245"/>
    <cellStyle name="Emphasis 2" xfId="3246"/>
    <cellStyle name="Emphasis 2 2" xfId="3247"/>
    <cellStyle name="Emphasis 2 3" xfId="3248"/>
    <cellStyle name="Emphasis 3" xfId="3249"/>
    <cellStyle name="Euro" xfId="3250"/>
    <cellStyle name="Euro 2" xfId="3251"/>
    <cellStyle name="Euro 3" xfId="3252"/>
    <cellStyle name="Excel_BuiltIn_Comma" xfId="59812"/>
    <cellStyle name="Explanatory Text" xfId="3253"/>
    <cellStyle name="Explanatory Text 2" xfId="3254"/>
    <cellStyle name="Explanatory Text 3" xfId="3255"/>
    <cellStyle name="F2" xfId="3256"/>
    <cellStyle name="F3" xfId="3257"/>
    <cellStyle name="F4" xfId="3258"/>
    <cellStyle name="F5" xfId="3259"/>
    <cellStyle name="F6" xfId="3260"/>
    <cellStyle name="F7" xfId="3261"/>
    <cellStyle name="F8" xfId="3262"/>
    <cellStyle name="Fixed" xfId="3263"/>
    <cellStyle name="Fixed 2" xfId="3264"/>
    <cellStyle name="Followed Hyperlink" xfId="3265"/>
    <cellStyle name="Footnotes" xfId="3266"/>
    <cellStyle name="General_Ledger" xfId="3267"/>
    <cellStyle name="Good" xfId="3268"/>
    <cellStyle name="Good 2" xfId="3269"/>
    <cellStyle name="Good 3" xfId="3270"/>
    <cellStyle name="Heading" xfId="3271"/>
    <cellStyle name="Heading 1" xfId="3272"/>
    <cellStyle name="Heading 1 2" xfId="3273"/>
    <cellStyle name="Heading 1 3" xfId="59106"/>
    <cellStyle name="Heading 2" xfId="3274"/>
    <cellStyle name="Heading 2 2" xfId="3275"/>
    <cellStyle name="Heading 2 3" xfId="3276"/>
    <cellStyle name="Heading 2 4" xfId="59107"/>
    <cellStyle name="Heading 3" xfId="3277"/>
    <cellStyle name="Heading 3 2" xfId="3278"/>
    <cellStyle name="Heading 3 3" xfId="3279"/>
    <cellStyle name="Heading 4" xfId="3280"/>
    <cellStyle name="Heading 4 2" xfId="3281"/>
    <cellStyle name="Heading2" xfId="3282"/>
    <cellStyle name="Hidden" xfId="3283"/>
    <cellStyle name="Hyperlink" xfId="3284"/>
    <cellStyle name="Iau?iue_Cia-l ccaldcec" xfId="3285"/>
    <cellStyle name="Îáű÷íűé__FES" xfId="3286"/>
    <cellStyle name="Îňęđűâŕâřŕ˙ń˙ ăčďĺđńńűëęŕ" xfId="3287"/>
    <cellStyle name="Îňęđűâŕâřŕ˙ń˙ ăčďĺđńńűëęŕ 2" xfId="3288"/>
    <cellStyle name="Input" xfId="3289"/>
    <cellStyle name="Input 2" xfId="3290"/>
    <cellStyle name="Input 2 2" xfId="59374"/>
    <cellStyle name="Input 2 2 2" xfId="59995"/>
    <cellStyle name="Input 2 3" xfId="59344"/>
    <cellStyle name="Input 2 4" xfId="59965"/>
    <cellStyle name="Input 3" xfId="3291"/>
    <cellStyle name="Input 4" xfId="59109"/>
    <cellStyle name="Input 5" xfId="59117"/>
    <cellStyle name="Inputs" xfId="3292"/>
    <cellStyle name="Inputs (const)" xfId="3293"/>
    <cellStyle name="Inputs Co" xfId="3294"/>
    <cellStyle name="Inputs_46EE.2011(v1.0)" xfId="3295"/>
    <cellStyle name="Just_Table" xfId="3296"/>
    <cellStyle name="LeftTitle" xfId="3297"/>
    <cellStyle name="Linked Cell" xfId="3298"/>
    <cellStyle name="Linked Cell 2" xfId="3299"/>
    <cellStyle name="Linked Cell 3" xfId="3300"/>
    <cellStyle name="Neutral" xfId="3301"/>
    <cellStyle name="Neutral 2" xfId="3302"/>
    <cellStyle name="Neutral 3" xfId="3303"/>
    <cellStyle name="No_Input" xfId="3304"/>
    <cellStyle name="normal" xfId="3305"/>
    <cellStyle name="Normal 2" xfId="3306"/>
    <cellStyle name="normal 3" xfId="3307"/>
    <cellStyle name="normal 4" xfId="3308"/>
    <cellStyle name="normal 5" xfId="3309"/>
    <cellStyle name="normal 6" xfId="3310"/>
    <cellStyle name="normal 7" xfId="3311"/>
    <cellStyle name="normal 8" xfId="3312"/>
    <cellStyle name="normal 9" xfId="3313"/>
    <cellStyle name="normal_1" xfId="3314"/>
    <cellStyle name="Normal1" xfId="3315"/>
    <cellStyle name="normбlnм_laroux" xfId="3316"/>
    <cellStyle name="Note" xfId="3317"/>
    <cellStyle name="Note 10" xfId="59116"/>
    <cellStyle name="Note 2" xfId="3318"/>
    <cellStyle name="Note 2 2" xfId="59355"/>
    <cellStyle name="Note 2 2 2" xfId="59487"/>
    <cellStyle name="Note 2 2 2 2" xfId="59504"/>
    <cellStyle name="Note 2 2 2 2 2" xfId="59536"/>
    <cellStyle name="Note 2 2 2 2 2 2" xfId="59369"/>
    <cellStyle name="Note 2 2 2 2 2 2 2" xfId="59625"/>
    <cellStyle name="Note 2 2 2 2 2 2 2 2" xfId="59546"/>
    <cellStyle name="Note 2 2 2 2 2 2 2 2 2" xfId="60162"/>
    <cellStyle name="Note 2 2 2 2 2 2 2 3" xfId="60241"/>
    <cellStyle name="Note 2 2 2 2 2 2 3" xfId="59615"/>
    <cellStyle name="Note 2 2 2 2 2 2 3 2" xfId="60231"/>
    <cellStyle name="Note 2 2 2 2 2 2 4" xfId="59990"/>
    <cellStyle name="Note 2 2 2 2 2 3" xfId="59663"/>
    <cellStyle name="Note 2 2 2 2 2 3 2" xfId="59498"/>
    <cellStyle name="Note 2 2 2 2 2 3 2 2" xfId="60114"/>
    <cellStyle name="Note 2 2 2 2 2 3 3" xfId="60279"/>
    <cellStyle name="Note 2 2 2 2 2 4" xfId="59699"/>
    <cellStyle name="Note 2 2 2 2 2 4 2" xfId="60315"/>
    <cellStyle name="Note 2 2 2 2 2 5" xfId="60152"/>
    <cellStyle name="Note 2 2 2 2 3" xfId="59496"/>
    <cellStyle name="Note 2 2 2 2 3 2" xfId="59666"/>
    <cellStyle name="Note 2 2 2 2 3 2 2" xfId="59378"/>
    <cellStyle name="Note 2 2 2 2 3 2 2 2" xfId="59999"/>
    <cellStyle name="Note 2 2 2 2 3 2 3" xfId="60282"/>
    <cellStyle name="Note 2 2 2 2 3 3" xfId="59804"/>
    <cellStyle name="Note 2 2 2 2 3 3 2" xfId="60420"/>
    <cellStyle name="Note 2 2 2 2 3 4" xfId="60112"/>
    <cellStyle name="Note 2 2 2 2 4" xfId="59634"/>
    <cellStyle name="Note 2 2 2 2 4 2" xfId="59485"/>
    <cellStyle name="Note 2 2 2 2 4 2 2" xfId="60101"/>
    <cellStyle name="Note 2 2 2 2 4 3" xfId="60250"/>
    <cellStyle name="Note 2 2 2 2 5" xfId="59754"/>
    <cellStyle name="Note 2 2 2 2 5 2" xfId="60370"/>
    <cellStyle name="Note 2 2 2 2 6" xfId="60120"/>
    <cellStyle name="Note 2 2 2 3" xfId="59524"/>
    <cellStyle name="Note 2 2 2 3 2" xfId="59366"/>
    <cellStyle name="Note 2 2 2 3 2 2" xfId="59363"/>
    <cellStyle name="Note 2 2 2 3 2 2 2" xfId="59798"/>
    <cellStyle name="Note 2 2 2 3 2 2 2 2" xfId="60414"/>
    <cellStyle name="Note 2 2 2 3 2 2 3" xfId="59984"/>
    <cellStyle name="Note 2 2 2 3 2 3" xfId="59610"/>
    <cellStyle name="Note 2 2 2 3 2 3 2" xfId="60226"/>
    <cellStyle name="Note 2 2 2 3 2 4" xfId="59987"/>
    <cellStyle name="Note 2 2 2 3 3" xfId="59651"/>
    <cellStyle name="Note 2 2 2 3 3 2" xfId="59349"/>
    <cellStyle name="Note 2 2 2 3 3 2 2" xfId="59970"/>
    <cellStyle name="Note 2 2 2 3 3 3" xfId="60267"/>
    <cellStyle name="Note 2 2 2 3 4" xfId="59709"/>
    <cellStyle name="Note 2 2 2 3 4 2" xfId="60325"/>
    <cellStyle name="Note 2 2 2 3 5" xfId="60140"/>
    <cellStyle name="Note 2 2 2 4" xfId="59587"/>
    <cellStyle name="Note 2 2 2 4 2" xfId="59680"/>
    <cellStyle name="Note 2 2 2 4 2 2" xfId="59370"/>
    <cellStyle name="Note 2 2 2 4 2 2 2" xfId="59991"/>
    <cellStyle name="Note 2 2 2 4 2 3" xfId="60296"/>
    <cellStyle name="Note 2 2 2 4 3" xfId="59727"/>
    <cellStyle name="Note 2 2 2 4 3 2" xfId="60343"/>
    <cellStyle name="Note 2 2 2 4 4" xfId="60203"/>
    <cellStyle name="Note 2 2 2 5" xfId="59353"/>
    <cellStyle name="Note 2 2 2 5 2" xfId="59692"/>
    <cellStyle name="Note 2 2 2 5 2 2" xfId="60308"/>
    <cellStyle name="Note 2 2 2 5 3" xfId="59974"/>
    <cellStyle name="Note 2 2 2 6" xfId="59687"/>
    <cellStyle name="Note 2 2 2 6 2" xfId="60303"/>
    <cellStyle name="Note 2 2 2 7" xfId="60103"/>
    <cellStyle name="Note 2 2 3" xfId="59492"/>
    <cellStyle name="Note 2 2 3 2" xfId="59529"/>
    <cellStyle name="Note 2 2 3 2 2" xfId="59380"/>
    <cellStyle name="Note 2 2 3 2 2 2" xfId="59544"/>
    <cellStyle name="Note 2 2 3 2 2 2 2" xfId="59766"/>
    <cellStyle name="Note 2 2 3 2 2 2 2 2" xfId="60382"/>
    <cellStyle name="Note 2 2 3 2 2 2 3" xfId="60160"/>
    <cellStyle name="Note 2 2 3 2 2 3" xfId="59585"/>
    <cellStyle name="Note 2 2 3 2 2 3 2" xfId="60201"/>
    <cellStyle name="Note 2 2 3 2 2 4" xfId="60001"/>
    <cellStyle name="Note 2 2 3 2 3" xfId="59656"/>
    <cellStyle name="Note 2 2 3 2 3 2" xfId="59343"/>
    <cellStyle name="Note 2 2 3 2 3 2 2" xfId="59964"/>
    <cellStyle name="Note 2 2 3 2 3 3" xfId="60272"/>
    <cellStyle name="Note 2 2 3 2 4" xfId="59796"/>
    <cellStyle name="Note 2 2 3 2 4 2" xfId="60412"/>
    <cellStyle name="Note 2 2 3 2 5" xfId="60145"/>
    <cellStyle name="Note 2 2 3 3" xfId="59456"/>
    <cellStyle name="Note 2 2 3 3 2" xfId="59637"/>
    <cellStyle name="Note 2 2 3 3 2 2" xfId="59377"/>
    <cellStyle name="Note 2 2 3 3 2 2 2" xfId="59998"/>
    <cellStyle name="Note 2 2 3 3 2 3" xfId="60253"/>
    <cellStyle name="Note 2 2 3 3 3" xfId="59719"/>
    <cellStyle name="Note 2 2 3 3 3 2" xfId="60335"/>
    <cellStyle name="Note 2 2 3 3 4" xfId="60074"/>
    <cellStyle name="Note 2 2 3 4" xfId="59372"/>
    <cellStyle name="Note 2 2 3 4 2" xfId="59508"/>
    <cellStyle name="Note 2 2 3 4 2 2" xfId="60124"/>
    <cellStyle name="Note 2 2 3 4 3" xfId="59993"/>
    <cellStyle name="Note 2 2 3 5" xfId="59762"/>
    <cellStyle name="Note 2 2 3 5 2" xfId="60378"/>
    <cellStyle name="Note 2 2 3 6" xfId="60108"/>
    <cellStyle name="Note 2 2 4" xfId="59511"/>
    <cellStyle name="Note 2 2 4 2" xfId="59542"/>
    <cellStyle name="Note 2 2 4 2 2" xfId="59668"/>
    <cellStyle name="Note 2 2 4 2 2 2" xfId="59318"/>
    <cellStyle name="Note 2 2 4 2 2 2 2" xfId="59945"/>
    <cellStyle name="Note 2 2 4 2 2 3" xfId="60284"/>
    <cellStyle name="Note 2 2 4 2 3" xfId="59700"/>
    <cellStyle name="Note 2 2 4 2 3 2" xfId="60316"/>
    <cellStyle name="Note 2 2 4 2 4" xfId="60158"/>
    <cellStyle name="Note 2 2 4 3" xfId="59642"/>
    <cellStyle name="Note 2 2 4 3 2" xfId="59433"/>
    <cellStyle name="Note 2 2 4 3 2 2" xfId="60052"/>
    <cellStyle name="Note 2 2 4 3 3" xfId="60258"/>
    <cellStyle name="Note 2 2 4 4" xfId="59773"/>
    <cellStyle name="Note 2 2 4 4 2" xfId="60389"/>
    <cellStyle name="Note 2 2 4 5" xfId="60127"/>
    <cellStyle name="Note 2 2 5" xfId="59398"/>
    <cellStyle name="Note 2 2 5 2" xfId="59465"/>
    <cellStyle name="Note 2 2 5 2 2" xfId="59710"/>
    <cellStyle name="Note 2 2 5 2 2 2" xfId="60326"/>
    <cellStyle name="Note 2 2 5 2 3" xfId="60082"/>
    <cellStyle name="Note 2 2 5 3" xfId="59298"/>
    <cellStyle name="Note 2 2 5 3 2" xfId="59925"/>
    <cellStyle name="Note 2 2 5 4" xfId="60019"/>
    <cellStyle name="Note 2 2 6" xfId="59475"/>
    <cellStyle name="Note 2 2 6 2" xfId="59783"/>
    <cellStyle name="Note 2 2 6 2 2" xfId="60399"/>
    <cellStyle name="Note 2 2 6 3" xfId="60091"/>
    <cellStyle name="Note 2 2 7" xfId="59712"/>
    <cellStyle name="Note 2 2 7 2" xfId="60328"/>
    <cellStyle name="Note 2 2 8" xfId="59976"/>
    <cellStyle name="Note 2 3" xfId="59481"/>
    <cellStyle name="Note 2 3 2" xfId="59502"/>
    <cellStyle name="Note 2 3 2 2" xfId="59534"/>
    <cellStyle name="Note 2 3 2 2 2" xfId="59560"/>
    <cellStyle name="Note 2 3 2 2 2 2" xfId="59672"/>
    <cellStyle name="Note 2 3 2 2 2 2 2" xfId="59403"/>
    <cellStyle name="Note 2 3 2 2 2 2 2 2" xfId="60024"/>
    <cellStyle name="Note 2 3 2 2 2 2 3" xfId="60288"/>
    <cellStyle name="Note 2 3 2 2 2 3" xfId="59741"/>
    <cellStyle name="Note 2 3 2 2 2 3 2" xfId="60357"/>
    <cellStyle name="Note 2 3 2 2 2 4" xfId="60176"/>
    <cellStyle name="Note 2 3 2 2 3" xfId="59661"/>
    <cellStyle name="Note 2 3 2 2 3 2" xfId="59602"/>
    <cellStyle name="Note 2 3 2 2 3 2 2" xfId="60218"/>
    <cellStyle name="Note 2 3 2 2 3 3" xfId="60277"/>
    <cellStyle name="Note 2 3 2 2 4" xfId="59722"/>
    <cellStyle name="Note 2 3 2 2 4 2" xfId="60338"/>
    <cellStyle name="Note 2 3 2 2 5" xfId="60150"/>
    <cellStyle name="Note 2 3 2 3" xfId="59464"/>
    <cellStyle name="Note 2 3 2 3 2" xfId="59564"/>
    <cellStyle name="Note 2 3 2 3 2 2" xfId="59628"/>
    <cellStyle name="Note 2 3 2 3 2 2 2" xfId="60244"/>
    <cellStyle name="Note 2 3 2 3 2 3" xfId="60180"/>
    <cellStyle name="Note 2 3 2 3 3" xfId="59322"/>
    <cellStyle name="Note 2 3 2 3 3 2" xfId="59949"/>
    <cellStyle name="Note 2 3 2 3 4" xfId="60081"/>
    <cellStyle name="Note 2 3 2 4" xfId="59632"/>
    <cellStyle name="Note 2 3 2 4 2" xfId="59340"/>
    <cellStyle name="Note 2 3 2 4 2 2" xfId="59961"/>
    <cellStyle name="Note 2 3 2 4 3" xfId="60248"/>
    <cellStyle name="Note 2 3 2 5" xfId="59793"/>
    <cellStyle name="Note 2 3 2 5 2" xfId="60409"/>
    <cellStyle name="Note 2 3 2 6" xfId="60118"/>
    <cellStyle name="Note 2 3 3" xfId="59522"/>
    <cellStyle name="Note 2 3 3 2" xfId="59583"/>
    <cellStyle name="Note 2 3 3 2 2" xfId="59678"/>
    <cellStyle name="Note 2 3 3 2 2 2" xfId="59361"/>
    <cellStyle name="Note 2 3 3 2 2 2 2" xfId="59982"/>
    <cellStyle name="Note 2 3 3 2 2 3" xfId="60294"/>
    <cellStyle name="Note 2 3 3 2 3" xfId="59756"/>
    <cellStyle name="Note 2 3 3 2 3 2" xfId="60372"/>
    <cellStyle name="Note 2 3 3 2 4" xfId="60199"/>
    <cellStyle name="Note 2 3 3 3" xfId="59649"/>
    <cellStyle name="Note 2 3 3 3 2" xfId="59358"/>
    <cellStyle name="Note 2 3 3 3 2 2" xfId="59979"/>
    <cellStyle name="Note 2 3 3 3 3" xfId="60265"/>
    <cellStyle name="Note 2 3 3 4" xfId="59790"/>
    <cellStyle name="Note 2 3 3 4 2" xfId="60406"/>
    <cellStyle name="Note 2 3 3 5" xfId="60138"/>
    <cellStyle name="Note 2 3 4" xfId="59478"/>
    <cellStyle name="Note 2 3 4 2" xfId="59402"/>
    <cellStyle name="Note 2 3 4 2 2" xfId="59405"/>
    <cellStyle name="Note 2 3 4 2 2 2" xfId="60026"/>
    <cellStyle name="Note 2 3 4 2 3" xfId="60023"/>
    <cellStyle name="Note 2 3 4 3" xfId="59348"/>
    <cellStyle name="Note 2 3 4 3 2" xfId="59969"/>
    <cellStyle name="Note 2 3 4 4" xfId="60094"/>
    <cellStyle name="Note 2 3 5" xfId="59577"/>
    <cellStyle name="Note 2 3 5 2" xfId="59760"/>
    <cellStyle name="Note 2 3 5 2 2" xfId="60376"/>
    <cellStyle name="Note 2 3 5 3" xfId="60193"/>
    <cellStyle name="Note 2 3 6" xfId="59750"/>
    <cellStyle name="Note 2 3 6 2" xfId="60366"/>
    <cellStyle name="Note 2 3 7" xfId="60097"/>
    <cellStyle name="Note 2 4" xfId="59446"/>
    <cellStyle name="Note 2 4 2" xfId="59528"/>
    <cellStyle name="Note 2 4 2 2" xfId="59568"/>
    <cellStyle name="Note 2 4 2 2 2" xfId="59674"/>
    <cellStyle name="Note 2 4 2 2 2 2" xfId="59435"/>
    <cellStyle name="Note 2 4 2 2 2 2 2" xfId="60054"/>
    <cellStyle name="Note 2 4 2 2 2 3" xfId="60290"/>
    <cellStyle name="Note 2 4 2 2 3" xfId="59767"/>
    <cellStyle name="Note 2 4 2 2 3 2" xfId="60383"/>
    <cellStyle name="Note 2 4 2 2 4" xfId="60184"/>
    <cellStyle name="Note 2 4 2 3" xfId="59655"/>
    <cellStyle name="Note 2 4 2 3 2" xfId="59432"/>
    <cellStyle name="Note 2 4 2 3 2 2" xfId="60051"/>
    <cellStyle name="Note 2 4 2 3 3" xfId="60271"/>
    <cellStyle name="Note 2 4 2 4" xfId="59708"/>
    <cellStyle name="Note 2 4 2 4 2" xfId="60324"/>
    <cellStyle name="Note 2 4 2 5" xfId="60144"/>
    <cellStyle name="Note 2 4 3" xfId="59459"/>
    <cellStyle name="Note 2 4 3 2" xfId="59338"/>
    <cellStyle name="Note 2 4 3 2 2" xfId="59739"/>
    <cellStyle name="Note 2 4 3 2 2 2" xfId="60355"/>
    <cellStyle name="Note 2 4 3 2 3" xfId="59960"/>
    <cellStyle name="Note 2 4 3 3" xfId="59471"/>
    <cellStyle name="Note 2 4 3 3 2" xfId="60087"/>
    <cellStyle name="Note 2 4 3 4" xfId="60077"/>
    <cellStyle name="Note 2 4 4" xfId="59578"/>
    <cellStyle name="Note 2 4 4 2" xfId="59789"/>
    <cellStyle name="Note 2 4 4 2 2" xfId="60405"/>
    <cellStyle name="Note 2 4 4 3" xfId="60194"/>
    <cellStyle name="Note 2 4 5" xfId="59702"/>
    <cellStyle name="Note 2 4 5 2" xfId="60318"/>
    <cellStyle name="Note 2 4 6" xfId="60064"/>
    <cellStyle name="Note 2 5" xfId="59441"/>
    <cellStyle name="Note 2 5 2" xfId="59397"/>
    <cellStyle name="Note 2 5 2 2" xfId="59399"/>
    <cellStyle name="Note 2 5 2 2 2" xfId="60020"/>
    <cellStyle name="Note 2 5 2 3" xfId="60018"/>
    <cellStyle name="Note 2 5 3" xfId="59738"/>
    <cellStyle name="Note 2 5 3 2" xfId="60354"/>
    <cellStyle name="Note 2 5 4" xfId="60059"/>
    <cellStyle name="Note 2 6" xfId="59342"/>
    <cellStyle name="Note 2 6 2" xfId="59588"/>
    <cellStyle name="Note 2 6 2 2" xfId="60204"/>
    <cellStyle name="Note 2 6 3" xfId="59963"/>
    <cellStyle name="Note 2 7" xfId="59736"/>
    <cellStyle name="Note 2 7 2" xfId="60352"/>
    <cellStyle name="Note 2 8" xfId="59367"/>
    <cellStyle name="Note 2 9" xfId="59988"/>
    <cellStyle name="Note 3" xfId="3319"/>
    <cellStyle name="Note 3 2" xfId="59488"/>
    <cellStyle name="Note 3 2 2" xfId="59505"/>
    <cellStyle name="Note 3 2 2 2" xfId="59537"/>
    <cellStyle name="Note 3 2 2 2 2" xfId="59362"/>
    <cellStyle name="Note 3 2 2 2 2 2" xfId="59608"/>
    <cellStyle name="Note 3 2 2 2 2 2 2" xfId="59795"/>
    <cellStyle name="Note 3 2 2 2 2 2 2 2" xfId="60411"/>
    <cellStyle name="Note 3 2 2 2 2 2 3" xfId="60224"/>
    <cellStyle name="Note 3 2 2 2 2 3" xfId="59427"/>
    <cellStyle name="Note 3 2 2 2 2 3 2" xfId="60048"/>
    <cellStyle name="Note 3 2 2 2 2 4" xfId="59983"/>
    <cellStyle name="Note 3 2 2 2 3" xfId="59664"/>
    <cellStyle name="Note 3 2 2 2 3 2" xfId="59499"/>
    <cellStyle name="Note 3 2 2 2 3 2 2" xfId="60115"/>
    <cellStyle name="Note 3 2 2 2 3 3" xfId="60280"/>
    <cellStyle name="Note 3 2 2 2 4" xfId="59557"/>
    <cellStyle name="Note 3 2 2 2 4 2" xfId="60173"/>
    <cellStyle name="Note 3 2 2 2 5" xfId="60153"/>
    <cellStyle name="Note 3 2 2 3" xfId="59396"/>
    <cellStyle name="Note 3 2 2 3 2" xfId="59593"/>
    <cellStyle name="Note 3 2 2 3 2 2" xfId="59797"/>
    <cellStyle name="Note 3 2 2 3 2 2 2" xfId="60413"/>
    <cellStyle name="Note 3 2 2 3 2 3" xfId="60209"/>
    <cellStyle name="Note 3 2 2 3 3" xfId="59623"/>
    <cellStyle name="Note 3 2 2 3 3 2" xfId="60239"/>
    <cellStyle name="Note 3 2 2 3 4" xfId="60017"/>
    <cellStyle name="Note 3 2 2 4" xfId="59635"/>
    <cellStyle name="Note 3 2 2 4 2" xfId="59314"/>
    <cellStyle name="Note 3 2 2 4 2 2" xfId="59941"/>
    <cellStyle name="Note 3 2 2 4 3" xfId="60251"/>
    <cellStyle name="Note 3 2 2 5" xfId="59746"/>
    <cellStyle name="Note 3 2 2 5 2" xfId="60362"/>
    <cellStyle name="Note 3 2 2 6" xfId="60121"/>
    <cellStyle name="Note 3 2 3" xfId="59525"/>
    <cellStyle name="Note 3 2 3 2" xfId="59474"/>
    <cellStyle name="Note 3 2 3 2 2" xfId="59412"/>
    <cellStyle name="Note 3 2 3 2 2 2" xfId="59307"/>
    <cellStyle name="Note 3 2 3 2 2 2 2" xfId="59934"/>
    <cellStyle name="Note 3 2 3 2 2 3" xfId="60033"/>
    <cellStyle name="Note 3 2 3 2 3" xfId="59607"/>
    <cellStyle name="Note 3 2 3 2 3 2" xfId="60223"/>
    <cellStyle name="Note 3 2 3 2 4" xfId="60090"/>
    <cellStyle name="Note 3 2 3 3" xfId="59652"/>
    <cellStyle name="Note 3 2 3 3 2" xfId="59556"/>
    <cellStyle name="Note 3 2 3 3 2 2" xfId="60172"/>
    <cellStyle name="Note 3 2 3 3 3" xfId="60268"/>
    <cellStyle name="Note 3 2 3 4" xfId="59743"/>
    <cellStyle name="Note 3 2 3 4 2" xfId="60359"/>
    <cellStyle name="Note 3 2 3 5" xfId="60141"/>
    <cellStyle name="Note 3 2 4" xfId="59559"/>
    <cellStyle name="Note 3 2 4 2" xfId="59671"/>
    <cellStyle name="Note 3 2 4 2 2" xfId="59569"/>
    <cellStyle name="Note 3 2 4 2 2 2" xfId="60185"/>
    <cellStyle name="Note 3 2 4 2 3" xfId="60287"/>
    <cellStyle name="Note 3 2 4 3" xfId="59759"/>
    <cellStyle name="Note 3 2 4 3 2" xfId="60375"/>
    <cellStyle name="Note 3 2 4 4" xfId="60175"/>
    <cellStyle name="Note 3 2 5" xfId="59303"/>
    <cellStyle name="Note 3 2 5 2" xfId="59629"/>
    <cellStyle name="Note 3 2 5 2 2" xfId="60245"/>
    <cellStyle name="Note 3 2 5 3" xfId="59930"/>
    <cellStyle name="Note 3 2 6" xfId="59460"/>
    <cellStyle name="Note 3 2 6 2" xfId="60078"/>
    <cellStyle name="Note 3 2 7" xfId="60104"/>
    <cellStyle name="Note 3 3" xfId="59493"/>
    <cellStyle name="Note 3 3 2" xfId="59530"/>
    <cellStyle name="Note 3 3 2 2" xfId="59428"/>
    <cellStyle name="Note 3 3 2 2 2" xfId="59541"/>
    <cellStyle name="Note 3 3 2 2 2 2" xfId="59792"/>
    <cellStyle name="Note 3 3 2 2 2 2 2" xfId="60408"/>
    <cellStyle name="Note 3 3 2 2 2 3" xfId="60157"/>
    <cellStyle name="Note 3 3 2 2 3" xfId="59735"/>
    <cellStyle name="Note 3 3 2 2 3 2" xfId="60351"/>
    <cellStyle name="Note 3 3 2 2 4" xfId="60049"/>
    <cellStyle name="Note 3 3 2 3" xfId="59657"/>
    <cellStyle name="Note 3 3 2 3 2" xfId="59440"/>
    <cellStyle name="Note 3 3 2 3 2 2" xfId="60058"/>
    <cellStyle name="Note 3 3 2 3 3" xfId="60273"/>
    <cellStyle name="Note 3 3 2 4" xfId="59775"/>
    <cellStyle name="Note 3 3 2 4 2" xfId="60391"/>
    <cellStyle name="Note 3 3 2 5" xfId="60146"/>
    <cellStyle name="Note 3 3 3" xfId="59434"/>
    <cellStyle name="Note 3 3 3 2" xfId="59451"/>
    <cellStyle name="Note 3 3 3 2 2" xfId="59734"/>
    <cellStyle name="Note 3 3 3 2 2 2" xfId="60350"/>
    <cellStyle name="Note 3 3 3 2 3" xfId="60069"/>
    <cellStyle name="Note 3 3 3 3" xfId="59808"/>
    <cellStyle name="Note 3 3 3 3 2" xfId="60424"/>
    <cellStyle name="Note 3 3 3 4" xfId="60053"/>
    <cellStyle name="Note 3 3 4" xfId="59589"/>
    <cellStyle name="Note 3 3 4 2" xfId="59781"/>
    <cellStyle name="Note 3 3 4 2 2" xfId="60397"/>
    <cellStyle name="Note 3 3 4 3" xfId="60205"/>
    <cellStyle name="Note 3 3 5" xfId="59740"/>
    <cellStyle name="Note 3 3 5 2" xfId="60356"/>
    <cellStyle name="Note 3 3 6" xfId="60109"/>
    <cellStyle name="Note 3 4" xfId="59513"/>
    <cellStyle name="Note 3 4 2" xfId="59507"/>
    <cellStyle name="Note 3 4 2 2" xfId="59667"/>
    <cellStyle name="Note 3 4 2 2 2" xfId="59310"/>
    <cellStyle name="Note 3 4 2 2 2 2" xfId="59937"/>
    <cellStyle name="Note 3 4 2 2 3" xfId="60283"/>
    <cellStyle name="Note 3 4 2 3" xfId="59757"/>
    <cellStyle name="Note 3 4 2 3 2" xfId="60373"/>
    <cellStyle name="Note 3 4 2 4" xfId="60123"/>
    <cellStyle name="Note 3 4 3" xfId="59643"/>
    <cellStyle name="Note 3 4 3 2" xfId="59401"/>
    <cellStyle name="Note 3 4 3 2 2" xfId="60022"/>
    <cellStyle name="Note 3 4 3 3" xfId="60259"/>
    <cellStyle name="Note 3 4 4" xfId="59718"/>
    <cellStyle name="Note 3 4 4 2" xfId="60334"/>
    <cellStyle name="Note 3 4 5" xfId="60129"/>
    <cellStyle name="Note 3 5" xfId="59418"/>
    <cellStyle name="Note 3 5 2" xfId="59640"/>
    <cellStyle name="Note 3 5 2 2" xfId="59562"/>
    <cellStyle name="Note 3 5 2 2 2" xfId="60178"/>
    <cellStyle name="Note 3 5 2 3" xfId="60256"/>
    <cellStyle name="Note 3 5 3" xfId="59786"/>
    <cellStyle name="Note 3 5 3 2" xfId="60402"/>
    <cellStyle name="Note 3 5 4" xfId="60039"/>
    <cellStyle name="Note 3 6" xfId="59581"/>
    <cellStyle name="Note 3 6 2" xfId="59707"/>
    <cellStyle name="Note 3 6 2 2" xfId="60323"/>
    <cellStyle name="Note 3 6 3" xfId="60197"/>
    <cellStyle name="Note 3 7" xfId="59473"/>
    <cellStyle name="Note 3 7 2" xfId="60089"/>
    <cellStyle name="Note 3 8" xfId="59385"/>
    <cellStyle name="Note 3 9" xfId="60006"/>
    <cellStyle name="Note 4" xfId="59468"/>
    <cellStyle name="Note 4 2" xfId="59500"/>
    <cellStyle name="Note 4 2 2" xfId="59532"/>
    <cellStyle name="Note 4 2 2 2" xfId="59543"/>
    <cellStyle name="Note 4 2 2 2 2" xfId="59669"/>
    <cellStyle name="Note 4 2 2 2 2 2" xfId="59455"/>
    <cellStyle name="Note 4 2 2 2 2 2 2" xfId="60073"/>
    <cellStyle name="Note 4 2 2 2 2 3" xfId="60285"/>
    <cellStyle name="Note 4 2 2 2 3" xfId="59788"/>
    <cellStyle name="Note 4 2 2 2 3 2" xfId="60404"/>
    <cellStyle name="Note 4 2 2 2 4" xfId="60159"/>
    <cellStyle name="Note 4 2 2 3" xfId="59659"/>
    <cellStyle name="Note 4 2 2 3 2" xfId="59421"/>
    <cellStyle name="Note 4 2 2 3 2 2" xfId="60042"/>
    <cellStyle name="Note 4 2 2 3 3" xfId="60275"/>
    <cellStyle name="Note 4 2 2 4" xfId="59749"/>
    <cellStyle name="Note 4 2 2 4 2" xfId="60365"/>
    <cellStyle name="Note 4 2 2 5" xfId="60148"/>
    <cellStyle name="Note 4 2 3" xfId="59570"/>
    <cellStyle name="Note 4 2 3 2" xfId="59675"/>
    <cellStyle name="Note 4 2 3 2 2" xfId="59407"/>
    <cellStyle name="Note 4 2 3 2 2 2" xfId="60028"/>
    <cellStyle name="Note 4 2 3 2 3" xfId="60291"/>
    <cellStyle name="Note 4 2 3 3" xfId="59706"/>
    <cellStyle name="Note 4 2 3 3 2" xfId="60322"/>
    <cellStyle name="Note 4 2 3 4" xfId="60186"/>
    <cellStyle name="Note 4 2 4" xfId="59394"/>
    <cellStyle name="Note 4 2 4 2" xfId="59787"/>
    <cellStyle name="Note 4 2 4 2 2" xfId="60403"/>
    <cellStyle name="Note 4 2 4 3" xfId="60015"/>
    <cellStyle name="Note 4 2 5" xfId="59805"/>
    <cellStyle name="Note 4 2 5 2" xfId="60421"/>
    <cellStyle name="Note 4 2 6" xfId="60116"/>
    <cellStyle name="Note 4 3" xfId="59520"/>
    <cellStyle name="Note 4 3 2" xfId="59601"/>
    <cellStyle name="Note 4 3 2 2" xfId="59685"/>
    <cellStyle name="Note 4 3 2 2 2" xfId="59448"/>
    <cellStyle name="Note 4 3 2 2 2 2" xfId="60066"/>
    <cellStyle name="Note 4 3 2 2 3" xfId="60301"/>
    <cellStyle name="Note 4 3 2 3" xfId="59785"/>
    <cellStyle name="Note 4 3 2 3 2" xfId="60401"/>
    <cellStyle name="Note 4 3 2 4" xfId="60217"/>
    <cellStyle name="Note 4 3 3" xfId="59647"/>
    <cellStyle name="Note 4 3 3 2" xfId="59479"/>
    <cellStyle name="Note 4 3 3 2 2" xfId="60095"/>
    <cellStyle name="Note 4 3 3 3" xfId="60263"/>
    <cellStyle name="Note 4 3 4" xfId="59802"/>
    <cellStyle name="Note 4 3 4 2" xfId="60418"/>
    <cellStyle name="Note 4 3 5" xfId="60136"/>
    <cellStyle name="Note 4 4" xfId="59453"/>
    <cellStyle name="Note 4 4 2" xfId="59582"/>
    <cellStyle name="Note 4 4 2 2" xfId="59742"/>
    <cellStyle name="Note 4 4 2 2 2" xfId="60358"/>
    <cellStyle name="Note 4 4 2 3" xfId="60198"/>
    <cellStyle name="Note 4 4 3" xfId="59413"/>
    <cellStyle name="Note 4 4 3 2" xfId="60034"/>
    <cellStyle name="Note 4 4 4" xfId="60071"/>
    <cellStyle name="Note 4 5" xfId="59574"/>
    <cellStyle name="Note 4 5 2" xfId="59807"/>
    <cellStyle name="Note 4 5 2 2" xfId="60423"/>
    <cellStyle name="Note 4 5 3" xfId="60190"/>
    <cellStyle name="Note 4 6" xfId="59761"/>
    <cellStyle name="Note 4 6 2" xfId="60377"/>
    <cellStyle name="Note 4 7" xfId="60085"/>
    <cellStyle name="Note 5" xfId="59347"/>
    <cellStyle name="Note 5 2" xfId="59381"/>
    <cellStyle name="Note 5 2 2" xfId="59393"/>
    <cellStyle name="Note 5 2 2 2" xfId="59375"/>
    <cellStyle name="Note 5 2 2 2 2" xfId="59695"/>
    <cellStyle name="Note 5 2 2 2 2 2" xfId="60311"/>
    <cellStyle name="Note 5 2 2 2 3" xfId="59996"/>
    <cellStyle name="Note 5 2 2 3" xfId="59704"/>
    <cellStyle name="Note 5 2 2 3 2" xfId="60320"/>
    <cellStyle name="Note 5 2 2 4" xfId="60014"/>
    <cellStyle name="Note 5 2 3" xfId="59616"/>
    <cellStyle name="Note 5 2 3 2" xfId="59711"/>
    <cellStyle name="Note 5 2 3 2 2" xfId="60327"/>
    <cellStyle name="Note 5 2 3 3" xfId="60232"/>
    <cellStyle name="Note 5 2 4" xfId="59320"/>
    <cellStyle name="Note 5 2 4 2" xfId="59947"/>
    <cellStyle name="Note 5 2 5" xfId="60002"/>
    <cellStyle name="Note 5 3" xfId="59597"/>
    <cellStyle name="Note 5 3 2" xfId="59683"/>
    <cellStyle name="Note 5 3 2 2" xfId="59540"/>
    <cellStyle name="Note 5 3 2 2 2" xfId="60156"/>
    <cellStyle name="Note 5 3 2 3" xfId="60299"/>
    <cellStyle name="Note 5 3 3" xfId="59763"/>
    <cellStyle name="Note 5 3 3 2" xfId="60379"/>
    <cellStyle name="Note 5 3 4" xfId="60213"/>
    <cellStyle name="Note 5 4" xfId="59622"/>
    <cellStyle name="Note 5 4 2" xfId="59317"/>
    <cellStyle name="Note 5 4 2 2" xfId="59944"/>
    <cellStyle name="Note 5 4 3" xfId="60238"/>
    <cellStyle name="Note 5 5" xfId="59409"/>
    <cellStyle name="Note 5 5 2" xfId="60030"/>
    <cellStyle name="Note 5 6" xfId="59968"/>
    <cellStyle name="Note 6" xfId="59391"/>
    <cellStyle name="Note 6 2" xfId="59609"/>
    <cellStyle name="Note 6 2 2" xfId="59779"/>
    <cellStyle name="Note 6 2 2 2" xfId="60395"/>
    <cellStyle name="Note 6 2 3" xfId="60225"/>
    <cellStyle name="Note 6 3" xfId="59308"/>
    <cellStyle name="Note 6 3 2" xfId="59935"/>
    <cellStyle name="Note 6 4" xfId="60012"/>
    <cellStyle name="Note 7" xfId="59379"/>
    <cellStyle name="Note 7 2" xfId="59717"/>
    <cellStyle name="Note 7 2 2" xfId="60333"/>
    <cellStyle name="Note 7 3" xfId="60000"/>
    <cellStyle name="Note 8" xfId="59801"/>
    <cellStyle name="Note 8 2" xfId="60417"/>
    <cellStyle name="Note 9" xfId="59110"/>
    <cellStyle name="Nun??c [0]_Cia-l ccaldcec" xfId="3320"/>
    <cellStyle name="Nun??c_Cia-l ccaldcec" xfId="3321"/>
    <cellStyle name="Ňűń˙÷č [0]_Ńĺáĺńňîčěîńňü" xfId="3322"/>
    <cellStyle name="Ňűń˙÷č_Ńĺáĺńňîčěîńňü" xfId="3323"/>
    <cellStyle name="Ôčíŕíńîâűé [0]_(ňŕá 3č)" xfId="3324"/>
    <cellStyle name="Ôčíŕíńîâűé_(ňŕá 3č)" xfId="3325"/>
    <cellStyle name="Output" xfId="3326"/>
    <cellStyle name="Output 2" xfId="3327"/>
    <cellStyle name="Output 2 2" xfId="59411"/>
    <cellStyle name="Output 2 2 2" xfId="60032"/>
    <cellStyle name="Output 2 3" xfId="59312"/>
    <cellStyle name="Output 2 4" xfId="59939"/>
    <cellStyle name="Output 3" xfId="3328"/>
    <cellStyle name="Output 4" xfId="59111"/>
    <cellStyle name="Output 5" xfId="59815"/>
    <cellStyle name="PageHeading" xfId="3329"/>
    <cellStyle name="PillarText" xfId="3330"/>
    <cellStyle name="Price_Body" xfId="3331"/>
    <cellStyle name="QTitle" xfId="3332"/>
    <cellStyle name="range" xfId="3333"/>
    <cellStyle name="S0" xfId="3334"/>
    <cellStyle name="S3_Лист4 (2)" xfId="3335"/>
    <cellStyle name="S5" xfId="60486"/>
    <cellStyle name="SAPBEXaggData" xfId="3336"/>
    <cellStyle name="SAPBEXaggData 2" xfId="3337"/>
    <cellStyle name="SAPBEXaggData 3" xfId="3338"/>
    <cellStyle name="SAPBEXaggData 4" xfId="3339"/>
    <cellStyle name="SAPBEXaggDataEmph" xfId="3340"/>
    <cellStyle name="SAPBEXaggDataEmph 2" xfId="3341"/>
    <cellStyle name="SAPBEXaggDataEmph 3" xfId="3342"/>
    <cellStyle name="SAPBEXaggDataEmph 4" xfId="3343"/>
    <cellStyle name="SAPBEXaggItem" xfId="3344"/>
    <cellStyle name="SAPBEXaggItem 2" xfId="3345"/>
    <cellStyle name="SAPBEXaggItem 3" xfId="3346"/>
    <cellStyle name="SAPBEXaggItem 4" xfId="3347"/>
    <cellStyle name="SAPBEXaggItemX" xfId="3348"/>
    <cellStyle name="SAPBEXaggItemX 2" xfId="3349"/>
    <cellStyle name="SAPBEXaggItemX 3" xfId="3350"/>
    <cellStyle name="SAPBEXaggItemX 4" xfId="3351"/>
    <cellStyle name="SAPBEXchaText" xfId="3352"/>
    <cellStyle name="SAPBEXchaText 2" xfId="3353"/>
    <cellStyle name="SAPBEXchaText 3" xfId="3354"/>
    <cellStyle name="SAPBEXexcBad7" xfId="3355"/>
    <cellStyle name="SAPBEXexcBad7 2" xfId="3356"/>
    <cellStyle name="SAPBEXexcBad7 3" xfId="3357"/>
    <cellStyle name="SAPBEXexcBad7 4" xfId="3358"/>
    <cellStyle name="SAPBEXexcBad8" xfId="3359"/>
    <cellStyle name="SAPBEXexcBad8 2" xfId="3360"/>
    <cellStyle name="SAPBEXexcBad8 3" xfId="3361"/>
    <cellStyle name="SAPBEXexcBad8 4" xfId="3362"/>
    <cellStyle name="SAPBEXexcBad9" xfId="3363"/>
    <cellStyle name="SAPBEXexcBad9 2" xfId="3364"/>
    <cellStyle name="SAPBEXexcBad9 3" xfId="3365"/>
    <cellStyle name="SAPBEXexcBad9 4" xfId="3366"/>
    <cellStyle name="SAPBEXexcCritical4" xfId="3367"/>
    <cellStyle name="SAPBEXexcCritical4 2" xfId="3368"/>
    <cellStyle name="SAPBEXexcCritical4 3" xfId="3369"/>
    <cellStyle name="SAPBEXexcCritical4 4" xfId="3370"/>
    <cellStyle name="SAPBEXexcCritical5" xfId="3371"/>
    <cellStyle name="SAPBEXexcCritical5 2" xfId="3372"/>
    <cellStyle name="SAPBEXexcCritical5 3" xfId="3373"/>
    <cellStyle name="SAPBEXexcCritical5 4" xfId="3374"/>
    <cellStyle name="SAPBEXexcCritical6" xfId="3375"/>
    <cellStyle name="SAPBEXexcCritical6 2" xfId="3376"/>
    <cellStyle name="SAPBEXexcCritical6 3" xfId="3377"/>
    <cellStyle name="SAPBEXexcCritical6 4" xfId="3378"/>
    <cellStyle name="SAPBEXexcGood1" xfId="3379"/>
    <cellStyle name="SAPBEXexcGood1 2" xfId="3380"/>
    <cellStyle name="SAPBEXexcGood1 3" xfId="3381"/>
    <cellStyle name="SAPBEXexcGood1 4" xfId="3382"/>
    <cellStyle name="SAPBEXexcGood2" xfId="3383"/>
    <cellStyle name="SAPBEXexcGood2 2" xfId="3384"/>
    <cellStyle name="SAPBEXexcGood2 3" xfId="3385"/>
    <cellStyle name="SAPBEXexcGood2 4" xfId="3386"/>
    <cellStyle name="SAPBEXexcGood3" xfId="3387"/>
    <cellStyle name="SAPBEXexcGood3 2" xfId="3388"/>
    <cellStyle name="SAPBEXexcGood3 3" xfId="3389"/>
    <cellStyle name="SAPBEXexcGood3 4" xfId="3390"/>
    <cellStyle name="SAPBEXfilterDrill" xfId="3391"/>
    <cellStyle name="SAPBEXfilterDrill 2" xfId="3392"/>
    <cellStyle name="SAPBEXfilterDrill 3" xfId="3393"/>
    <cellStyle name="SAPBEXfilterDrill 4" xfId="3394"/>
    <cellStyle name="SAPBEXfilterItem" xfId="3395"/>
    <cellStyle name="SAPBEXfilterItem 2" xfId="3396"/>
    <cellStyle name="SAPBEXfilterItem 3" xfId="3397"/>
    <cellStyle name="SAPBEXfilterText" xfId="3398"/>
    <cellStyle name="SAPBEXfilterText 2" xfId="3399"/>
    <cellStyle name="SAPBEXfilterText 3" xfId="3400"/>
    <cellStyle name="SAPBEXfilterText 4" xfId="3401"/>
    <cellStyle name="SAPBEXformats" xfId="3402"/>
    <cellStyle name="SAPBEXformats 2" xfId="3403"/>
    <cellStyle name="SAPBEXformats 3" xfId="3404"/>
    <cellStyle name="SAPBEXformats 4" xfId="3405"/>
    <cellStyle name="SAPBEXheaderItem" xfId="3406"/>
    <cellStyle name="SAPBEXheaderItem 2" xfId="3407"/>
    <cellStyle name="SAPBEXheaderItem 3" xfId="3408"/>
    <cellStyle name="SAPBEXheaderItem 4" xfId="3409"/>
    <cellStyle name="SAPBEXheaderText" xfId="3410"/>
    <cellStyle name="SAPBEXheaderText 2" xfId="3411"/>
    <cellStyle name="SAPBEXheaderText 3" xfId="3412"/>
    <cellStyle name="SAPBEXheaderText 4" xfId="3413"/>
    <cellStyle name="SAPBEXHLevel0" xfId="3414"/>
    <cellStyle name="SAPBEXHLevel0 2" xfId="3415"/>
    <cellStyle name="SAPBEXHLevel0 3" xfId="3416"/>
    <cellStyle name="SAPBEXHLevel0 4" xfId="3417"/>
    <cellStyle name="SAPBEXHLevel0X" xfId="3418"/>
    <cellStyle name="SAPBEXHLevel0X 2" xfId="3419"/>
    <cellStyle name="SAPBEXHLevel0X 3" xfId="3420"/>
    <cellStyle name="SAPBEXHLevel0X 4" xfId="3421"/>
    <cellStyle name="SAPBEXHLevel1" xfId="3422"/>
    <cellStyle name="SAPBEXHLevel1 2" xfId="3423"/>
    <cellStyle name="SAPBEXHLevel1 3" xfId="3424"/>
    <cellStyle name="SAPBEXHLevel1 4" xfId="3425"/>
    <cellStyle name="SAPBEXHLevel1X" xfId="3426"/>
    <cellStyle name="SAPBEXHLevel1X 2" xfId="3427"/>
    <cellStyle name="SAPBEXHLevel1X 3" xfId="3428"/>
    <cellStyle name="SAPBEXHLevel1X 4" xfId="3429"/>
    <cellStyle name="SAPBEXHLevel2" xfId="3430"/>
    <cellStyle name="SAPBEXHLevel2 2" xfId="3431"/>
    <cellStyle name="SAPBEXHLevel2 3" xfId="3432"/>
    <cellStyle name="SAPBEXHLevel2 4" xfId="3433"/>
    <cellStyle name="SAPBEXHLevel2X" xfId="3434"/>
    <cellStyle name="SAPBEXHLevel2X 2" xfId="3435"/>
    <cellStyle name="SAPBEXHLevel2X 3" xfId="3436"/>
    <cellStyle name="SAPBEXHLevel2X 4" xfId="3437"/>
    <cellStyle name="SAPBEXHLevel3" xfId="3438"/>
    <cellStyle name="SAPBEXHLevel3 2" xfId="3439"/>
    <cellStyle name="SAPBEXHLevel3 3" xfId="3440"/>
    <cellStyle name="SAPBEXHLevel3 4" xfId="3441"/>
    <cellStyle name="SAPBEXHLevel3X" xfId="3442"/>
    <cellStyle name="SAPBEXHLevel3X 2" xfId="3443"/>
    <cellStyle name="SAPBEXHLevel3X 3" xfId="3444"/>
    <cellStyle name="SAPBEXHLevel3X 4" xfId="3445"/>
    <cellStyle name="SAPBEXinputData" xfId="3446"/>
    <cellStyle name="SAPBEXinputData 2" xfId="3447"/>
    <cellStyle name="SAPBEXinputData 2 2" xfId="59127"/>
    <cellStyle name="SAPBEXItemHeader" xfId="3448"/>
    <cellStyle name="SAPBEXresData" xfId="3449"/>
    <cellStyle name="SAPBEXresData 2" xfId="3450"/>
    <cellStyle name="SAPBEXresData 3" xfId="3451"/>
    <cellStyle name="SAPBEXresData 4" xfId="3452"/>
    <cellStyle name="SAPBEXresDataEmph" xfId="3453"/>
    <cellStyle name="SAPBEXresDataEmph 2" xfId="3454"/>
    <cellStyle name="SAPBEXresDataEmph 3" xfId="3455"/>
    <cellStyle name="SAPBEXresDataEmph 4" xfId="3456"/>
    <cellStyle name="SAPBEXresItem" xfId="3457"/>
    <cellStyle name="SAPBEXresItem 2" xfId="3458"/>
    <cellStyle name="SAPBEXresItem 3" xfId="3459"/>
    <cellStyle name="SAPBEXresItem 4" xfId="3460"/>
    <cellStyle name="SAPBEXresItemX" xfId="3461"/>
    <cellStyle name="SAPBEXresItemX 2" xfId="3462"/>
    <cellStyle name="SAPBEXresItemX 3" xfId="3463"/>
    <cellStyle name="SAPBEXresItemX 4" xfId="3464"/>
    <cellStyle name="SAPBEXstdData" xfId="3465"/>
    <cellStyle name="SAPBEXstdData 2" xfId="3466"/>
    <cellStyle name="SAPBEXstdData 2 2" xfId="3467"/>
    <cellStyle name="SAPBEXstdData 2 3" xfId="3468"/>
    <cellStyle name="SAPBEXstdData 3" xfId="3469"/>
    <cellStyle name="SAPBEXstdData 4" xfId="3470"/>
    <cellStyle name="SAPBEXstdDataEmph" xfId="3471"/>
    <cellStyle name="SAPBEXstdDataEmph 2" xfId="3472"/>
    <cellStyle name="SAPBEXstdDataEmph 3" xfId="3473"/>
    <cellStyle name="SAPBEXstdDataEmph 4" xfId="3474"/>
    <cellStyle name="SAPBEXstdItem" xfId="3475"/>
    <cellStyle name="SAPBEXstdItem 2" xfId="3476"/>
    <cellStyle name="SAPBEXstdItem 2 2" xfId="3477"/>
    <cellStyle name="SAPBEXstdItem 2 2 2" xfId="59512"/>
    <cellStyle name="SAPBEXstdItem 2 2 3" xfId="60128"/>
    <cellStyle name="SAPBEXstdItem 2 3" xfId="3478"/>
    <cellStyle name="SAPBEXstdItem 2 4" xfId="3479"/>
    <cellStyle name="SAPBEXstdItem 2 5" xfId="59359"/>
    <cellStyle name="SAPBEXstdItem 2 6" xfId="59980"/>
    <cellStyle name="SAPBEXstdItem 3" xfId="3480"/>
    <cellStyle name="SAPBEXstdItem 4" xfId="3481"/>
    <cellStyle name="SAPBEXstdItem 5" xfId="3482"/>
    <cellStyle name="SAPBEXstdItem 6" xfId="59112"/>
    <cellStyle name="SAPBEXstdItem 7" xfId="59328"/>
    <cellStyle name="SAPBEXstdItemX" xfId="3483"/>
    <cellStyle name="SAPBEXstdItemX 2" xfId="3484"/>
    <cellStyle name="SAPBEXstdItemX 3" xfId="3485"/>
    <cellStyle name="SAPBEXstdItemX 4" xfId="3486"/>
    <cellStyle name="SAPBEXtitle" xfId="3487"/>
    <cellStyle name="SAPBEXtitle 2" xfId="3488"/>
    <cellStyle name="SAPBEXtitle 3" xfId="3489"/>
    <cellStyle name="SAPBEXtitle 4" xfId="3490"/>
    <cellStyle name="SAPBEXunassignedItem" xfId="3491"/>
    <cellStyle name="SAPBEXunassignedItem 2" xfId="3492"/>
    <cellStyle name="SAPBEXundefined" xfId="3493"/>
    <cellStyle name="SAPBEXundefined 2" xfId="3494"/>
    <cellStyle name="SAPBEXundefined 3" xfId="3495"/>
    <cellStyle name="SAPBEXundefined 4" xfId="3496"/>
    <cellStyle name="SEM-BPS-data" xfId="3497"/>
    <cellStyle name="SEM-BPS-head" xfId="3498"/>
    <cellStyle name="SEM-BPS-headdata" xfId="3499"/>
    <cellStyle name="SEM-BPS-headkey" xfId="3500"/>
    <cellStyle name="SEM-BPS-input-on" xfId="3501"/>
    <cellStyle name="SEM-BPS-key" xfId="3502"/>
    <cellStyle name="SEM-BPS-sub1" xfId="3503"/>
    <cellStyle name="SEM-BPS-sub2" xfId="3504"/>
    <cellStyle name="SEM-BPS-total" xfId="3505"/>
    <cellStyle name="Sheet Title" xfId="3506"/>
    <cellStyle name="Show_Sell" xfId="3507"/>
    <cellStyle name="Standard_Anpassen der Amortisation" xfId="3508"/>
    <cellStyle name="Style 1" xfId="3509"/>
    <cellStyle name="Table" xfId="3510"/>
    <cellStyle name="Table Heading" xfId="3511"/>
    <cellStyle name="TableStyleLight1" xfId="59092"/>
    <cellStyle name="TableStyleLight1 2" xfId="59132"/>
    <cellStyle name="TableStyleLight1 2 2" xfId="59292"/>
    <cellStyle name="TableStyleLight1 3" xfId="59290"/>
    <cellStyle name="TableStyleLight1 4" xfId="59287"/>
    <cellStyle name="TableStyleLight1 5" xfId="59324"/>
    <cellStyle name="TableStyleLight1 6" xfId="59113"/>
    <cellStyle name="Title" xfId="3512"/>
    <cellStyle name="Title 2" xfId="3513"/>
    <cellStyle name="Total" xfId="3514"/>
    <cellStyle name="Total 2" xfId="3515"/>
    <cellStyle name="Total 2 2" xfId="59517"/>
    <cellStyle name="Total 2 2 2" xfId="60133"/>
    <cellStyle name="Total 2 3" xfId="59462"/>
    <cellStyle name="Total 2 4" xfId="60080"/>
    <cellStyle name="Total 3" xfId="59114"/>
    <cellStyle name="Total 4" xfId="59814"/>
    <cellStyle name="Undefiniert" xfId="3516"/>
    <cellStyle name="Validation" xfId="3517"/>
    <cellStyle name="Warning Text" xfId="3518"/>
    <cellStyle name="Warning Text 2" xfId="3519"/>
    <cellStyle name="Warning Text 3" xfId="3520"/>
    <cellStyle name="white" xfId="3521"/>
    <cellStyle name="Wдhrung [0]_Compiling Utility Macros" xfId="3522"/>
    <cellStyle name="Wдhrung_Compiling Utility Macros" xfId="3523"/>
    <cellStyle name="YelNumbersCurr" xfId="3524"/>
    <cellStyle name="Акт" xfId="3525"/>
    <cellStyle name="АктМТСН" xfId="3526"/>
    <cellStyle name="Акцент1 10" xfId="3527"/>
    <cellStyle name="Акцент1 11" xfId="3528"/>
    <cellStyle name="Акцент1 12" xfId="3529"/>
    <cellStyle name="Акцент1 13" xfId="3530"/>
    <cellStyle name="Акцент1 14" xfId="3531"/>
    <cellStyle name="Акцент1 15" xfId="3532"/>
    <cellStyle name="Акцент1 16" xfId="3533"/>
    <cellStyle name="Акцент1 17" xfId="3534"/>
    <cellStyle name="Акцент1 18" xfId="3535"/>
    <cellStyle name="Акцент1 19" xfId="3536"/>
    <cellStyle name="Акцент1 2" xfId="3537"/>
    <cellStyle name="Акцент1 2 10" xfId="3538"/>
    <cellStyle name="Акцент1 2 11" xfId="3539"/>
    <cellStyle name="Акцент1 2 12" xfId="3540"/>
    <cellStyle name="Акцент1 2 2" xfId="3541"/>
    <cellStyle name="Акцент1 2 3" xfId="3542"/>
    <cellStyle name="Акцент1 2 4" xfId="3543"/>
    <cellStyle name="Акцент1 2 5" xfId="3544"/>
    <cellStyle name="Акцент1 2 6" xfId="3545"/>
    <cellStyle name="Акцент1 2 7" xfId="3546"/>
    <cellStyle name="Акцент1 2 8" xfId="3547"/>
    <cellStyle name="Акцент1 2 9" xfId="3548"/>
    <cellStyle name="Акцент1 20" xfId="3549"/>
    <cellStyle name="Акцент1 3" xfId="3550"/>
    <cellStyle name="Акцент1 3 2" xfId="3551"/>
    <cellStyle name="Акцент1 4" xfId="3552"/>
    <cellStyle name="Акцент1 4 2" xfId="3553"/>
    <cellStyle name="Акцент1 5" xfId="3554"/>
    <cellStyle name="Акцент1 5 2" xfId="3555"/>
    <cellStyle name="Акцент1 6" xfId="3556"/>
    <cellStyle name="Акцент1 6 2" xfId="3557"/>
    <cellStyle name="Акцент1 7" xfId="3558"/>
    <cellStyle name="Акцент1 7 2" xfId="3559"/>
    <cellStyle name="Акцент1 8" xfId="3560"/>
    <cellStyle name="Акцент1 8 2" xfId="3561"/>
    <cellStyle name="Акцент1 9" xfId="3562"/>
    <cellStyle name="Акцент1 9 2" xfId="3563"/>
    <cellStyle name="Акцент2 10" xfId="3564"/>
    <cellStyle name="Акцент2 11" xfId="3565"/>
    <cellStyle name="Акцент2 12" xfId="3566"/>
    <cellStyle name="Акцент2 13" xfId="3567"/>
    <cellStyle name="Акцент2 14" xfId="3568"/>
    <cellStyle name="Акцент2 15" xfId="3569"/>
    <cellStyle name="Акцент2 16" xfId="3570"/>
    <cellStyle name="Акцент2 17" xfId="3571"/>
    <cellStyle name="Акцент2 18" xfId="3572"/>
    <cellStyle name="Акцент2 19" xfId="3573"/>
    <cellStyle name="Акцент2 2" xfId="3574"/>
    <cellStyle name="Акцент2 2 10" xfId="3575"/>
    <cellStyle name="Акцент2 2 11" xfId="3576"/>
    <cellStyle name="Акцент2 2 12" xfId="3577"/>
    <cellStyle name="Акцент2 2 2" xfId="3578"/>
    <cellStyle name="Акцент2 2 3" xfId="3579"/>
    <cellStyle name="Акцент2 2 4" xfId="3580"/>
    <cellStyle name="Акцент2 2 5" xfId="3581"/>
    <cellStyle name="Акцент2 2 6" xfId="3582"/>
    <cellStyle name="Акцент2 2 7" xfId="3583"/>
    <cellStyle name="Акцент2 2 8" xfId="3584"/>
    <cellStyle name="Акцент2 2 9" xfId="3585"/>
    <cellStyle name="Акцент2 20" xfId="3586"/>
    <cellStyle name="Акцент2 3" xfId="3587"/>
    <cellStyle name="Акцент2 3 2" xfId="3588"/>
    <cellStyle name="Акцент2 4" xfId="3589"/>
    <cellStyle name="Акцент2 4 2" xfId="3590"/>
    <cellStyle name="Акцент2 5" xfId="3591"/>
    <cellStyle name="Акцент2 5 2" xfId="3592"/>
    <cellStyle name="Акцент2 6" xfId="3593"/>
    <cellStyle name="Акцент2 6 2" xfId="3594"/>
    <cellStyle name="Акцент2 7" xfId="3595"/>
    <cellStyle name="Акцент2 7 2" xfId="3596"/>
    <cellStyle name="Акцент2 8" xfId="3597"/>
    <cellStyle name="Акцент2 8 2" xfId="3598"/>
    <cellStyle name="Акцент2 9" xfId="3599"/>
    <cellStyle name="Акцент2 9 2" xfId="3600"/>
    <cellStyle name="Акцент3 10" xfId="3601"/>
    <cellStyle name="Акцент3 11" xfId="3602"/>
    <cellStyle name="Акцент3 12" xfId="3603"/>
    <cellStyle name="Акцент3 13" xfId="3604"/>
    <cellStyle name="Акцент3 14" xfId="3605"/>
    <cellStyle name="Акцент3 15" xfId="3606"/>
    <cellStyle name="Акцент3 16" xfId="3607"/>
    <cellStyle name="Акцент3 17" xfId="3608"/>
    <cellStyle name="Акцент3 18" xfId="3609"/>
    <cellStyle name="Акцент3 19" xfId="3610"/>
    <cellStyle name="Акцент3 2" xfId="3611"/>
    <cellStyle name="Акцент3 2 10" xfId="3612"/>
    <cellStyle name="Акцент3 2 11" xfId="3613"/>
    <cellStyle name="Акцент3 2 12" xfId="3614"/>
    <cellStyle name="Акцент3 2 2" xfId="3615"/>
    <cellStyle name="Акцент3 2 3" xfId="3616"/>
    <cellStyle name="Акцент3 2 4" xfId="3617"/>
    <cellStyle name="Акцент3 2 5" xfId="3618"/>
    <cellStyle name="Акцент3 2 6" xfId="3619"/>
    <cellStyle name="Акцент3 2 7" xfId="3620"/>
    <cellStyle name="Акцент3 2 8" xfId="3621"/>
    <cellStyle name="Акцент3 2 9" xfId="3622"/>
    <cellStyle name="Акцент3 20" xfId="3623"/>
    <cellStyle name="Акцент3 3" xfId="3624"/>
    <cellStyle name="Акцент3 3 2" xfId="3625"/>
    <cellStyle name="Акцент3 4" xfId="3626"/>
    <cellStyle name="Акцент3 4 2" xfId="3627"/>
    <cellStyle name="Акцент3 5" xfId="3628"/>
    <cellStyle name="Акцент3 5 2" xfId="3629"/>
    <cellStyle name="Акцент3 6" xfId="3630"/>
    <cellStyle name="Акцент3 6 2" xfId="3631"/>
    <cellStyle name="Акцент3 7" xfId="3632"/>
    <cellStyle name="Акцент3 7 2" xfId="3633"/>
    <cellStyle name="Акцент3 8" xfId="3634"/>
    <cellStyle name="Акцент3 8 2" xfId="3635"/>
    <cellStyle name="Акцент3 9" xfId="3636"/>
    <cellStyle name="Акцент3 9 2" xfId="3637"/>
    <cellStyle name="Акцент4 10" xfId="3638"/>
    <cellStyle name="Акцент4 11" xfId="3639"/>
    <cellStyle name="Акцент4 12" xfId="3640"/>
    <cellStyle name="Акцент4 13" xfId="3641"/>
    <cellStyle name="Акцент4 14" xfId="3642"/>
    <cellStyle name="Акцент4 15" xfId="3643"/>
    <cellStyle name="Акцент4 16" xfId="3644"/>
    <cellStyle name="Акцент4 17" xfId="3645"/>
    <cellStyle name="Акцент4 18" xfId="3646"/>
    <cellStyle name="Акцент4 19" xfId="3647"/>
    <cellStyle name="Акцент4 2" xfId="3648"/>
    <cellStyle name="Акцент4 2 10" xfId="3649"/>
    <cellStyle name="Акцент4 2 11" xfId="3650"/>
    <cellStyle name="Акцент4 2 12" xfId="3651"/>
    <cellStyle name="Акцент4 2 2" xfId="3652"/>
    <cellStyle name="Акцент4 2 3" xfId="3653"/>
    <cellStyle name="Акцент4 2 4" xfId="3654"/>
    <cellStyle name="Акцент4 2 5" xfId="3655"/>
    <cellStyle name="Акцент4 2 6" xfId="3656"/>
    <cellStyle name="Акцент4 2 7" xfId="3657"/>
    <cellStyle name="Акцент4 2 8" xfId="3658"/>
    <cellStyle name="Акцент4 2 9" xfId="3659"/>
    <cellStyle name="Акцент4 20" xfId="3660"/>
    <cellStyle name="Акцент4 3" xfId="3661"/>
    <cellStyle name="Акцент4 3 2" xfId="3662"/>
    <cellStyle name="Акцент4 4" xfId="3663"/>
    <cellStyle name="Акцент4 4 2" xfId="3664"/>
    <cellStyle name="Акцент4 5" xfId="3665"/>
    <cellStyle name="Акцент4 5 2" xfId="3666"/>
    <cellStyle name="Акцент4 6" xfId="3667"/>
    <cellStyle name="Акцент4 6 2" xfId="3668"/>
    <cellStyle name="Акцент4 7" xfId="3669"/>
    <cellStyle name="Акцент4 7 2" xfId="3670"/>
    <cellStyle name="Акцент4 8" xfId="3671"/>
    <cellStyle name="Акцент4 8 2" xfId="3672"/>
    <cellStyle name="Акцент4 9" xfId="3673"/>
    <cellStyle name="Акцент4 9 2" xfId="3674"/>
    <cellStyle name="Акцент5 10" xfId="3675"/>
    <cellStyle name="Акцент5 11" xfId="3676"/>
    <cellStyle name="Акцент5 12" xfId="3677"/>
    <cellStyle name="Акцент5 13" xfId="3678"/>
    <cellStyle name="Акцент5 14" xfId="3679"/>
    <cellStyle name="Акцент5 15" xfId="3680"/>
    <cellStyle name="Акцент5 16" xfId="3681"/>
    <cellStyle name="Акцент5 17" xfId="3682"/>
    <cellStyle name="Акцент5 18" xfId="3683"/>
    <cellStyle name="Акцент5 19" xfId="3684"/>
    <cellStyle name="Акцент5 2" xfId="3685"/>
    <cellStyle name="Акцент5 2 10" xfId="3686"/>
    <cellStyle name="Акцент5 2 11" xfId="3687"/>
    <cellStyle name="Акцент5 2 12" xfId="3688"/>
    <cellStyle name="Акцент5 2 2" xfId="3689"/>
    <cellStyle name="Акцент5 2 3" xfId="3690"/>
    <cellStyle name="Акцент5 2 4" xfId="3691"/>
    <cellStyle name="Акцент5 2 5" xfId="3692"/>
    <cellStyle name="Акцент5 2 6" xfId="3693"/>
    <cellStyle name="Акцент5 2 7" xfId="3694"/>
    <cellStyle name="Акцент5 2 8" xfId="3695"/>
    <cellStyle name="Акцент5 2 9" xfId="3696"/>
    <cellStyle name="Акцент5 20" xfId="3697"/>
    <cellStyle name="Акцент5 3" xfId="3698"/>
    <cellStyle name="Акцент5 3 2" xfId="3699"/>
    <cellStyle name="Акцент5 4" xfId="3700"/>
    <cellStyle name="Акцент5 4 2" xfId="3701"/>
    <cellStyle name="Акцент5 5" xfId="3702"/>
    <cellStyle name="Акцент5 5 2" xfId="3703"/>
    <cellStyle name="Акцент5 6" xfId="3704"/>
    <cellStyle name="Акцент5 6 2" xfId="3705"/>
    <cellStyle name="Акцент5 7" xfId="3706"/>
    <cellStyle name="Акцент5 7 2" xfId="3707"/>
    <cellStyle name="Акцент5 8" xfId="3708"/>
    <cellStyle name="Акцент5 8 2" xfId="3709"/>
    <cellStyle name="Акцент5 9" xfId="3710"/>
    <cellStyle name="Акцент5 9 2" xfId="3711"/>
    <cellStyle name="Акцент6 10" xfId="3712"/>
    <cellStyle name="Акцент6 11" xfId="3713"/>
    <cellStyle name="Акцент6 12" xfId="3714"/>
    <cellStyle name="Акцент6 13" xfId="3715"/>
    <cellStyle name="Акцент6 14" xfId="3716"/>
    <cellStyle name="Акцент6 15" xfId="3717"/>
    <cellStyle name="Акцент6 16" xfId="3718"/>
    <cellStyle name="Акцент6 17" xfId="3719"/>
    <cellStyle name="Акцент6 18" xfId="3720"/>
    <cellStyle name="Акцент6 19" xfId="3721"/>
    <cellStyle name="Акцент6 2" xfId="3722"/>
    <cellStyle name="Акцент6 2 10" xfId="3723"/>
    <cellStyle name="Акцент6 2 11" xfId="3724"/>
    <cellStyle name="Акцент6 2 12" xfId="3725"/>
    <cellStyle name="Акцент6 2 2" xfId="3726"/>
    <cellStyle name="Акцент6 2 3" xfId="3727"/>
    <cellStyle name="Акцент6 2 4" xfId="3728"/>
    <cellStyle name="Акцент6 2 5" xfId="3729"/>
    <cellStyle name="Акцент6 2 6" xfId="3730"/>
    <cellStyle name="Акцент6 2 7" xfId="3731"/>
    <cellStyle name="Акцент6 2 8" xfId="3732"/>
    <cellStyle name="Акцент6 2 9" xfId="3733"/>
    <cellStyle name="Акцент6 20" xfId="3734"/>
    <cellStyle name="Акцент6 3" xfId="3735"/>
    <cellStyle name="Акцент6 3 2" xfId="3736"/>
    <cellStyle name="Акцент6 4" xfId="3737"/>
    <cellStyle name="Акцент6 4 2" xfId="3738"/>
    <cellStyle name="Акцент6 5" xfId="3739"/>
    <cellStyle name="Акцент6 5 2" xfId="3740"/>
    <cellStyle name="Акцент6 6" xfId="3741"/>
    <cellStyle name="Акцент6 6 2" xfId="3742"/>
    <cellStyle name="Акцент6 7" xfId="3743"/>
    <cellStyle name="Акцент6 7 2" xfId="3744"/>
    <cellStyle name="Акцент6 8" xfId="3745"/>
    <cellStyle name="Акцент6 8 2" xfId="3746"/>
    <cellStyle name="Акцент6 9" xfId="3747"/>
    <cellStyle name="Акцент6 9 2" xfId="3748"/>
    <cellStyle name="Беззащитный" xfId="3749"/>
    <cellStyle name="Ввод  10" xfId="3750"/>
    <cellStyle name="Ввод  11" xfId="3751"/>
    <cellStyle name="Ввод  12" xfId="3752"/>
    <cellStyle name="Ввод  13" xfId="3753"/>
    <cellStyle name="Ввод  14" xfId="3754"/>
    <cellStyle name="Ввод  15" xfId="3755"/>
    <cellStyle name="Ввод  16" xfId="3756"/>
    <cellStyle name="Ввод  17" xfId="3757"/>
    <cellStyle name="Ввод  18" xfId="3758"/>
    <cellStyle name="Ввод  19" xfId="3759"/>
    <cellStyle name="Ввод  2" xfId="3760"/>
    <cellStyle name="Ввод  2 10" xfId="3761"/>
    <cellStyle name="Ввод  2 11" xfId="3762"/>
    <cellStyle name="Ввод  2 12" xfId="3763"/>
    <cellStyle name="Ввод  2 13" xfId="59329"/>
    <cellStyle name="Ввод  2 14" xfId="59953"/>
    <cellStyle name="Ввод  2 2" xfId="3764"/>
    <cellStyle name="Ввод  2 2 2" xfId="59452"/>
    <cellStyle name="Ввод  2 2 2 2" xfId="60070"/>
    <cellStyle name="Ввод  2 2 3" xfId="59311"/>
    <cellStyle name="Ввод  2 2 4" xfId="59938"/>
    <cellStyle name="Ввод  2 3" xfId="3765"/>
    <cellStyle name="Ввод  2 3 2" xfId="59816"/>
    <cellStyle name="Ввод  2 3 3" xfId="60427"/>
    <cellStyle name="Ввод  2 4" xfId="3766"/>
    <cellStyle name="Ввод  2 4 2" xfId="59885"/>
    <cellStyle name="Ввод  2 4 3" xfId="60458"/>
    <cellStyle name="Ввод  2 5" xfId="3767"/>
    <cellStyle name="Ввод  2 5 2" xfId="59881"/>
    <cellStyle name="Ввод  2 5 3" xfId="60457"/>
    <cellStyle name="Ввод  2 6" xfId="3768"/>
    <cellStyle name="Ввод  2 6 2" xfId="59912"/>
    <cellStyle name="Ввод  2 6 3" xfId="60484"/>
    <cellStyle name="Ввод  2 7" xfId="3769"/>
    <cellStyle name="Ввод  2 8" xfId="3770"/>
    <cellStyle name="Ввод  2 9" xfId="3771"/>
    <cellStyle name="Ввод  2_46EE.2011(v1.0)" xfId="3772"/>
    <cellStyle name="Ввод  20" xfId="3773"/>
    <cellStyle name="Ввод  3" xfId="3774"/>
    <cellStyle name="Ввод  3 2" xfId="3775"/>
    <cellStyle name="Ввод  3 2 2" xfId="59893"/>
    <cellStyle name="Ввод  3 2 3" xfId="60465"/>
    <cellStyle name="Ввод  3 3" xfId="59880"/>
    <cellStyle name="Ввод  3 3 2" xfId="60456"/>
    <cellStyle name="Ввод  3 4" xfId="59905"/>
    <cellStyle name="Ввод  3 4 2" xfId="60477"/>
    <cellStyle name="Ввод  3 5" xfId="59817"/>
    <cellStyle name="Ввод  3 6" xfId="60428"/>
    <cellStyle name="Ввод  3_46EE.2011(v1.0)" xfId="3776"/>
    <cellStyle name="Ввод  4" xfId="3777"/>
    <cellStyle name="Ввод  4 2" xfId="3778"/>
    <cellStyle name="Ввод  4 2 2" xfId="59870"/>
    <cellStyle name="Ввод  4 2 3" xfId="60449"/>
    <cellStyle name="Ввод  4 3" xfId="59874"/>
    <cellStyle name="Ввод  4 3 2" xfId="60453"/>
    <cellStyle name="Ввод  4 4" xfId="59896"/>
    <cellStyle name="Ввод  4 4 2" xfId="60468"/>
    <cellStyle name="Ввод  4 5" xfId="59818"/>
    <cellStyle name="Ввод  4 6" xfId="60429"/>
    <cellStyle name="Ввод  4_46EE.2011(v1.0)" xfId="3779"/>
    <cellStyle name="Ввод  5" xfId="3780"/>
    <cellStyle name="Ввод  5 2" xfId="3781"/>
    <cellStyle name="Ввод  5 3" xfId="59118"/>
    <cellStyle name="Ввод  5 4" xfId="59813"/>
    <cellStyle name="Ввод  5_46EE.2011(v1.0)" xfId="3782"/>
    <cellStyle name="Ввод  6" xfId="3783"/>
    <cellStyle name="Ввод  6 2" xfId="3784"/>
    <cellStyle name="Ввод  6_46EE.2011(v1.0)" xfId="3785"/>
    <cellStyle name="Ввод  7" xfId="3786"/>
    <cellStyle name="Ввод  7 2" xfId="3787"/>
    <cellStyle name="Ввод  7_46EE.2011(v1.0)" xfId="3788"/>
    <cellStyle name="Ввод  8" xfId="3789"/>
    <cellStyle name="Ввод  8 2" xfId="3790"/>
    <cellStyle name="Ввод  8_46EE.2011(v1.0)" xfId="3791"/>
    <cellStyle name="Ввод  9" xfId="3792"/>
    <cellStyle name="Ввод  9 2" xfId="3793"/>
    <cellStyle name="Ввод  9_46EE.2011(v1.0)" xfId="3794"/>
    <cellStyle name="ВедРесурсов" xfId="3795"/>
    <cellStyle name="ВедРесурсовАкт" xfId="3796"/>
    <cellStyle name="Вывод 10" xfId="3797"/>
    <cellStyle name="Вывод 11" xfId="3798"/>
    <cellStyle name="Вывод 12" xfId="3799"/>
    <cellStyle name="Вывод 13" xfId="3800"/>
    <cellStyle name="Вывод 14" xfId="3801"/>
    <cellStyle name="Вывод 15" xfId="3802"/>
    <cellStyle name="Вывод 16" xfId="3803"/>
    <cellStyle name="Вывод 17" xfId="3804"/>
    <cellStyle name="Вывод 18" xfId="3805"/>
    <cellStyle name="Вывод 19" xfId="3806"/>
    <cellStyle name="Вывод 2" xfId="3807"/>
    <cellStyle name="Вывод 2 10" xfId="3808"/>
    <cellStyle name="Вывод 2 11" xfId="3809"/>
    <cellStyle name="Вывод 2 12" xfId="3810"/>
    <cellStyle name="Вывод 2 13" xfId="59330"/>
    <cellStyle name="Вывод 2 14" xfId="59954"/>
    <cellStyle name="Вывод 2 2" xfId="3811"/>
    <cellStyle name="Вывод 2 2 2" xfId="59510"/>
    <cellStyle name="Вывод 2 2 2 2" xfId="60126"/>
    <cellStyle name="Вывод 2 2 3" xfId="59309"/>
    <cellStyle name="Вывод 2 2 4" xfId="59936"/>
    <cellStyle name="Вывод 2 3" xfId="3812"/>
    <cellStyle name="Вывод 2 3 2" xfId="59819"/>
    <cellStyle name="Вывод 2 3 3" xfId="60430"/>
    <cellStyle name="Вывод 2 4" xfId="3813"/>
    <cellStyle name="Вывод 2 4 2" xfId="59869"/>
    <cellStyle name="Вывод 2 4 3" xfId="60448"/>
    <cellStyle name="Вывод 2 5" xfId="3814"/>
    <cellStyle name="Вывод 2 5 2" xfId="59890"/>
    <cellStyle name="Вывод 2 5 3" xfId="60463"/>
    <cellStyle name="Вывод 2 6" xfId="3815"/>
    <cellStyle name="Вывод 2 6 2" xfId="59911"/>
    <cellStyle name="Вывод 2 6 3" xfId="60483"/>
    <cellStyle name="Вывод 2 7" xfId="3816"/>
    <cellStyle name="Вывод 2 8" xfId="3817"/>
    <cellStyle name="Вывод 2 9" xfId="3818"/>
    <cellStyle name="Вывод 2_46EE.2011(v1.0)" xfId="3819"/>
    <cellStyle name="Вывод 20" xfId="3820"/>
    <cellStyle name="Вывод 3" xfId="3821"/>
    <cellStyle name="Вывод 3 2" xfId="3822"/>
    <cellStyle name="Вывод 3 2 2" xfId="59887"/>
    <cellStyle name="Вывод 3 2 3" xfId="60460"/>
    <cellStyle name="Вывод 3 3" xfId="59873"/>
    <cellStyle name="Вывод 3 3 2" xfId="60452"/>
    <cellStyle name="Вывод 3 4" xfId="59910"/>
    <cellStyle name="Вывод 3 4 2" xfId="60482"/>
    <cellStyle name="Вывод 3 5" xfId="59820"/>
    <cellStyle name="Вывод 3 6" xfId="60431"/>
    <cellStyle name="Вывод 3_46EE.2011(v1.0)" xfId="3823"/>
    <cellStyle name="Вывод 4" xfId="3824"/>
    <cellStyle name="Вывод 4 2" xfId="3825"/>
    <cellStyle name="Вывод 4 2 2" xfId="59868"/>
    <cellStyle name="Вывод 4 2 3" xfId="60447"/>
    <cellStyle name="Вывод 4 3" xfId="59904"/>
    <cellStyle name="Вывод 4 3 2" xfId="60476"/>
    <cellStyle name="Вывод 4 4" xfId="59909"/>
    <cellStyle name="Вывод 4 4 2" xfId="60481"/>
    <cellStyle name="Вывод 4 5" xfId="59821"/>
    <cellStyle name="Вывод 4 6" xfId="60432"/>
    <cellStyle name="Вывод 4_46EE.2011(v1.0)" xfId="3826"/>
    <cellStyle name="Вывод 5" xfId="3827"/>
    <cellStyle name="Вывод 5 2" xfId="3828"/>
    <cellStyle name="Вывод 5 3" xfId="59119"/>
    <cellStyle name="Вывод 5 4" xfId="59327"/>
    <cellStyle name="Вывод 5_46EE.2011(v1.0)" xfId="3829"/>
    <cellStyle name="Вывод 6" xfId="3830"/>
    <cellStyle name="Вывод 6 2" xfId="3831"/>
    <cellStyle name="Вывод 6_46EE.2011(v1.0)" xfId="3832"/>
    <cellStyle name="Вывод 7" xfId="3833"/>
    <cellStyle name="Вывод 7 2" xfId="3834"/>
    <cellStyle name="Вывод 7_46EE.2011(v1.0)" xfId="3835"/>
    <cellStyle name="Вывод 8" xfId="3836"/>
    <cellStyle name="Вывод 8 2" xfId="3837"/>
    <cellStyle name="Вывод 8_46EE.2011(v1.0)" xfId="3838"/>
    <cellStyle name="Вывод 9" xfId="3839"/>
    <cellStyle name="Вывод 9 2" xfId="3840"/>
    <cellStyle name="Вывод 9_46EE.2011(v1.0)" xfId="3841"/>
    <cellStyle name="Вычисление 10" xfId="3842"/>
    <cellStyle name="Вычисление 11" xfId="3843"/>
    <cellStyle name="Вычисление 12" xfId="3844"/>
    <cellStyle name="Вычисление 13" xfId="3845"/>
    <cellStyle name="Вычисление 14" xfId="3846"/>
    <cellStyle name="Вычисление 15" xfId="3847"/>
    <cellStyle name="Вычисление 16" xfId="3848"/>
    <cellStyle name="Вычисление 17" xfId="3849"/>
    <cellStyle name="Вычисление 18" xfId="3850"/>
    <cellStyle name="Вычисление 19" xfId="3851"/>
    <cellStyle name="Вычисление 2" xfId="3852"/>
    <cellStyle name="Вычисление 2 10" xfId="3853"/>
    <cellStyle name="Вычисление 2 11" xfId="3854"/>
    <cellStyle name="Вычисление 2 12" xfId="3855"/>
    <cellStyle name="Вычисление 2 13" xfId="59331"/>
    <cellStyle name="Вычисление 2 14" xfId="59955"/>
    <cellStyle name="Вычисление 2 2" xfId="3856"/>
    <cellStyle name="Вычисление 2 2 2" xfId="59518"/>
    <cellStyle name="Вычисление 2 2 2 2" xfId="60134"/>
    <cellStyle name="Вычисление 2 2 3" xfId="59466"/>
    <cellStyle name="Вычисление 2 2 4" xfId="60083"/>
    <cellStyle name="Вычисление 2 3" xfId="3857"/>
    <cellStyle name="Вычисление 2 3 2" xfId="59822"/>
    <cellStyle name="Вычисление 2 3 3" xfId="60433"/>
    <cellStyle name="Вычисление 2 4" xfId="3858"/>
    <cellStyle name="Вычисление 2 4 2" xfId="59867"/>
    <cellStyle name="Вычисление 2 4 3" xfId="60446"/>
    <cellStyle name="Вычисление 2 5" xfId="3859"/>
    <cellStyle name="Вычисление 2 5 2" xfId="59872"/>
    <cellStyle name="Вычисление 2 5 3" xfId="60451"/>
    <cellStyle name="Вычисление 2 6" xfId="3860"/>
    <cellStyle name="Вычисление 2 6 2" xfId="59903"/>
    <cellStyle name="Вычисление 2 6 3" xfId="60475"/>
    <cellStyle name="Вычисление 2 7" xfId="3861"/>
    <cellStyle name="Вычисление 2 8" xfId="3862"/>
    <cellStyle name="Вычисление 2 9" xfId="3863"/>
    <cellStyle name="Вычисление 2_46EE.2011(v1.0)" xfId="3864"/>
    <cellStyle name="Вычисление 20" xfId="3865"/>
    <cellStyle name="Вычисление 3" xfId="3866"/>
    <cellStyle name="Вычисление 3 2" xfId="3867"/>
    <cellStyle name="Вычисление 3 2 2" xfId="59886"/>
    <cellStyle name="Вычисление 3 2 3" xfId="60459"/>
    <cellStyle name="Вычисление 3 3" xfId="59871"/>
    <cellStyle name="Вычисление 3 3 2" xfId="60450"/>
    <cellStyle name="Вычисление 3 4" xfId="59811"/>
    <cellStyle name="Вычисление 3 4 2" xfId="60426"/>
    <cellStyle name="Вычисление 3 5" xfId="59823"/>
    <cellStyle name="Вычисление 3 6" xfId="60434"/>
    <cellStyle name="Вычисление 3_46EE.2011(v1.0)" xfId="3868"/>
    <cellStyle name="Вычисление 4" xfId="3869"/>
    <cellStyle name="Вычисление 4 2" xfId="3870"/>
    <cellStyle name="Вычисление 4 2 2" xfId="59866"/>
    <cellStyle name="Вычисление 4 2 3" xfId="60445"/>
    <cellStyle name="Вычисление 4 3" xfId="59889"/>
    <cellStyle name="Вычисление 4 3 2" xfId="60462"/>
    <cellStyle name="Вычисление 4 4" xfId="59888"/>
    <cellStyle name="Вычисление 4 4 2" xfId="60461"/>
    <cellStyle name="Вычисление 4 5" xfId="59824"/>
    <cellStyle name="Вычисление 4 6" xfId="60435"/>
    <cellStyle name="Вычисление 4_46EE.2011(v1.0)" xfId="3871"/>
    <cellStyle name="Вычисление 5" xfId="3872"/>
    <cellStyle name="Вычисление 5 2" xfId="3873"/>
    <cellStyle name="Вычисление 5 3" xfId="59120"/>
    <cellStyle name="Вычисление 5 4" xfId="59115"/>
    <cellStyle name="Вычисление 5_46EE.2011(v1.0)" xfId="3874"/>
    <cellStyle name="Вычисление 6" xfId="3875"/>
    <cellStyle name="Вычисление 6 2" xfId="3876"/>
    <cellStyle name="Вычисление 6_46EE.2011(v1.0)" xfId="3877"/>
    <cellStyle name="Вычисление 7" xfId="3878"/>
    <cellStyle name="Вычисление 7 2" xfId="3879"/>
    <cellStyle name="Вычисление 7_46EE.2011(v1.0)" xfId="3880"/>
    <cellStyle name="Вычисление 8" xfId="3881"/>
    <cellStyle name="Вычисление 8 2" xfId="3882"/>
    <cellStyle name="Вычисление 8_46EE.2011(v1.0)" xfId="3883"/>
    <cellStyle name="Вычисление 9" xfId="3884"/>
    <cellStyle name="Вычисление 9 2" xfId="3885"/>
    <cellStyle name="Вычисление 9_46EE.2011(v1.0)" xfId="3886"/>
    <cellStyle name="Гиперссылка 2" xfId="3887"/>
    <cellStyle name="Гиперссылка 2 2" xfId="3888"/>
    <cellStyle name="Гиперссылка 2 3" xfId="59856"/>
    <cellStyle name="Гиперссылка 3" xfId="3889"/>
    <cellStyle name="ДАТА" xfId="3890"/>
    <cellStyle name="ДАТА 2" xfId="3891"/>
    <cellStyle name="ДАТА 3" xfId="3892"/>
    <cellStyle name="ДАТА 4" xfId="3893"/>
    <cellStyle name="ДАТА 5" xfId="3894"/>
    <cellStyle name="ДАТА 6" xfId="3895"/>
    <cellStyle name="ДАТА 7" xfId="3896"/>
    <cellStyle name="ДАТА 8" xfId="3897"/>
    <cellStyle name="ДАТА_1" xfId="3898"/>
    <cellStyle name="Денежный" xfId="1" builtinId="4"/>
    <cellStyle name="Денежный 2" xfId="3899"/>
    <cellStyle name="Денежный 2 2" xfId="3900"/>
    <cellStyle name="Денежный 3" xfId="3901"/>
    <cellStyle name="Денежный 3 2" xfId="59121"/>
    <cellStyle name="Денежный 4" xfId="3902"/>
    <cellStyle name="Денежный 4 2" xfId="3903"/>
    <cellStyle name="Денежный 4 3" xfId="3904"/>
    <cellStyle name="Заголовок" xfId="3905"/>
    <cellStyle name="Заголовок 1 10" xfId="3906"/>
    <cellStyle name="Заголовок 1 11" xfId="3907"/>
    <cellStyle name="Заголовок 1 12" xfId="3908"/>
    <cellStyle name="Заголовок 1 13" xfId="3909"/>
    <cellStyle name="Заголовок 1 14" xfId="3910"/>
    <cellStyle name="Заголовок 1 15" xfId="3911"/>
    <cellStyle name="Заголовок 1 16" xfId="3912"/>
    <cellStyle name="Заголовок 1 17" xfId="3913"/>
    <cellStyle name="Заголовок 1 18" xfId="3914"/>
    <cellStyle name="Заголовок 1 19" xfId="3915"/>
    <cellStyle name="Заголовок 1 2" xfId="3916"/>
    <cellStyle name="Заголовок 1 2 10" xfId="3917"/>
    <cellStyle name="Заголовок 1 2 11" xfId="3918"/>
    <cellStyle name="Заголовок 1 2 12" xfId="3919"/>
    <cellStyle name="Заголовок 1 2 2" xfId="3920"/>
    <cellStyle name="Заголовок 1 2 3" xfId="3921"/>
    <cellStyle name="Заголовок 1 2 4" xfId="3922"/>
    <cellStyle name="Заголовок 1 2 5" xfId="3923"/>
    <cellStyle name="Заголовок 1 2 6" xfId="3924"/>
    <cellStyle name="Заголовок 1 2 7" xfId="3925"/>
    <cellStyle name="Заголовок 1 2 8" xfId="3926"/>
    <cellStyle name="Заголовок 1 2 9" xfId="3927"/>
    <cellStyle name="Заголовок 1 2_46EE.2011(v1.0)" xfId="3928"/>
    <cellStyle name="Заголовок 1 20" xfId="3929"/>
    <cellStyle name="Заголовок 1 3" xfId="3930"/>
    <cellStyle name="Заголовок 1 3 2" xfId="3931"/>
    <cellStyle name="Заголовок 1 3_46EE.2011(v1.0)" xfId="3932"/>
    <cellStyle name="Заголовок 1 4" xfId="3933"/>
    <cellStyle name="Заголовок 1 4 2" xfId="3934"/>
    <cellStyle name="Заголовок 1 4_46EE.2011(v1.0)" xfId="3935"/>
    <cellStyle name="Заголовок 1 5" xfId="3936"/>
    <cellStyle name="Заголовок 1 5 2" xfId="3937"/>
    <cellStyle name="Заголовок 1 5_46EE.2011(v1.0)" xfId="3938"/>
    <cellStyle name="Заголовок 1 6" xfId="3939"/>
    <cellStyle name="Заголовок 1 6 2" xfId="3940"/>
    <cellStyle name="Заголовок 1 6_46EE.2011(v1.0)" xfId="3941"/>
    <cellStyle name="Заголовок 1 7" xfId="3942"/>
    <cellStyle name="Заголовок 1 7 2" xfId="3943"/>
    <cellStyle name="Заголовок 1 7_46EE.2011(v1.0)" xfId="3944"/>
    <cellStyle name="Заголовок 1 8" xfId="3945"/>
    <cellStyle name="Заголовок 1 8 2" xfId="3946"/>
    <cellStyle name="Заголовок 1 8_46EE.2011(v1.0)" xfId="3947"/>
    <cellStyle name="Заголовок 1 9" xfId="3948"/>
    <cellStyle name="Заголовок 1 9 2" xfId="3949"/>
    <cellStyle name="Заголовок 1 9_46EE.2011(v1.0)" xfId="3950"/>
    <cellStyle name="Заголовок 2 10" xfId="3951"/>
    <cellStyle name="Заголовок 2 11" xfId="3952"/>
    <cellStyle name="Заголовок 2 12" xfId="3953"/>
    <cellStyle name="Заголовок 2 13" xfId="3954"/>
    <cellStyle name="Заголовок 2 14" xfId="3955"/>
    <cellStyle name="Заголовок 2 15" xfId="3956"/>
    <cellStyle name="Заголовок 2 16" xfId="3957"/>
    <cellStyle name="Заголовок 2 17" xfId="3958"/>
    <cellStyle name="Заголовок 2 18" xfId="3959"/>
    <cellStyle name="Заголовок 2 19" xfId="3960"/>
    <cellStyle name="Заголовок 2 2" xfId="3961"/>
    <cellStyle name="Заголовок 2 2 10" xfId="3962"/>
    <cellStyle name="Заголовок 2 2 11" xfId="3963"/>
    <cellStyle name="Заголовок 2 2 12" xfId="3964"/>
    <cellStyle name="Заголовок 2 2 2" xfId="3965"/>
    <cellStyle name="Заголовок 2 2 3" xfId="3966"/>
    <cellStyle name="Заголовок 2 2 4" xfId="3967"/>
    <cellStyle name="Заголовок 2 2 5" xfId="3968"/>
    <cellStyle name="Заголовок 2 2 6" xfId="3969"/>
    <cellStyle name="Заголовок 2 2 7" xfId="3970"/>
    <cellStyle name="Заголовок 2 2 8" xfId="3971"/>
    <cellStyle name="Заголовок 2 2 9" xfId="3972"/>
    <cellStyle name="Заголовок 2 2_46EE.2011(v1.0)" xfId="3973"/>
    <cellStyle name="Заголовок 2 20" xfId="3974"/>
    <cellStyle name="Заголовок 2 3" xfId="3975"/>
    <cellStyle name="Заголовок 2 3 2" xfId="3976"/>
    <cellStyle name="Заголовок 2 3_46EE.2011(v1.0)" xfId="3977"/>
    <cellStyle name="Заголовок 2 4" xfId="3978"/>
    <cellStyle name="Заголовок 2 4 2" xfId="3979"/>
    <cellStyle name="Заголовок 2 4_46EE.2011(v1.0)" xfId="3980"/>
    <cellStyle name="Заголовок 2 5" xfId="3981"/>
    <cellStyle name="Заголовок 2 5 2" xfId="3982"/>
    <cellStyle name="Заголовок 2 5_46EE.2011(v1.0)" xfId="3983"/>
    <cellStyle name="Заголовок 2 6" xfId="3984"/>
    <cellStyle name="Заголовок 2 6 2" xfId="3985"/>
    <cellStyle name="Заголовок 2 6_46EE.2011(v1.0)" xfId="3986"/>
    <cellStyle name="Заголовок 2 7" xfId="3987"/>
    <cellStyle name="Заголовок 2 7 2" xfId="3988"/>
    <cellStyle name="Заголовок 2 7_46EE.2011(v1.0)" xfId="3989"/>
    <cellStyle name="Заголовок 2 8" xfId="3990"/>
    <cellStyle name="Заголовок 2 8 2" xfId="3991"/>
    <cellStyle name="Заголовок 2 8_46EE.2011(v1.0)" xfId="3992"/>
    <cellStyle name="Заголовок 2 9" xfId="3993"/>
    <cellStyle name="Заголовок 2 9 2" xfId="3994"/>
    <cellStyle name="Заголовок 2 9_46EE.2011(v1.0)" xfId="3995"/>
    <cellStyle name="Заголовок 3 10" xfId="3996"/>
    <cellStyle name="Заголовок 3 11" xfId="3997"/>
    <cellStyle name="Заголовок 3 12" xfId="3998"/>
    <cellStyle name="Заголовок 3 13" xfId="3999"/>
    <cellStyle name="Заголовок 3 14" xfId="4000"/>
    <cellStyle name="Заголовок 3 15" xfId="4001"/>
    <cellStyle name="Заголовок 3 16" xfId="4002"/>
    <cellStyle name="Заголовок 3 17" xfId="4003"/>
    <cellStyle name="Заголовок 3 18" xfId="4004"/>
    <cellStyle name="Заголовок 3 19" xfId="4005"/>
    <cellStyle name="Заголовок 3 2" xfId="4006"/>
    <cellStyle name="Заголовок 3 2 10" xfId="4007"/>
    <cellStyle name="Заголовок 3 2 11" xfId="4008"/>
    <cellStyle name="Заголовок 3 2 12" xfId="4009"/>
    <cellStyle name="Заголовок 3 2 2" xfId="4010"/>
    <cellStyle name="Заголовок 3 2 3" xfId="4011"/>
    <cellStyle name="Заголовок 3 2 4" xfId="4012"/>
    <cellStyle name="Заголовок 3 2 5" xfId="4013"/>
    <cellStyle name="Заголовок 3 2 6" xfId="4014"/>
    <cellStyle name="Заголовок 3 2 7" xfId="4015"/>
    <cellStyle name="Заголовок 3 2 8" xfId="4016"/>
    <cellStyle name="Заголовок 3 2 9" xfId="4017"/>
    <cellStyle name="Заголовок 3 2_46EE.2011(v1.0)" xfId="4018"/>
    <cellStyle name="Заголовок 3 20" xfId="4019"/>
    <cellStyle name="Заголовок 3 3" xfId="4020"/>
    <cellStyle name="Заголовок 3 3 2" xfId="4021"/>
    <cellStyle name="Заголовок 3 3_46EE.2011(v1.0)" xfId="4022"/>
    <cellStyle name="Заголовок 3 4" xfId="4023"/>
    <cellStyle name="Заголовок 3 4 2" xfId="4024"/>
    <cellStyle name="Заголовок 3 4_46EE.2011(v1.0)" xfId="4025"/>
    <cellStyle name="Заголовок 3 5" xfId="4026"/>
    <cellStyle name="Заголовок 3 5 2" xfId="4027"/>
    <cellStyle name="Заголовок 3 5_46EE.2011(v1.0)" xfId="4028"/>
    <cellStyle name="Заголовок 3 6" xfId="4029"/>
    <cellStyle name="Заголовок 3 6 2" xfId="4030"/>
    <cellStyle name="Заголовок 3 6_46EE.2011(v1.0)" xfId="4031"/>
    <cellStyle name="Заголовок 3 7" xfId="4032"/>
    <cellStyle name="Заголовок 3 7 2" xfId="4033"/>
    <cellStyle name="Заголовок 3 7_46EE.2011(v1.0)" xfId="4034"/>
    <cellStyle name="Заголовок 3 8" xfId="4035"/>
    <cellStyle name="Заголовок 3 8 2" xfId="4036"/>
    <cellStyle name="Заголовок 3 8_46EE.2011(v1.0)" xfId="4037"/>
    <cellStyle name="Заголовок 3 9" xfId="4038"/>
    <cellStyle name="Заголовок 3 9 2" xfId="4039"/>
    <cellStyle name="Заголовок 3 9_46EE.2011(v1.0)" xfId="4040"/>
    <cellStyle name="Заголовок 4 10" xfId="4041"/>
    <cellStyle name="Заголовок 4 11" xfId="4042"/>
    <cellStyle name="Заголовок 4 12" xfId="4043"/>
    <cellStyle name="Заголовок 4 13" xfId="4044"/>
    <cellStyle name="Заголовок 4 14" xfId="4045"/>
    <cellStyle name="Заголовок 4 15" xfId="4046"/>
    <cellStyle name="Заголовок 4 16" xfId="4047"/>
    <cellStyle name="Заголовок 4 17" xfId="4048"/>
    <cellStyle name="Заголовок 4 18" xfId="4049"/>
    <cellStyle name="Заголовок 4 19" xfId="4050"/>
    <cellStyle name="Заголовок 4 2" xfId="4051"/>
    <cellStyle name="Заголовок 4 2 10" xfId="4052"/>
    <cellStyle name="Заголовок 4 2 11" xfId="4053"/>
    <cellStyle name="Заголовок 4 2 12" xfId="4054"/>
    <cellStyle name="Заголовок 4 2 2" xfId="4055"/>
    <cellStyle name="Заголовок 4 2 3" xfId="4056"/>
    <cellStyle name="Заголовок 4 2 4" xfId="4057"/>
    <cellStyle name="Заголовок 4 2 5" xfId="4058"/>
    <cellStyle name="Заголовок 4 2 6" xfId="4059"/>
    <cellStyle name="Заголовок 4 2 7" xfId="4060"/>
    <cellStyle name="Заголовок 4 2 8" xfId="4061"/>
    <cellStyle name="Заголовок 4 2 9" xfId="4062"/>
    <cellStyle name="Заголовок 4 20" xfId="4063"/>
    <cellStyle name="Заголовок 4 3" xfId="4064"/>
    <cellStyle name="Заголовок 4 3 2" xfId="4065"/>
    <cellStyle name="Заголовок 4 4" xfId="4066"/>
    <cellStyle name="Заголовок 4 4 2" xfId="4067"/>
    <cellStyle name="Заголовок 4 5" xfId="4068"/>
    <cellStyle name="Заголовок 4 5 2" xfId="4069"/>
    <cellStyle name="Заголовок 4 6" xfId="4070"/>
    <cellStyle name="Заголовок 4 6 2" xfId="4071"/>
    <cellStyle name="Заголовок 4 7" xfId="4072"/>
    <cellStyle name="Заголовок 4 7 2" xfId="4073"/>
    <cellStyle name="Заголовок 4 8" xfId="4074"/>
    <cellStyle name="Заголовок 4 8 2" xfId="4075"/>
    <cellStyle name="Заголовок 4 9" xfId="4076"/>
    <cellStyle name="Заголовок 4 9 2" xfId="4077"/>
    <cellStyle name="ЗАГОЛОВОК1" xfId="4078"/>
    <cellStyle name="ЗАГОЛОВОК2" xfId="4079"/>
    <cellStyle name="ЗаголовокСтолбца" xfId="4080"/>
    <cellStyle name="Защитный" xfId="4081"/>
    <cellStyle name="Значение" xfId="4082"/>
    <cellStyle name="Значение 2" xfId="4083"/>
    <cellStyle name="Зоголовок" xfId="4084"/>
    <cellStyle name="зфпуруфвштп" xfId="4085"/>
    <cellStyle name="йешеду" xfId="4146"/>
    <cellStyle name="Итог 10" xfId="4086"/>
    <cellStyle name="Итог 11" xfId="4087"/>
    <cellStyle name="Итог 12" xfId="4088"/>
    <cellStyle name="Итог 13" xfId="4089"/>
    <cellStyle name="Итог 14" xfId="4090"/>
    <cellStyle name="Итог 15" xfId="4091"/>
    <cellStyle name="Итог 16" xfId="4092"/>
    <cellStyle name="Итог 17" xfId="4093"/>
    <cellStyle name="Итог 18" xfId="4094"/>
    <cellStyle name="Итог 19" xfId="4095"/>
    <cellStyle name="Итог 2" xfId="4096"/>
    <cellStyle name="Итог 2 10" xfId="4097"/>
    <cellStyle name="Итог 2 11" xfId="4098"/>
    <cellStyle name="Итог 2 12" xfId="4099"/>
    <cellStyle name="Итог 2 13" xfId="59332"/>
    <cellStyle name="Итог 2 14" xfId="59956"/>
    <cellStyle name="Итог 2 2" xfId="4100"/>
    <cellStyle name="Итог 2 2 2" xfId="59514"/>
    <cellStyle name="Итог 2 2 2 2" xfId="60130"/>
    <cellStyle name="Итог 2 2 3" xfId="59442"/>
    <cellStyle name="Итог 2 2 4" xfId="60060"/>
    <cellStyle name="Итог 2 3" xfId="4101"/>
    <cellStyle name="Итог 2 3 2" xfId="59826"/>
    <cellStyle name="Итог 2 3 3" xfId="60436"/>
    <cellStyle name="Итог 2 4" xfId="4102"/>
    <cellStyle name="Итог 2 4 2" xfId="59901"/>
    <cellStyle name="Итог 2 4 3" xfId="60473"/>
    <cellStyle name="Итог 2 5" xfId="4103"/>
    <cellStyle name="Итог 2 5 2" xfId="59906"/>
    <cellStyle name="Итог 2 5 3" xfId="60478"/>
    <cellStyle name="Итог 2 6" xfId="4104"/>
    <cellStyle name="Итог 2 6 2" xfId="59899"/>
    <cellStyle name="Итог 2 6 3" xfId="60471"/>
    <cellStyle name="Итог 2 7" xfId="4105"/>
    <cellStyle name="Итог 2 8" xfId="4106"/>
    <cellStyle name="Итог 2 9" xfId="4107"/>
    <cellStyle name="Итог 2_46EE.2011(v1.0)" xfId="4108"/>
    <cellStyle name="Итог 20" xfId="4109"/>
    <cellStyle name="Итог 3" xfId="4110"/>
    <cellStyle name="Итог 3 2" xfId="4111"/>
    <cellStyle name="Итог 3 2 2" xfId="59900"/>
    <cellStyle name="Итог 3 2 3" xfId="60472"/>
    <cellStyle name="Итог 3 3" xfId="59891"/>
    <cellStyle name="Итог 3 3 2" xfId="60464"/>
    <cellStyle name="Итог 3 4" xfId="59864"/>
    <cellStyle name="Итог 3 4 2" xfId="60443"/>
    <cellStyle name="Итог 3 5" xfId="59827"/>
    <cellStyle name="Итог 3 6" xfId="60437"/>
    <cellStyle name="Итог 3_46EE.2011(v1.0)" xfId="4112"/>
    <cellStyle name="Итог 4" xfId="4113"/>
    <cellStyle name="Итог 4 2" xfId="4114"/>
    <cellStyle name="Итог 4 2 2" xfId="59863"/>
    <cellStyle name="Итог 4 2 3" xfId="60442"/>
    <cellStyle name="Итог 4 3" xfId="59897"/>
    <cellStyle name="Итог 4 3 2" xfId="60469"/>
    <cellStyle name="Итог 4 4" xfId="59865"/>
    <cellStyle name="Итог 4 4 2" xfId="60444"/>
    <cellStyle name="Итог 4 5" xfId="59828"/>
    <cellStyle name="Итог 4 6" xfId="60438"/>
    <cellStyle name="Итог 4_46EE.2011(v1.0)" xfId="4115"/>
    <cellStyle name="Итог 5" xfId="4116"/>
    <cellStyle name="Итог 5 2" xfId="4117"/>
    <cellStyle name="Итог 5 3" xfId="59122"/>
    <cellStyle name="Итог 5 4" xfId="59108"/>
    <cellStyle name="Итог 5_46EE.2011(v1.0)" xfId="4118"/>
    <cellStyle name="Итог 6" xfId="4119"/>
    <cellStyle name="Итог 6 2" xfId="4120"/>
    <cellStyle name="Итог 6_46EE.2011(v1.0)" xfId="4121"/>
    <cellStyle name="Итог 7" xfId="4122"/>
    <cellStyle name="Итог 7 2" xfId="4123"/>
    <cellStyle name="Итог 7_46EE.2011(v1.0)" xfId="4124"/>
    <cellStyle name="Итог 8" xfId="4125"/>
    <cellStyle name="Итог 8 2" xfId="4126"/>
    <cellStyle name="Итог 8_46EE.2011(v1.0)" xfId="4127"/>
    <cellStyle name="Итог 9" xfId="4128"/>
    <cellStyle name="Итог 9 2" xfId="4129"/>
    <cellStyle name="Итог 9_46EE.2011(v1.0)" xfId="4130"/>
    <cellStyle name="Итоги" xfId="4131"/>
    <cellStyle name="Итого" xfId="4132"/>
    <cellStyle name="ИтогоАктБазЦ" xfId="4133"/>
    <cellStyle name="ИтогоАктТекЦ" xfId="4134"/>
    <cellStyle name="ИтогоБазЦ" xfId="4135"/>
    <cellStyle name="ИТОГОВЫЙ" xfId="4136"/>
    <cellStyle name="ИТОГОВЫЙ 2" xfId="4137"/>
    <cellStyle name="ИТОГОВЫЙ 3" xfId="4138"/>
    <cellStyle name="ИТОГОВЫЙ 4" xfId="4139"/>
    <cellStyle name="ИТОГОВЫЙ 5" xfId="4140"/>
    <cellStyle name="ИТОГОВЫЙ 6" xfId="4141"/>
    <cellStyle name="ИТОГОВЫЙ 7" xfId="4142"/>
    <cellStyle name="ИТОГОВЫЙ 8" xfId="4143"/>
    <cellStyle name="ИТОГОВЫЙ_1" xfId="4144"/>
    <cellStyle name="ИтогоТекЦ" xfId="4145"/>
    <cellStyle name="Контрольная ячейка 10" xfId="4147"/>
    <cellStyle name="Контрольная ячейка 11" xfId="4148"/>
    <cellStyle name="Контрольная ячейка 12" xfId="4149"/>
    <cellStyle name="Контрольная ячейка 13" xfId="4150"/>
    <cellStyle name="Контрольная ячейка 14" xfId="4151"/>
    <cellStyle name="Контрольная ячейка 15" xfId="4152"/>
    <cellStyle name="Контрольная ячейка 16" xfId="4153"/>
    <cellStyle name="Контрольная ячейка 17" xfId="4154"/>
    <cellStyle name="Контрольная ячейка 18" xfId="4155"/>
    <cellStyle name="Контрольная ячейка 19" xfId="4156"/>
    <cellStyle name="Контрольная ячейка 2" xfId="4157"/>
    <cellStyle name="Контрольная ячейка 2 10" xfId="4158"/>
    <cellStyle name="Контрольная ячейка 2 11" xfId="4159"/>
    <cellStyle name="Контрольная ячейка 2 12" xfId="4160"/>
    <cellStyle name="Контрольная ячейка 2 2" xfId="4161"/>
    <cellStyle name="Контрольная ячейка 2 3" xfId="4162"/>
    <cellStyle name="Контрольная ячейка 2 4" xfId="4163"/>
    <cellStyle name="Контрольная ячейка 2 5" xfId="4164"/>
    <cellStyle name="Контрольная ячейка 2 6" xfId="4165"/>
    <cellStyle name="Контрольная ячейка 2 7" xfId="4166"/>
    <cellStyle name="Контрольная ячейка 2 8" xfId="4167"/>
    <cellStyle name="Контрольная ячейка 2 9" xfId="4168"/>
    <cellStyle name="Контрольная ячейка 2_46EE.2011(v1.0)" xfId="4169"/>
    <cellStyle name="Контрольная ячейка 20" xfId="4170"/>
    <cellStyle name="Контрольная ячейка 3" xfId="4171"/>
    <cellStyle name="Контрольная ячейка 3 2" xfId="4172"/>
    <cellStyle name="Контрольная ячейка 3_46EE.2011(v1.0)" xfId="4173"/>
    <cellStyle name="Контрольная ячейка 4" xfId="4174"/>
    <cellStyle name="Контрольная ячейка 4 2" xfId="4175"/>
    <cellStyle name="Контрольная ячейка 4_46EE.2011(v1.0)" xfId="4176"/>
    <cellStyle name="Контрольная ячейка 5" xfId="4177"/>
    <cellStyle name="Контрольная ячейка 5 2" xfId="4178"/>
    <cellStyle name="Контрольная ячейка 5_46EE.2011(v1.0)" xfId="4179"/>
    <cellStyle name="Контрольная ячейка 6" xfId="4180"/>
    <cellStyle name="Контрольная ячейка 6 2" xfId="4181"/>
    <cellStyle name="Контрольная ячейка 6_46EE.2011(v1.0)" xfId="4182"/>
    <cellStyle name="Контрольная ячейка 7" xfId="4183"/>
    <cellStyle name="Контрольная ячейка 7 2" xfId="4184"/>
    <cellStyle name="Контрольная ячейка 7_46EE.2011(v1.0)" xfId="4185"/>
    <cellStyle name="Контрольная ячейка 8" xfId="4186"/>
    <cellStyle name="Контрольная ячейка 8 2" xfId="4187"/>
    <cellStyle name="Контрольная ячейка 8_46EE.2011(v1.0)" xfId="4188"/>
    <cellStyle name="Контрольная ячейка 9" xfId="4189"/>
    <cellStyle name="Контрольная ячейка 9 2" xfId="4190"/>
    <cellStyle name="Контрольная ячейка 9_46EE.2011(v1.0)" xfId="4191"/>
    <cellStyle name="ЛокСмета" xfId="4192"/>
    <cellStyle name="ЛокСмМТСН" xfId="4193"/>
    <cellStyle name="Мой заголовок" xfId="4241"/>
    <cellStyle name="Мой заголовок листа" xfId="4242"/>
    <cellStyle name="Мои наименования показателей" xfId="4194"/>
    <cellStyle name="Мои наименования показателей 2" xfId="4195"/>
    <cellStyle name="Мои наименования показателей 2 2" xfId="4196"/>
    <cellStyle name="Мои наименования показателей 2 3" xfId="4197"/>
    <cellStyle name="Мои наименования показателей 2 4" xfId="4198"/>
    <cellStyle name="Мои наименования показателей 2 5" xfId="4199"/>
    <cellStyle name="Мои наименования показателей 2 6" xfId="4200"/>
    <cellStyle name="Мои наименования показателей 2 7" xfId="4201"/>
    <cellStyle name="Мои наименования показателей 2 8" xfId="4202"/>
    <cellStyle name="Мои наименования показателей 2_1" xfId="4203"/>
    <cellStyle name="Мои наименования показателей 3" xfId="4204"/>
    <cellStyle name="Мои наименования показателей 3 2" xfId="4205"/>
    <cellStyle name="Мои наименования показателей 3 3" xfId="4206"/>
    <cellStyle name="Мои наименования показателей 3 4" xfId="4207"/>
    <cellStyle name="Мои наименования показателей 3 5" xfId="4208"/>
    <cellStyle name="Мои наименования показателей 3 6" xfId="4209"/>
    <cellStyle name="Мои наименования показателей 3 7" xfId="4210"/>
    <cellStyle name="Мои наименования показателей 3 8" xfId="4211"/>
    <cellStyle name="Мои наименования показателей 3_1" xfId="4212"/>
    <cellStyle name="Мои наименования показателей 4" xfId="4213"/>
    <cellStyle name="Мои наименования показателей 4 2" xfId="4214"/>
    <cellStyle name="Мои наименования показателей 4 3" xfId="4215"/>
    <cellStyle name="Мои наименования показателей 4 4" xfId="4216"/>
    <cellStyle name="Мои наименования показателей 4 5" xfId="4217"/>
    <cellStyle name="Мои наименования показателей 4 6" xfId="4218"/>
    <cellStyle name="Мои наименования показателей 4 7" xfId="4219"/>
    <cellStyle name="Мои наименования показателей 4 8" xfId="4220"/>
    <cellStyle name="Мои наименования показателей 4_1" xfId="4221"/>
    <cellStyle name="Мои наименования показателей 5" xfId="4222"/>
    <cellStyle name="Мои наименования показателей 5 2" xfId="4223"/>
    <cellStyle name="Мои наименования показателей 5 3" xfId="4224"/>
    <cellStyle name="Мои наименования показателей 5 4" xfId="4225"/>
    <cellStyle name="Мои наименования показателей 5 5" xfId="4226"/>
    <cellStyle name="Мои наименования показателей 5 6" xfId="4227"/>
    <cellStyle name="Мои наименования показателей 5 7" xfId="4228"/>
    <cellStyle name="Мои наименования показателей 5 8" xfId="4229"/>
    <cellStyle name="Мои наименования показателей 5_1" xfId="4230"/>
    <cellStyle name="Мои наименования показателей 6" xfId="4231"/>
    <cellStyle name="Мои наименования показателей 6 2" xfId="4232"/>
    <cellStyle name="Мои наименования показателей 6_46EE.2011(v1.0)" xfId="4233"/>
    <cellStyle name="Мои наименования показателей 7" xfId="4234"/>
    <cellStyle name="Мои наименования показателей 7 2" xfId="4235"/>
    <cellStyle name="Мои наименования показателей 7_46EE.2011(v1.0)" xfId="4236"/>
    <cellStyle name="Мои наименования показателей 8" xfId="4237"/>
    <cellStyle name="Мои наименования показателей 8 2" xfId="4238"/>
    <cellStyle name="Мои наименования показателей 8_46EE.2011(v1.0)" xfId="4239"/>
    <cellStyle name="Мои наименования показателей_46TE.RT(v1.0)" xfId="4240"/>
    <cellStyle name="назв фил" xfId="4243"/>
    <cellStyle name="Название 10" xfId="4244"/>
    <cellStyle name="Название 11" xfId="4245"/>
    <cellStyle name="Название 12" xfId="4246"/>
    <cellStyle name="Название 13" xfId="4247"/>
    <cellStyle name="Название 14" xfId="4248"/>
    <cellStyle name="Название 15" xfId="4249"/>
    <cellStyle name="Название 16" xfId="4250"/>
    <cellStyle name="Название 17" xfId="4251"/>
    <cellStyle name="Название 18" xfId="4252"/>
    <cellStyle name="Название 19" xfId="4253"/>
    <cellStyle name="Название 2" xfId="4254"/>
    <cellStyle name="Название 2 10" xfId="4255"/>
    <cellStyle name="Название 2 11" xfId="4256"/>
    <cellStyle name="Название 2 12" xfId="4257"/>
    <cellStyle name="Название 2 2" xfId="4258"/>
    <cellStyle name="Название 2 3" xfId="4259"/>
    <cellStyle name="Название 2 4" xfId="4260"/>
    <cellStyle name="Название 2 5" xfId="4261"/>
    <cellStyle name="Название 2 6" xfId="4262"/>
    <cellStyle name="Название 2 7" xfId="4263"/>
    <cellStyle name="Название 2 8" xfId="4264"/>
    <cellStyle name="Название 2 9" xfId="4265"/>
    <cellStyle name="Название 20" xfId="4266"/>
    <cellStyle name="Название 3" xfId="4267"/>
    <cellStyle name="Название 3 2" xfId="4268"/>
    <cellStyle name="Название 4" xfId="4269"/>
    <cellStyle name="Название 4 2" xfId="4270"/>
    <cellStyle name="Название 5" xfId="4271"/>
    <cellStyle name="Название 5 2" xfId="4272"/>
    <cellStyle name="Название 6" xfId="4273"/>
    <cellStyle name="Название 6 2" xfId="4274"/>
    <cellStyle name="Название 7" xfId="4275"/>
    <cellStyle name="Название 7 2" xfId="4276"/>
    <cellStyle name="Название 8" xfId="4277"/>
    <cellStyle name="Название 8 2" xfId="4278"/>
    <cellStyle name="Название 9" xfId="4279"/>
    <cellStyle name="Название 9 2" xfId="4280"/>
    <cellStyle name="Нейтральный 10" xfId="4281"/>
    <cellStyle name="Нейтральный 11" xfId="4282"/>
    <cellStyle name="Нейтральный 12" xfId="4283"/>
    <cellStyle name="Нейтральный 13" xfId="4284"/>
    <cellStyle name="Нейтральный 14" xfId="4285"/>
    <cellStyle name="Нейтральный 15" xfId="4286"/>
    <cellStyle name="Нейтральный 16" xfId="4287"/>
    <cellStyle name="Нейтральный 17" xfId="4288"/>
    <cellStyle name="Нейтральный 18" xfId="4289"/>
    <cellStyle name="Нейтральный 19" xfId="4290"/>
    <cellStyle name="Нейтральный 2" xfId="4291"/>
    <cellStyle name="Нейтральный 2 10" xfId="4292"/>
    <cellStyle name="Нейтральный 2 11" xfId="4293"/>
    <cellStyle name="Нейтральный 2 12" xfId="4294"/>
    <cellStyle name="Нейтральный 2 2" xfId="4295"/>
    <cellStyle name="Нейтральный 2 3" xfId="4296"/>
    <cellStyle name="Нейтральный 2 4" xfId="4297"/>
    <cellStyle name="Нейтральный 2 5" xfId="4298"/>
    <cellStyle name="Нейтральный 2 6" xfId="4299"/>
    <cellStyle name="Нейтральный 2 7" xfId="4300"/>
    <cellStyle name="Нейтральный 2 8" xfId="4301"/>
    <cellStyle name="Нейтральный 2 9" xfId="4302"/>
    <cellStyle name="Нейтральный 20" xfId="4303"/>
    <cellStyle name="Нейтральный 3" xfId="4304"/>
    <cellStyle name="Нейтральный 3 2" xfId="4305"/>
    <cellStyle name="Нейтральный 4" xfId="4306"/>
    <cellStyle name="Нейтральный 4 2" xfId="4307"/>
    <cellStyle name="Нейтральный 5" xfId="4308"/>
    <cellStyle name="Нейтральный 5 2" xfId="4309"/>
    <cellStyle name="Нейтральный 6" xfId="4310"/>
    <cellStyle name="Нейтральный 6 2" xfId="4311"/>
    <cellStyle name="Нейтральный 7" xfId="4312"/>
    <cellStyle name="Нейтральный 7 2" xfId="4313"/>
    <cellStyle name="Нейтральный 8" xfId="4314"/>
    <cellStyle name="Нейтральный 8 2" xfId="4315"/>
    <cellStyle name="Нейтральный 9" xfId="4316"/>
    <cellStyle name="Нейтральный 9 2" xfId="4317"/>
    <cellStyle name="Обычный" xfId="0" builtinId="0"/>
    <cellStyle name="Обычный 10" xfId="7"/>
    <cellStyle name="Обычный 10 10" xfId="4318"/>
    <cellStyle name="Обычный 10 10 2" xfId="4319"/>
    <cellStyle name="Обычный 10 10 2 2" xfId="4320"/>
    <cellStyle name="Обычный 10 10 2 2 2" xfId="4321"/>
    <cellStyle name="Обычный 10 10 2 2 3" xfId="4322"/>
    <cellStyle name="Обычный 10 10 2 2 3 2" xfId="4323"/>
    <cellStyle name="Обычный 10 10 2 2 3 2 2" xfId="4324"/>
    <cellStyle name="Обычный 10 10 2 2 3 2 2 2" xfId="4325"/>
    <cellStyle name="Обычный 10 10 2 2 4" xfId="4326"/>
    <cellStyle name="Обычный 10 10 2 2 4 2" xfId="4327"/>
    <cellStyle name="Обычный 10 10 3" xfId="4328"/>
    <cellStyle name="Обычный 10 10 3 2" xfId="4329"/>
    <cellStyle name="Обычный 10 10 3 2 2" xfId="4330"/>
    <cellStyle name="Обычный 10 10 3 2 3" xfId="4331"/>
    <cellStyle name="Обычный 10 10 3 2 3 2" xfId="4332"/>
    <cellStyle name="Обычный 10 10 3 2 3 3" xfId="4333"/>
    <cellStyle name="Обычный 10 10 3 2 3 3 2" xfId="4334"/>
    <cellStyle name="Обычный 10 10 3 2 3 3 2 2" xfId="4335"/>
    <cellStyle name="Обычный 10 10 3 2 3 3 2 2 2" xfId="4336"/>
    <cellStyle name="Обычный 10 11" xfId="4337"/>
    <cellStyle name="Обычный 10 12" xfId="4338"/>
    <cellStyle name="Обычный 10 13" xfId="4339"/>
    <cellStyle name="Обычный 10 13 2" xfId="4340"/>
    <cellStyle name="Обычный 10 2" xfId="4341"/>
    <cellStyle name="Обычный 10 2 10" xfId="4342"/>
    <cellStyle name="Обычный 10 2 11" xfId="59153"/>
    <cellStyle name="Обычный 10 2 2" xfId="4343"/>
    <cellStyle name="Обычный 10 2 2 10" xfId="59085"/>
    <cellStyle name="Обычный 10 2 2 10 2" xfId="59087"/>
    <cellStyle name="Обычный 10 2 2 2" xfId="4344"/>
    <cellStyle name="Обычный 10 2 2 3" xfId="4345"/>
    <cellStyle name="Обычный 10 2 2 3 2" xfId="4346"/>
    <cellStyle name="Обычный 10 2 2 3 2 2" xfId="4347"/>
    <cellStyle name="Обычный 10 2 2 3 3" xfId="4348"/>
    <cellStyle name="Обычный 10 2 2 3 4" xfId="4349"/>
    <cellStyle name="Обычный 10 2 2 3 5" xfId="4350"/>
    <cellStyle name="Обычный 10 2 2 4" xfId="4351"/>
    <cellStyle name="Обычный 10 2 2 4 2" xfId="4352"/>
    <cellStyle name="Обычный 10 2 2 4 2 2" xfId="4353"/>
    <cellStyle name="Обычный 10 2 2 4 3" xfId="4354"/>
    <cellStyle name="Обычный 10 2 2 4 4" xfId="4355"/>
    <cellStyle name="Обычный 10 2 2 4 5" xfId="4356"/>
    <cellStyle name="Обычный 10 2 2 5" xfId="4357"/>
    <cellStyle name="Обычный 10 2 2 5 2" xfId="4358"/>
    <cellStyle name="Обычный 10 2 2 5 2 2" xfId="4359"/>
    <cellStyle name="Обычный 10 2 2 5 3" xfId="4360"/>
    <cellStyle name="Обычный 10 2 2 6" xfId="4361"/>
    <cellStyle name="Обычный 10 2 2 6 2" xfId="4362"/>
    <cellStyle name="Обычный 10 2 2 6 2 2" xfId="4363"/>
    <cellStyle name="Обычный 10 2 2 6 3" xfId="4364"/>
    <cellStyle name="Обычный 10 2 2 7" xfId="4365"/>
    <cellStyle name="Обычный 10 2 2 7 2" xfId="4366"/>
    <cellStyle name="Обычный 10 2 2 8" xfId="4367"/>
    <cellStyle name="Обычный 10 2 2 9" xfId="59082"/>
    <cellStyle name="Обычный 10 2 3" xfId="4368"/>
    <cellStyle name="Обычный 10 2 3 2" xfId="4369"/>
    <cellStyle name="Обычный 10 2 3 2 2" xfId="4370"/>
    <cellStyle name="Обычный 10 2 3 2 2 2" xfId="4371"/>
    <cellStyle name="Обычный 10 2 3 2 3" xfId="4372"/>
    <cellStyle name="Обычный 10 2 3 2 4" xfId="4373"/>
    <cellStyle name="Обычный 10 2 3 2 5" xfId="4374"/>
    <cellStyle name="Обычный 10 2 3 3" xfId="4375"/>
    <cellStyle name="Обычный 10 2 3 3 2" xfId="4376"/>
    <cellStyle name="Обычный 10 2 3 3 2 2" xfId="4377"/>
    <cellStyle name="Обычный 10 2 3 3 3" xfId="4378"/>
    <cellStyle name="Обычный 10 2 3 3 4" xfId="4379"/>
    <cellStyle name="Обычный 10 2 3 3 5" xfId="4380"/>
    <cellStyle name="Обычный 10 2 3 4" xfId="4381"/>
    <cellStyle name="Обычный 10 2 3 4 2" xfId="4382"/>
    <cellStyle name="Обычный 10 2 3 4 2 2" xfId="4383"/>
    <cellStyle name="Обычный 10 2 3 4 3" xfId="4384"/>
    <cellStyle name="Обычный 10 2 3 5" xfId="4385"/>
    <cellStyle name="Обычный 10 2 3 5 2" xfId="4386"/>
    <cellStyle name="Обычный 10 2 3 5 2 2" xfId="4387"/>
    <cellStyle name="Обычный 10 2 3 5 3" xfId="4388"/>
    <cellStyle name="Обычный 10 2 3 6" xfId="4389"/>
    <cellStyle name="Обычный 10 2 3 6 2" xfId="4390"/>
    <cellStyle name="Обычный 10 2 3 7" xfId="4391"/>
    <cellStyle name="Обычный 10 2 4" xfId="4392"/>
    <cellStyle name="Обычный 10 2 4 2" xfId="4393"/>
    <cellStyle name="Обычный 10 2 4 2 2" xfId="4394"/>
    <cellStyle name="Обычный 10 2 4 3" xfId="4395"/>
    <cellStyle name="Обычный 10 2 4 4" xfId="4396"/>
    <cellStyle name="Обычный 10 2 4 5" xfId="4397"/>
    <cellStyle name="Обычный 10 2 5" xfId="4398"/>
    <cellStyle name="Обычный 10 2 5 2" xfId="4399"/>
    <cellStyle name="Обычный 10 2 5 2 2" xfId="4400"/>
    <cellStyle name="Обычный 10 2 5 3" xfId="4401"/>
    <cellStyle name="Обычный 10 2 5 4" xfId="4402"/>
    <cellStyle name="Обычный 10 2 5 5" xfId="4403"/>
    <cellStyle name="Обычный 10 2 6" xfId="4404"/>
    <cellStyle name="Обычный 10 2 6 2" xfId="4405"/>
    <cellStyle name="Обычный 10 2 6 2 2" xfId="4406"/>
    <cellStyle name="Обычный 10 2 6 3" xfId="4407"/>
    <cellStyle name="Обычный 10 2 6 4" xfId="4408"/>
    <cellStyle name="Обычный 10 2 6 5" xfId="4409"/>
    <cellStyle name="Обычный 10 2 7" xfId="4410"/>
    <cellStyle name="Обычный 10 2 8" xfId="4411"/>
    <cellStyle name="Обычный 10 2 8 2" xfId="4412"/>
    <cellStyle name="Обычный 10 2 8 2 2" xfId="4413"/>
    <cellStyle name="Обычный 10 2 8 3" xfId="4414"/>
    <cellStyle name="Обычный 10 2 9" xfId="4415"/>
    <cellStyle name="Обычный 10 2 9 2" xfId="4416"/>
    <cellStyle name="Обычный 10 3" xfId="4417"/>
    <cellStyle name="Обычный 10 3 2" xfId="4418"/>
    <cellStyle name="Обычный 10 3 2 2" xfId="4419"/>
    <cellStyle name="Обычный 10 3 2 2 2" xfId="4420"/>
    <cellStyle name="Обычный 10 3 2 3" xfId="4421"/>
    <cellStyle name="Обычный 10 3 2 4" xfId="4422"/>
    <cellStyle name="Обычный 10 3 2 5" xfId="4423"/>
    <cellStyle name="Обычный 10 3 3" xfId="4424"/>
    <cellStyle name="Обычный 10 3 3 2" xfId="4425"/>
    <cellStyle name="Обычный 10 3 3 2 2" xfId="4426"/>
    <cellStyle name="Обычный 10 3 3 3" xfId="4427"/>
    <cellStyle name="Обычный 10 3 3 4" xfId="4428"/>
    <cellStyle name="Обычный 10 3 3 5" xfId="4429"/>
    <cellStyle name="Обычный 10 3 4" xfId="4430"/>
    <cellStyle name="Обычный 10 3 5" xfId="4431"/>
    <cellStyle name="Обычный 10 3 5 2" xfId="4432"/>
    <cellStyle name="Обычный 10 3 5 2 2" xfId="4433"/>
    <cellStyle name="Обычный 10 3 5 3" xfId="4434"/>
    <cellStyle name="Обычный 10 3 6" xfId="4435"/>
    <cellStyle name="Обычный 10 3 6 2" xfId="4436"/>
    <cellStyle name="Обычный 10 3 6 2 2" xfId="4437"/>
    <cellStyle name="Обычный 10 3 6 3" xfId="4438"/>
    <cellStyle name="Обычный 10 3 7" xfId="4439"/>
    <cellStyle name="Обычный 10 3 7 2" xfId="4440"/>
    <cellStyle name="Обычный 10 3 8" xfId="4441"/>
    <cellStyle name="Обычный 10 3 9" xfId="4442"/>
    <cellStyle name="Обычный 10 4" xfId="4443"/>
    <cellStyle name="Обычный 10 4 2" xfId="4444"/>
    <cellStyle name="Обычный 10 4 2 2" xfId="4445"/>
    <cellStyle name="Обычный 10 4 2 2 2" xfId="4446"/>
    <cellStyle name="Обычный 10 4 2 3" xfId="4447"/>
    <cellStyle name="Обычный 10 4 2 4" xfId="4448"/>
    <cellStyle name="Обычный 10 4 2 5" xfId="4449"/>
    <cellStyle name="Обычный 10 4 3" xfId="4450"/>
    <cellStyle name="Обычный 10 4 3 2" xfId="4451"/>
    <cellStyle name="Обычный 10 4 3 2 2" xfId="4452"/>
    <cellStyle name="Обычный 10 4 3 3" xfId="4453"/>
    <cellStyle name="Обычный 10 4 3 4" xfId="4454"/>
    <cellStyle name="Обычный 10 4 3 5" xfId="4455"/>
    <cellStyle name="Обычный 10 4 4" xfId="4456"/>
    <cellStyle name="Обычный 10 4 4 2" xfId="4457"/>
    <cellStyle name="Обычный 10 4 4 2 2" xfId="4458"/>
    <cellStyle name="Обычный 10 4 4 3" xfId="4459"/>
    <cellStyle name="Обычный 10 4 5" xfId="4460"/>
    <cellStyle name="Обычный 10 4 5 2" xfId="4461"/>
    <cellStyle name="Обычный 10 4 5 2 2" xfId="4462"/>
    <cellStyle name="Обычный 10 4 5 3" xfId="4463"/>
    <cellStyle name="Обычный 10 4 6" xfId="4464"/>
    <cellStyle name="Обычный 10 4 6 2" xfId="4465"/>
    <cellStyle name="Обычный 10 4 7" xfId="4466"/>
    <cellStyle name="Обычный 10 5" xfId="4467"/>
    <cellStyle name="Обычный 10 5 2" xfId="4468"/>
    <cellStyle name="Обычный 10 5 2 2" xfId="4469"/>
    <cellStyle name="Обычный 10 5 3" xfId="4470"/>
    <cellStyle name="Обычный 10 5 4" xfId="4471"/>
    <cellStyle name="Обычный 10 5 5" xfId="4472"/>
    <cellStyle name="Обычный 10 6" xfId="4473"/>
    <cellStyle name="Обычный 10 6 2" xfId="4474"/>
    <cellStyle name="Обычный 10 6 2 2" xfId="4475"/>
    <cellStyle name="Обычный 10 6 3" xfId="4476"/>
    <cellStyle name="Обычный 10 6 4" xfId="4477"/>
    <cellStyle name="Обычный 10 6 5" xfId="4478"/>
    <cellStyle name="Обычный 10 7" xfId="4479"/>
    <cellStyle name="Обычный 10 7 2" xfId="4480"/>
    <cellStyle name="Обычный 10 7 2 2" xfId="4481"/>
    <cellStyle name="Обычный 10 7 3" xfId="4482"/>
    <cellStyle name="Обычный 10 7 4" xfId="4483"/>
    <cellStyle name="Обычный 10 7 5" xfId="4484"/>
    <cellStyle name="Обычный 10 8" xfId="4485"/>
    <cellStyle name="Обычный 10 9" xfId="4486"/>
    <cellStyle name="Обычный 10 9 2" xfId="4487"/>
    <cellStyle name="Обычный 10 9 2 2" xfId="4488"/>
    <cellStyle name="Обычный 10 9 3" xfId="4489"/>
    <cellStyle name="Обычный 100" xfId="59242"/>
    <cellStyle name="Обычный 101" xfId="59243"/>
    <cellStyle name="Обычный 102" xfId="59244"/>
    <cellStyle name="Обычный 103" xfId="59200"/>
    <cellStyle name="Обычный 104" xfId="59201"/>
    <cellStyle name="Обычный 105" xfId="59245"/>
    <cellStyle name="Обычный 106" xfId="59202"/>
    <cellStyle name="Обычный 107" xfId="59203"/>
    <cellStyle name="Обычный 108" xfId="59204"/>
    <cellStyle name="Обычный 109" xfId="59205"/>
    <cellStyle name="Обычный 11" xfId="4490"/>
    <cellStyle name="Обычный 11 10" xfId="4491"/>
    <cellStyle name="Обычный 11 10 2" xfId="4492"/>
    <cellStyle name="Обычный 11 11" xfId="4493"/>
    <cellStyle name="Обычный 11 12" xfId="59206"/>
    <cellStyle name="Обычный 11 2" xfId="4494"/>
    <cellStyle name="Обычный 11 2 10" xfId="4495"/>
    <cellStyle name="Обычный 11 2 2" xfId="4496"/>
    <cellStyle name="Обычный 11 2 2 2" xfId="4497"/>
    <cellStyle name="Обычный 11 2 2 2 2" xfId="4498"/>
    <cellStyle name="Обычный 11 2 2 2 2 2" xfId="4499"/>
    <cellStyle name="Обычный 11 2 2 2 3" xfId="4500"/>
    <cellStyle name="Обычный 11 2 2 2 4" xfId="4501"/>
    <cellStyle name="Обычный 11 2 2 2 5" xfId="4502"/>
    <cellStyle name="Обычный 11 2 2 3" xfId="4503"/>
    <cellStyle name="Обычный 11 2 2 3 2" xfId="4504"/>
    <cellStyle name="Обычный 11 2 2 3 2 2" xfId="4505"/>
    <cellStyle name="Обычный 11 2 2 3 3" xfId="4506"/>
    <cellStyle name="Обычный 11 2 2 3 4" xfId="4507"/>
    <cellStyle name="Обычный 11 2 2 3 5" xfId="4508"/>
    <cellStyle name="Обычный 11 2 2 4" xfId="4509"/>
    <cellStyle name="Обычный 11 2 2 5" xfId="4510"/>
    <cellStyle name="Обычный 11 2 2 5 2" xfId="4511"/>
    <cellStyle name="Обычный 11 2 2 5 2 2" xfId="4512"/>
    <cellStyle name="Обычный 11 2 2 5 3" xfId="4513"/>
    <cellStyle name="Обычный 11 2 2 6" xfId="4514"/>
    <cellStyle name="Обычный 11 2 2 6 2" xfId="4515"/>
    <cellStyle name="Обычный 11 2 2 6 2 2" xfId="4516"/>
    <cellStyle name="Обычный 11 2 2 6 3" xfId="4517"/>
    <cellStyle name="Обычный 11 2 2 7" xfId="4518"/>
    <cellStyle name="Обычный 11 2 2 7 2" xfId="4519"/>
    <cellStyle name="Обычный 11 2 2 8" xfId="4520"/>
    <cellStyle name="Обычный 11 2 3" xfId="4521"/>
    <cellStyle name="Обычный 11 2 3 2" xfId="4522"/>
    <cellStyle name="Обычный 11 2 3 2 2" xfId="4523"/>
    <cellStyle name="Обычный 11 2 3 2 2 2" xfId="4524"/>
    <cellStyle name="Обычный 11 2 3 2 3" xfId="4525"/>
    <cellStyle name="Обычный 11 2 3 2 4" xfId="4526"/>
    <cellStyle name="Обычный 11 2 3 2 5" xfId="4527"/>
    <cellStyle name="Обычный 11 2 3 3" xfId="4528"/>
    <cellStyle name="Обычный 11 2 3 3 2" xfId="4529"/>
    <cellStyle name="Обычный 11 2 3 3 2 2" xfId="4530"/>
    <cellStyle name="Обычный 11 2 3 3 3" xfId="4531"/>
    <cellStyle name="Обычный 11 2 3 3 4" xfId="4532"/>
    <cellStyle name="Обычный 11 2 3 3 5" xfId="4533"/>
    <cellStyle name="Обычный 11 2 3 4" xfId="4534"/>
    <cellStyle name="Обычный 11 2 3 4 2" xfId="4535"/>
    <cellStyle name="Обычный 11 2 3 4 2 2" xfId="4536"/>
    <cellStyle name="Обычный 11 2 3 4 3" xfId="4537"/>
    <cellStyle name="Обычный 11 2 3 5" xfId="4538"/>
    <cellStyle name="Обычный 11 2 3 5 2" xfId="4539"/>
    <cellStyle name="Обычный 11 2 3 5 2 2" xfId="4540"/>
    <cellStyle name="Обычный 11 2 3 5 3" xfId="4541"/>
    <cellStyle name="Обычный 11 2 3 6" xfId="4542"/>
    <cellStyle name="Обычный 11 2 3 6 2" xfId="4543"/>
    <cellStyle name="Обычный 11 2 3 7" xfId="4544"/>
    <cellStyle name="Обычный 11 2 4" xfId="4545"/>
    <cellStyle name="Обычный 11 2 4 2" xfId="4546"/>
    <cellStyle name="Обычный 11 2 4 2 2" xfId="4547"/>
    <cellStyle name="Обычный 11 2 4 3" xfId="4548"/>
    <cellStyle name="Обычный 11 2 4 4" xfId="4549"/>
    <cellStyle name="Обычный 11 2 4 5" xfId="4550"/>
    <cellStyle name="Обычный 11 2 5" xfId="4551"/>
    <cellStyle name="Обычный 11 2 5 2" xfId="4552"/>
    <cellStyle name="Обычный 11 2 5 2 2" xfId="4553"/>
    <cellStyle name="Обычный 11 2 5 3" xfId="4554"/>
    <cellStyle name="Обычный 11 2 5 4" xfId="4555"/>
    <cellStyle name="Обычный 11 2 5 5" xfId="4556"/>
    <cellStyle name="Обычный 11 2 6" xfId="4557"/>
    <cellStyle name="Обычный 11 2 6 2" xfId="4558"/>
    <cellStyle name="Обычный 11 2 6 2 2" xfId="4559"/>
    <cellStyle name="Обычный 11 2 6 3" xfId="4560"/>
    <cellStyle name="Обычный 11 2 6 4" xfId="4561"/>
    <cellStyle name="Обычный 11 2 6 5" xfId="4562"/>
    <cellStyle name="Обычный 11 2 7" xfId="4563"/>
    <cellStyle name="Обычный 11 2 8" xfId="4564"/>
    <cellStyle name="Обычный 11 2 8 2" xfId="4565"/>
    <cellStyle name="Обычный 11 2 8 2 2" xfId="4566"/>
    <cellStyle name="Обычный 11 2 8 3" xfId="4567"/>
    <cellStyle name="Обычный 11 2 9" xfId="4568"/>
    <cellStyle name="Обычный 11 2 9 2" xfId="4569"/>
    <cellStyle name="Обычный 11 3" xfId="4570"/>
    <cellStyle name="Обычный 11 3 2" xfId="4571"/>
    <cellStyle name="Обычный 11 3 2 2" xfId="4572"/>
    <cellStyle name="Обычный 11 3 2 2 2" xfId="4573"/>
    <cellStyle name="Обычный 11 3 2 3" xfId="4574"/>
    <cellStyle name="Обычный 11 3 2 4" xfId="4575"/>
    <cellStyle name="Обычный 11 3 2 5" xfId="4576"/>
    <cellStyle name="Обычный 11 3 3" xfId="4577"/>
    <cellStyle name="Обычный 11 3 3 2" xfId="4578"/>
    <cellStyle name="Обычный 11 3 3 2 2" xfId="4579"/>
    <cellStyle name="Обычный 11 3 3 3" xfId="4580"/>
    <cellStyle name="Обычный 11 3 3 4" xfId="4581"/>
    <cellStyle name="Обычный 11 3 3 5" xfId="4582"/>
    <cellStyle name="Обычный 11 3 4" xfId="4583"/>
    <cellStyle name="Обычный 11 3 4 2" xfId="4584"/>
    <cellStyle name="Обычный 11 3 4 2 2" xfId="4585"/>
    <cellStyle name="Обычный 11 3 4 3" xfId="4586"/>
    <cellStyle name="Обычный 11 3 5" xfId="4587"/>
    <cellStyle name="Обычный 11 3 5 2" xfId="4588"/>
    <cellStyle name="Обычный 11 3 5 2 2" xfId="4589"/>
    <cellStyle name="Обычный 11 3 5 3" xfId="4590"/>
    <cellStyle name="Обычный 11 3 6" xfId="4591"/>
    <cellStyle name="Обычный 11 3 6 2" xfId="4592"/>
    <cellStyle name="Обычный 11 3 7" xfId="4593"/>
    <cellStyle name="Обычный 11 4" xfId="4594"/>
    <cellStyle name="Обычный 11 4 2" xfId="4595"/>
    <cellStyle name="Обычный 11 4 2 2" xfId="4596"/>
    <cellStyle name="Обычный 11 4 2 2 2" xfId="4597"/>
    <cellStyle name="Обычный 11 4 2 3" xfId="4598"/>
    <cellStyle name="Обычный 11 4 2 4" xfId="4599"/>
    <cellStyle name="Обычный 11 4 2 5" xfId="4600"/>
    <cellStyle name="Обычный 11 4 3" xfId="4601"/>
    <cellStyle name="Обычный 11 4 3 2" xfId="4602"/>
    <cellStyle name="Обычный 11 4 3 2 2" xfId="4603"/>
    <cellStyle name="Обычный 11 4 3 3" xfId="4604"/>
    <cellStyle name="Обычный 11 4 3 4" xfId="4605"/>
    <cellStyle name="Обычный 11 4 3 5" xfId="4606"/>
    <cellStyle name="Обычный 11 4 4" xfId="4607"/>
    <cellStyle name="Обычный 11 4 4 2" xfId="4608"/>
    <cellStyle name="Обычный 11 4 4 2 2" xfId="4609"/>
    <cellStyle name="Обычный 11 4 4 3" xfId="4610"/>
    <cellStyle name="Обычный 11 4 5" xfId="4611"/>
    <cellStyle name="Обычный 11 4 5 2" xfId="4612"/>
    <cellStyle name="Обычный 11 4 5 2 2" xfId="4613"/>
    <cellStyle name="Обычный 11 4 5 3" xfId="4614"/>
    <cellStyle name="Обычный 11 4 6" xfId="4615"/>
    <cellStyle name="Обычный 11 4 6 2" xfId="4616"/>
    <cellStyle name="Обычный 11 4 7" xfId="4617"/>
    <cellStyle name="Обычный 11 5" xfId="4618"/>
    <cellStyle name="Обычный 11 5 2" xfId="4619"/>
    <cellStyle name="Обычный 11 5 2 2" xfId="4620"/>
    <cellStyle name="Обычный 11 5 3" xfId="4621"/>
    <cellStyle name="Обычный 11 5 4" xfId="4622"/>
    <cellStyle name="Обычный 11 5 5" xfId="4623"/>
    <cellStyle name="Обычный 11 6" xfId="4624"/>
    <cellStyle name="Обычный 11 6 2" xfId="4625"/>
    <cellStyle name="Обычный 11 6 2 2" xfId="4626"/>
    <cellStyle name="Обычный 11 6 3" xfId="4627"/>
    <cellStyle name="Обычный 11 6 4" xfId="4628"/>
    <cellStyle name="Обычный 11 6 5" xfId="4629"/>
    <cellStyle name="Обычный 11 7" xfId="4630"/>
    <cellStyle name="Обычный 11 7 2" xfId="4631"/>
    <cellStyle name="Обычный 11 7 2 2" xfId="4632"/>
    <cellStyle name="Обычный 11 7 3" xfId="4633"/>
    <cellStyle name="Обычный 11 7 4" xfId="4634"/>
    <cellStyle name="Обычный 11 7 5" xfId="4635"/>
    <cellStyle name="Обычный 11 8" xfId="4636"/>
    <cellStyle name="Обычный 11 9" xfId="4637"/>
    <cellStyle name="Обычный 11 9 2" xfId="4638"/>
    <cellStyle name="Обычный 11 9 2 2" xfId="4639"/>
    <cellStyle name="Обычный 11 9 3" xfId="4640"/>
    <cellStyle name="Обычный 110" xfId="59248"/>
    <cellStyle name="Обычный 111" xfId="59249"/>
    <cellStyle name="Обычный 112" xfId="59265"/>
    <cellStyle name="Обычный 113" xfId="59266"/>
    <cellStyle name="Обычный 114" xfId="59185"/>
    <cellStyle name="Обычный 115" xfId="59186"/>
    <cellStyle name="Обычный 116" xfId="59187"/>
    <cellStyle name="Обычный 117" xfId="59188"/>
    <cellStyle name="Обычный 118" xfId="59189"/>
    <cellStyle name="Обычный 119" xfId="59267"/>
    <cellStyle name="Обычный 12" xfId="4641"/>
    <cellStyle name="Обычный 12 10" xfId="4642"/>
    <cellStyle name="Обычный 12 10 2" xfId="4643"/>
    <cellStyle name="Обычный 12 11" xfId="4644"/>
    <cellStyle name="Обычный 12 2" xfId="4645"/>
    <cellStyle name="Обычный 12 2 10" xfId="4646"/>
    <cellStyle name="Обычный 12 2 11" xfId="59917"/>
    <cellStyle name="Обычный 12 2 2" xfId="4647"/>
    <cellStyle name="Обычный 12 2 2 2" xfId="4648"/>
    <cellStyle name="Обычный 12 2 2 2 2" xfId="4649"/>
    <cellStyle name="Обычный 12 2 2 2 2 2" xfId="4650"/>
    <cellStyle name="Обычный 12 2 2 2 3" xfId="4651"/>
    <cellStyle name="Обычный 12 2 2 2 4" xfId="4652"/>
    <cellStyle name="Обычный 12 2 2 2 5" xfId="4653"/>
    <cellStyle name="Обычный 12 2 2 3" xfId="4654"/>
    <cellStyle name="Обычный 12 2 2 3 2" xfId="4655"/>
    <cellStyle name="Обычный 12 2 2 3 2 2" xfId="4656"/>
    <cellStyle name="Обычный 12 2 2 3 3" xfId="4657"/>
    <cellStyle name="Обычный 12 2 2 3 4" xfId="4658"/>
    <cellStyle name="Обычный 12 2 2 3 5" xfId="4659"/>
    <cellStyle name="Обычный 12 2 2 4" xfId="4660"/>
    <cellStyle name="Обычный 12 2 2 4 2" xfId="4661"/>
    <cellStyle name="Обычный 12 2 2 4 2 2" xfId="4662"/>
    <cellStyle name="Обычный 12 2 2 4 3" xfId="4663"/>
    <cellStyle name="Обычный 12 2 2 5" xfId="4664"/>
    <cellStyle name="Обычный 12 2 2 5 2" xfId="4665"/>
    <cellStyle name="Обычный 12 2 2 5 2 2" xfId="4666"/>
    <cellStyle name="Обычный 12 2 2 5 3" xfId="4667"/>
    <cellStyle name="Обычный 12 2 2 6" xfId="4668"/>
    <cellStyle name="Обычный 12 2 2 6 2" xfId="4669"/>
    <cellStyle name="Обычный 12 2 2 7" xfId="4670"/>
    <cellStyle name="Обычный 12 2 3" xfId="4671"/>
    <cellStyle name="Обычный 12 2 3 2" xfId="4672"/>
    <cellStyle name="Обычный 12 2 3 2 2" xfId="4673"/>
    <cellStyle name="Обычный 12 2 3 2 2 2" xfId="4674"/>
    <cellStyle name="Обычный 12 2 3 2 3" xfId="4675"/>
    <cellStyle name="Обычный 12 2 3 2 4" xfId="4676"/>
    <cellStyle name="Обычный 12 2 3 2 5" xfId="4677"/>
    <cellStyle name="Обычный 12 2 3 3" xfId="4678"/>
    <cellStyle name="Обычный 12 2 3 3 2" xfId="4679"/>
    <cellStyle name="Обычный 12 2 3 3 2 2" xfId="4680"/>
    <cellStyle name="Обычный 12 2 3 3 3" xfId="4681"/>
    <cellStyle name="Обычный 12 2 3 3 4" xfId="4682"/>
    <cellStyle name="Обычный 12 2 3 3 5" xfId="4683"/>
    <cellStyle name="Обычный 12 2 3 4" xfId="4684"/>
    <cellStyle name="Обычный 12 2 3 4 2" xfId="4685"/>
    <cellStyle name="Обычный 12 2 3 4 2 2" xfId="4686"/>
    <cellStyle name="Обычный 12 2 3 4 3" xfId="4687"/>
    <cellStyle name="Обычный 12 2 3 5" xfId="4688"/>
    <cellStyle name="Обычный 12 2 3 5 2" xfId="4689"/>
    <cellStyle name="Обычный 12 2 3 5 2 2" xfId="4690"/>
    <cellStyle name="Обычный 12 2 3 5 3" xfId="4691"/>
    <cellStyle name="Обычный 12 2 3 6" xfId="4692"/>
    <cellStyle name="Обычный 12 2 3 6 2" xfId="4693"/>
    <cellStyle name="Обычный 12 2 3 7" xfId="4694"/>
    <cellStyle name="Обычный 12 2 4" xfId="4695"/>
    <cellStyle name="Обычный 12 2 4 2" xfId="4696"/>
    <cellStyle name="Обычный 12 2 4 2 2" xfId="4697"/>
    <cellStyle name="Обычный 12 2 4 3" xfId="4698"/>
    <cellStyle name="Обычный 12 2 4 4" xfId="4699"/>
    <cellStyle name="Обычный 12 2 4 5" xfId="4700"/>
    <cellStyle name="Обычный 12 2 5" xfId="4701"/>
    <cellStyle name="Обычный 12 2 5 2" xfId="4702"/>
    <cellStyle name="Обычный 12 2 5 2 2" xfId="4703"/>
    <cellStyle name="Обычный 12 2 5 3" xfId="4704"/>
    <cellStyle name="Обычный 12 2 5 4" xfId="4705"/>
    <cellStyle name="Обычный 12 2 5 5" xfId="4706"/>
    <cellStyle name="Обычный 12 2 6" xfId="4707"/>
    <cellStyle name="Обычный 12 2 6 2" xfId="4708"/>
    <cellStyle name="Обычный 12 2 6 2 2" xfId="4709"/>
    <cellStyle name="Обычный 12 2 6 3" xfId="4710"/>
    <cellStyle name="Обычный 12 2 6 4" xfId="4711"/>
    <cellStyle name="Обычный 12 2 6 5" xfId="4712"/>
    <cellStyle name="Обычный 12 2 7" xfId="4713"/>
    <cellStyle name="Обычный 12 2 8" xfId="4714"/>
    <cellStyle name="Обычный 12 2 8 2" xfId="4715"/>
    <cellStyle name="Обычный 12 2 8 2 2" xfId="4716"/>
    <cellStyle name="Обычный 12 2 8 3" xfId="4717"/>
    <cellStyle name="Обычный 12 2 9" xfId="4718"/>
    <cellStyle name="Обычный 12 2 9 2" xfId="4719"/>
    <cellStyle name="Обычный 12 3" xfId="4720"/>
    <cellStyle name="Обычный 12 3 2" xfId="4721"/>
    <cellStyle name="Обычный 12 3 2 2" xfId="4722"/>
    <cellStyle name="Обычный 12 3 2 2 2" xfId="4723"/>
    <cellStyle name="Обычный 12 3 2 3" xfId="4724"/>
    <cellStyle name="Обычный 12 3 2 4" xfId="4725"/>
    <cellStyle name="Обычный 12 3 2 5" xfId="4726"/>
    <cellStyle name="Обычный 12 3 3" xfId="4727"/>
    <cellStyle name="Обычный 12 3 3 2" xfId="4728"/>
    <cellStyle name="Обычный 12 3 3 2 2" xfId="4729"/>
    <cellStyle name="Обычный 12 3 3 3" xfId="4730"/>
    <cellStyle name="Обычный 12 3 3 4" xfId="4731"/>
    <cellStyle name="Обычный 12 3 3 5" xfId="4732"/>
    <cellStyle name="Обычный 12 3 4" xfId="4733"/>
    <cellStyle name="Обычный 12 3 4 2" xfId="4734"/>
    <cellStyle name="Обычный 12 3 4 2 2" xfId="4735"/>
    <cellStyle name="Обычный 12 3 4 3" xfId="4736"/>
    <cellStyle name="Обычный 12 3 5" xfId="4737"/>
    <cellStyle name="Обычный 12 3 5 2" xfId="4738"/>
    <cellStyle name="Обычный 12 3 5 2 2" xfId="4739"/>
    <cellStyle name="Обычный 12 3 5 3" xfId="4740"/>
    <cellStyle name="Обычный 12 3 6" xfId="4741"/>
    <cellStyle name="Обычный 12 3 6 2" xfId="4742"/>
    <cellStyle name="Обычный 12 3 7" xfId="4743"/>
    <cellStyle name="Обычный 12 3 8" xfId="59154"/>
    <cellStyle name="Обычный 12 4" xfId="4744"/>
    <cellStyle name="Обычный 12 4 2" xfId="4745"/>
    <cellStyle name="Обычный 12 4 2 2" xfId="4746"/>
    <cellStyle name="Обычный 12 4 2 2 2" xfId="4747"/>
    <cellStyle name="Обычный 12 4 2 3" xfId="4748"/>
    <cellStyle name="Обычный 12 4 2 4" xfId="4749"/>
    <cellStyle name="Обычный 12 4 2 5" xfId="4750"/>
    <cellStyle name="Обычный 12 4 3" xfId="4751"/>
    <cellStyle name="Обычный 12 4 3 2" xfId="4752"/>
    <cellStyle name="Обычный 12 4 3 2 2" xfId="4753"/>
    <cellStyle name="Обычный 12 4 3 3" xfId="4754"/>
    <cellStyle name="Обычный 12 4 3 4" xfId="4755"/>
    <cellStyle name="Обычный 12 4 3 5" xfId="4756"/>
    <cellStyle name="Обычный 12 4 4" xfId="4757"/>
    <cellStyle name="Обычный 12 4 4 2" xfId="4758"/>
    <cellStyle name="Обычный 12 4 4 2 2" xfId="4759"/>
    <cellStyle name="Обычный 12 4 4 3" xfId="4760"/>
    <cellStyle name="Обычный 12 4 5" xfId="4761"/>
    <cellStyle name="Обычный 12 4 5 2" xfId="4762"/>
    <cellStyle name="Обычный 12 4 5 2 2" xfId="4763"/>
    <cellStyle name="Обычный 12 4 5 3" xfId="4764"/>
    <cellStyle name="Обычный 12 4 6" xfId="4765"/>
    <cellStyle name="Обычный 12 4 6 2" xfId="4766"/>
    <cellStyle name="Обычный 12 4 7" xfId="4767"/>
    <cellStyle name="Обычный 12 5" xfId="4768"/>
    <cellStyle name="Обычный 12 5 2" xfId="4769"/>
    <cellStyle name="Обычный 12 5 2 2" xfId="4770"/>
    <cellStyle name="Обычный 12 5 3" xfId="4771"/>
    <cellStyle name="Обычный 12 5 4" xfId="4772"/>
    <cellStyle name="Обычный 12 5 5" xfId="4773"/>
    <cellStyle name="Обычный 12 6" xfId="4774"/>
    <cellStyle name="Обычный 12 6 2" xfId="4775"/>
    <cellStyle name="Обычный 12 6 2 2" xfId="4776"/>
    <cellStyle name="Обычный 12 6 3" xfId="4777"/>
    <cellStyle name="Обычный 12 6 4" xfId="4778"/>
    <cellStyle name="Обычный 12 6 5" xfId="4779"/>
    <cellStyle name="Обычный 12 7" xfId="4780"/>
    <cellStyle name="Обычный 12 7 2" xfId="4781"/>
    <cellStyle name="Обычный 12 7 2 2" xfId="4782"/>
    <cellStyle name="Обычный 12 7 3" xfId="4783"/>
    <cellStyle name="Обычный 12 7 4" xfId="4784"/>
    <cellStyle name="Обычный 12 7 5" xfId="4785"/>
    <cellStyle name="Обычный 12 8" xfId="4786"/>
    <cellStyle name="Обычный 12 9" xfId="4787"/>
    <cellStyle name="Обычный 12 9 2" xfId="4788"/>
    <cellStyle name="Обычный 12 9 2 2" xfId="4789"/>
    <cellStyle name="Обычный 12 9 3" xfId="4790"/>
    <cellStyle name="Обычный 120" xfId="59268"/>
    <cellStyle name="Обычный 121" xfId="59269"/>
    <cellStyle name="Обычный 122" xfId="59270"/>
    <cellStyle name="Обычный 123" xfId="59283"/>
    <cellStyle name="Обычный 124" xfId="59131"/>
    <cellStyle name="Обычный 124 2" xfId="59291"/>
    <cellStyle name="Обычный 124 2 2" xfId="59436"/>
    <cellStyle name="Обычный 125" xfId="59184"/>
    <cellStyle name="Обычный 126" xfId="59130"/>
    <cellStyle name="Обычный 126 2" xfId="59288"/>
    <cellStyle name="Обычный 126 3" xfId="59339"/>
    <cellStyle name="Обычный 127" xfId="59199"/>
    <cellStyle name="Обычный 128" xfId="59284"/>
    <cellStyle name="Обычный 128 2" xfId="59429"/>
    <cellStyle name="Обычный 129" xfId="59250"/>
    <cellStyle name="Обычный 13" xfId="4791"/>
    <cellStyle name="Обычный 13 2" xfId="4792"/>
    <cellStyle name="Обычный 13 2 2" xfId="4793"/>
    <cellStyle name="Обычный 13 3" xfId="4794"/>
    <cellStyle name="Обычный 13 4" xfId="4795"/>
    <cellStyle name="Обычный 13 4 2" xfId="4796"/>
    <cellStyle name="Обычный 13 4 2 2" xfId="4797"/>
    <cellStyle name="Обычный 13 4 3" xfId="4798"/>
    <cellStyle name="Обычный 13 5" xfId="4799"/>
    <cellStyle name="Обычный 13 5 2" xfId="4800"/>
    <cellStyle name="Обычный 13 6" xfId="4801"/>
    <cellStyle name="Обычный 130" xfId="59294"/>
    <cellStyle name="Обычный 131" xfId="59251"/>
    <cellStyle name="Обычный 132" xfId="59252"/>
    <cellStyle name="Обычный 133" xfId="59253"/>
    <cellStyle name="Обычный 134" xfId="59295"/>
    <cellStyle name="Обычный 135" xfId="59255"/>
    <cellStyle name="Обычный 136" xfId="59256"/>
    <cellStyle name="Обычный 137" xfId="59257"/>
    <cellStyle name="Обычный 138" xfId="59258"/>
    <cellStyle name="Обычный 139" xfId="59259"/>
    <cellStyle name="Обычный 14" xfId="4802"/>
    <cellStyle name="Обычный 14 10" xfId="4803"/>
    <cellStyle name="Обычный 14 10 2" xfId="4804"/>
    <cellStyle name="Обычный 14 10 2 2" xfId="4805"/>
    <cellStyle name="Обычный 14 10 3" xfId="4806"/>
    <cellStyle name="Обычный 14 10 4" xfId="4807"/>
    <cellStyle name="Обычный 14 10 5" xfId="4808"/>
    <cellStyle name="Обычный 14 11" xfId="4809"/>
    <cellStyle name="Обычный 14 11 2" xfId="4810"/>
    <cellStyle name="Обычный 14 11 2 2" xfId="4811"/>
    <cellStyle name="Обычный 14 11 3" xfId="4812"/>
    <cellStyle name="Обычный 14 11 4" xfId="4813"/>
    <cellStyle name="Обычный 14 11 5" xfId="4814"/>
    <cellStyle name="Обычный 14 12" xfId="4815"/>
    <cellStyle name="Обычный 14 13" xfId="4816"/>
    <cellStyle name="Обычный 14 14" xfId="4817"/>
    <cellStyle name="Обычный 14 15" xfId="4818"/>
    <cellStyle name="Обычный 14 16" xfId="59097"/>
    <cellStyle name="Обычный 14 2" xfId="4819"/>
    <cellStyle name="Обычный 14 2 10" xfId="59918"/>
    <cellStyle name="Обычный 14 2 2" xfId="4820"/>
    <cellStyle name="Обычный 14 2 2 2" xfId="4821"/>
    <cellStyle name="Обычный 14 2 2 2 2" xfId="4822"/>
    <cellStyle name="Обычный 14 2 2 2 2 2" xfId="4823"/>
    <cellStyle name="Обычный 14 2 2 2 3" xfId="4824"/>
    <cellStyle name="Обычный 14 2 2 2 4" xfId="4825"/>
    <cellStyle name="Обычный 14 2 2 2 5" xfId="4826"/>
    <cellStyle name="Обычный 14 2 2 3" xfId="4827"/>
    <cellStyle name="Обычный 14 2 2 3 2" xfId="4828"/>
    <cellStyle name="Обычный 14 2 2 3 3" xfId="4829"/>
    <cellStyle name="Обычный 14 2 2 3 4" xfId="4830"/>
    <cellStyle name="Обычный 14 2 2 4" xfId="4831"/>
    <cellStyle name="Обычный 14 2 2 5" xfId="4832"/>
    <cellStyle name="Обычный 14 2 2 6" xfId="4833"/>
    <cellStyle name="Обычный 14 2 2 7" xfId="4834"/>
    <cellStyle name="Обычный 14 2 3" xfId="4835"/>
    <cellStyle name="Обычный 14 2 3 2" xfId="4836"/>
    <cellStyle name="Обычный 14 2 3 2 2" xfId="4837"/>
    <cellStyle name="Обычный 14 2 3 3" xfId="4838"/>
    <cellStyle name="Обычный 14 2 3 4" xfId="4839"/>
    <cellStyle name="Обычный 14 2 3 5" xfId="4840"/>
    <cellStyle name="Обычный 14 2 4" xfId="4841"/>
    <cellStyle name="Обычный 14 2 4 2" xfId="4842"/>
    <cellStyle name="Обычный 14 2 4 2 2" xfId="4843"/>
    <cellStyle name="Обычный 14 2 4 3" xfId="4844"/>
    <cellStyle name="Обычный 14 2 4 4" xfId="4845"/>
    <cellStyle name="Обычный 14 2 4 5" xfId="4846"/>
    <cellStyle name="Обычный 14 2 5" xfId="4847"/>
    <cellStyle name="Обычный 14 2 5 2" xfId="4848"/>
    <cellStyle name="Обычный 14 2 5 3" xfId="4849"/>
    <cellStyle name="Обычный 14 2 5 4" xfId="4850"/>
    <cellStyle name="Обычный 14 2 6" xfId="4851"/>
    <cellStyle name="Обычный 14 2 7" xfId="4852"/>
    <cellStyle name="Обычный 14 2 8" xfId="4853"/>
    <cellStyle name="Обычный 14 2 9" xfId="4854"/>
    <cellStyle name="Обычный 14 3" xfId="4855"/>
    <cellStyle name="Обычный 14 3 10" xfId="59210"/>
    <cellStyle name="Обычный 14 3 2" xfId="4856"/>
    <cellStyle name="Обычный 14 3 2 2" xfId="4857"/>
    <cellStyle name="Обычный 14 3 2 2 2" xfId="4858"/>
    <cellStyle name="Обычный 14 3 2 2 2 2" xfId="4859"/>
    <cellStyle name="Обычный 14 3 2 2 3" xfId="4860"/>
    <cellStyle name="Обычный 14 3 2 2 4" xfId="4861"/>
    <cellStyle name="Обычный 14 3 2 2 5" xfId="4862"/>
    <cellStyle name="Обычный 14 3 2 3" xfId="4863"/>
    <cellStyle name="Обычный 14 3 2 3 2" xfId="4864"/>
    <cellStyle name="Обычный 14 3 2 3 3" xfId="4865"/>
    <cellStyle name="Обычный 14 3 2 3 4" xfId="4866"/>
    <cellStyle name="Обычный 14 3 2 4" xfId="4867"/>
    <cellStyle name="Обычный 14 3 2 5" xfId="4868"/>
    <cellStyle name="Обычный 14 3 2 6" xfId="4869"/>
    <cellStyle name="Обычный 14 3 2 7" xfId="4870"/>
    <cellStyle name="Обычный 14 3 3" xfId="4871"/>
    <cellStyle name="Обычный 14 3 3 2" xfId="4872"/>
    <cellStyle name="Обычный 14 3 3 2 2" xfId="4873"/>
    <cellStyle name="Обычный 14 3 3 3" xfId="4874"/>
    <cellStyle name="Обычный 14 3 3 4" xfId="4875"/>
    <cellStyle name="Обычный 14 3 3 5" xfId="4876"/>
    <cellStyle name="Обычный 14 3 4" xfId="4877"/>
    <cellStyle name="Обычный 14 3 4 2" xfId="4878"/>
    <cellStyle name="Обычный 14 3 4 2 2" xfId="4879"/>
    <cellStyle name="Обычный 14 3 4 3" xfId="4880"/>
    <cellStyle name="Обычный 14 3 4 4" xfId="4881"/>
    <cellStyle name="Обычный 14 3 4 5" xfId="4882"/>
    <cellStyle name="Обычный 14 3 5" xfId="4883"/>
    <cellStyle name="Обычный 14 3 5 2" xfId="4884"/>
    <cellStyle name="Обычный 14 3 5 3" xfId="4885"/>
    <cellStyle name="Обычный 14 3 5 4" xfId="4886"/>
    <cellStyle name="Обычный 14 3 6" xfId="4887"/>
    <cellStyle name="Обычный 14 3 7" xfId="4888"/>
    <cellStyle name="Обычный 14 3 8" xfId="4889"/>
    <cellStyle name="Обычный 14 3 9" xfId="4890"/>
    <cellStyle name="Обычный 14 4" xfId="4891"/>
    <cellStyle name="Обычный 14 4 2" xfId="4892"/>
    <cellStyle name="Обычный 14 4 2 2" xfId="4893"/>
    <cellStyle name="Обычный 14 4 2 2 2" xfId="4894"/>
    <cellStyle name="Обычный 14 4 2 2 2 2" xfId="4895"/>
    <cellStyle name="Обычный 14 4 2 2 3" xfId="4896"/>
    <cellStyle name="Обычный 14 4 2 2 4" xfId="4897"/>
    <cellStyle name="Обычный 14 4 2 2 5" xfId="4898"/>
    <cellStyle name="Обычный 14 4 2 3" xfId="4899"/>
    <cellStyle name="Обычный 14 4 2 3 2" xfId="4900"/>
    <cellStyle name="Обычный 14 4 2 3 3" xfId="4901"/>
    <cellStyle name="Обычный 14 4 2 3 4" xfId="4902"/>
    <cellStyle name="Обычный 14 4 2 4" xfId="4903"/>
    <cellStyle name="Обычный 14 4 2 5" xfId="4904"/>
    <cellStyle name="Обычный 14 4 2 6" xfId="4905"/>
    <cellStyle name="Обычный 14 4 2 7" xfId="4906"/>
    <cellStyle name="Обычный 14 4 3" xfId="4907"/>
    <cellStyle name="Обычный 14 4 3 2" xfId="4908"/>
    <cellStyle name="Обычный 14 4 3 2 2" xfId="4909"/>
    <cellStyle name="Обычный 14 4 3 3" xfId="4910"/>
    <cellStyle name="Обычный 14 4 3 4" xfId="4911"/>
    <cellStyle name="Обычный 14 4 3 5" xfId="4912"/>
    <cellStyle name="Обычный 14 4 4" xfId="4913"/>
    <cellStyle name="Обычный 14 4 4 2" xfId="4914"/>
    <cellStyle name="Обычный 14 4 4 3" xfId="4915"/>
    <cellStyle name="Обычный 14 4 4 4" xfId="4916"/>
    <cellStyle name="Обычный 14 4 5" xfId="4917"/>
    <cellStyle name="Обычный 14 4 6" xfId="4918"/>
    <cellStyle name="Обычный 14 4 7" xfId="4919"/>
    <cellStyle name="Обычный 14 4 8" xfId="4920"/>
    <cellStyle name="Обычный 14 5" xfId="4921"/>
    <cellStyle name="Обычный 14 5 2" xfId="4922"/>
    <cellStyle name="Обычный 14 5 2 2" xfId="4923"/>
    <cellStyle name="Обычный 14 5 2 2 2" xfId="4924"/>
    <cellStyle name="Обычный 14 5 2 2 2 2" xfId="4925"/>
    <cellStyle name="Обычный 14 5 2 2 3" xfId="4926"/>
    <cellStyle name="Обычный 14 5 2 2 4" xfId="4927"/>
    <cellStyle name="Обычный 14 5 2 2 5" xfId="4928"/>
    <cellStyle name="Обычный 14 5 2 3" xfId="4929"/>
    <cellStyle name="Обычный 14 5 2 3 2" xfId="4930"/>
    <cellStyle name="Обычный 14 5 2 3 3" xfId="4931"/>
    <cellStyle name="Обычный 14 5 2 3 4" xfId="4932"/>
    <cellStyle name="Обычный 14 5 2 4" xfId="4933"/>
    <cellStyle name="Обычный 14 5 2 5" xfId="4934"/>
    <cellStyle name="Обычный 14 5 2 6" xfId="4935"/>
    <cellStyle name="Обычный 14 5 2 7" xfId="4936"/>
    <cellStyle name="Обычный 14 5 3" xfId="4937"/>
    <cellStyle name="Обычный 14 5 3 2" xfId="4938"/>
    <cellStyle name="Обычный 14 5 3 2 2" xfId="4939"/>
    <cellStyle name="Обычный 14 5 3 3" xfId="4940"/>
    <cellStyle name="Обычный 14 5 3 4" xfId="4941"/>
    <cellStyle name="Обычный 14 5 3 5" xfId="4942"/>
    <cellStyle name="Обычный 14 5 4" xfId="4943"/>
    <cellStyle name="Обычный 14 5 4 2" xfId="4944"/>
    <cellStyle name="Обычный 14 5 4 3" xfId="4945"/>
    <cellStyle name="Обычный 14 5 4 4" xfId="4946"/>
    <cellStyle name="Обычный 14 5 5" xfId="4947"/>
    <cellStyle name="Обычный 14 5 6" xfId="4948"/>
    <cellStyle name="Обычный 14 5 7" xfId="4949"/>
    <cellStyle name="Обычный 14 5 8" xfId="4950"/>
    <cellStyle name="Обычный 14 6" xfId="4951"/>
    <cellStyle name="Обычный 14 6 2" xfId="4952"/>
    <cellStyle name="Обычный 14 6 2 2" xfId="4953"/>
    <cellStyle name="Обычный 14 6 2 2 2" xfId="4954"/>
    <cellStyle name="Обычный 14 6 2 2 2 2" xfId="4955"/>
    <cellStyle name="Обычный 14 6 2 2 3" xfId="4956"/>
    <cellStyle name="Обычный 14 6 2 2 4" xfId="4957"/>
    <cellStyle name="Обычный 14 6 2 2 5" xfId="4958"/>
    <cellStyle name="Обычный 14 6 2 3" xfId="4959"/>
    <cellStyle name="Обычный 14 6 2 3 2" xfId="4960"/>
    <cellStyle name="Обычный 14 6 2 3 3" xfId="4961"/>
    <cellStyle name="Обычный 14 6 2 3 4" xfId="4962"/>
    <cellStyle name="Обычный 14 6 2 4" xfId="4963"/>
    <cellStyle name="Обычный 14 6 2 5" xfId="4964"/>
    <cellStyle name="Обычный 14 6 2 6" xfId="4965"/>
    <cellStyle name="Обычный 14 6 2 7" xfId="4966"/>
    <cellStyle name="Обычный 14 6 3" xfId="4967"/>
    <cellStyle name="Обычный 14 6 3 2" xfId="4968"/>
    <cellStyle name="Обычный 14 6 3 2 2" xfId="4969"/>
    <cellStyle name="Обычный 14 6 3 3" xfId="4970"/>
    <cellStyle name="Обычный 14 6 3 4" xfId="4971"/>
    <cellStyle name="Обычный 14 6 3 5" xfId="4972"/>
    <cellStyle name="Обычный 14 6 4" xfId="4973"/>
    <cellStyle name="Обычный 14 6 4 2" xfId="4974"/>
    <cellStyle name="Обычный 14 6 4 3" xfId="4975"/>
    <cellStyle name="Обычный 14 6 4 4" xfId="4976"/>
    <cellStyle name="Обычный 14 6 5" xfId="4977"/>
    <cellStyle name="Обычный 14 6 6" xfId="4978"/>
    <cellStyle name="Обычный 14 6 7" xfId="4979"/>
    <cellStyle name="Обычный 14 6 8" xfId="4980"/>
    <cellStyle name="Обычный 14 7" xfId="4981"/>
    <cellStyle name="Обычный 14 7 2" xfId="4982"/>
    <cellStyle name="Обычный 14 7 2 2" xfId="4983"/>
    <cellStyle name="Обычный 14 7 2 2 2" xfId="4984"/>
    <cellStyle name="Обычный 14 7 2 2 2 2" xfId="4985"/>
    <cellStyle name="Обычный 14 7 2 2 3" xfId="4986"/>
    <cellStyle name="Обычный 14 7 2 2 4" xfId="4987"/>
    <cellStyle name="Обычный 14 7 2 2 5" xfId="4988"/>
    <cellStyle name="Обычный 14 7 2 3" xfId="4989"/>
    <cellStyle name="Обычный 14 7 2 3 2" xfId="4990"/>
    <cellStyle name="Обычный 14 7 2 3 3" xfId="4991"/>
    <cellStyle name="Обычный 14 7 2 3 4" xfId="4992"/>
    <cellStyle name="Обычный 14 7 2 4" xfId="4993"/>
    <cellStyle name="Обычный 14 7 2 5" xfId="4994"/>
    <cellStyle name="Обычный 14 7 2 6" xfId="4995"/>
    <cellStyle name="Обычный 14 7 2 7" xfId="4996"/>
    <cellStyle name="Обычный 14 7 3" xfId="4997"/>
    <cellStyle name="Обычный 14 7 3 2" xfId="4998"/>
    <cellStyle name="Обычный 14 7 3 2 2" xfId="4999"/>
    <cellStyle name="Обычный 14 7 3 3" xfId="5000"/>
    <cellStyle name="Обычный 14 7 3 4" xfId="5001"/>
    <cellStyle name="Обычный 14 7 3 5" xfId="5002"/>
    <cellStyle name="Обычный 14 7 4" xfId="5003"/>
    <cellStyle name="Обычный 14 7 4 2" xfId="5004"/>
    <cellStyle name="Обычный 14 7 4 3" xfId="5005"/>
    <cellStyle name="Обычный 14 7 4 4" xfId="5006"/>
    <cellStyle name="Обычный 14 7 5" xfId="5007"/>
    <cellStyle name="Обычный 14 7 6" xfId="5008"/>
    <cellStyle name="Обычный 14 7 7" xfId="5009"/>
    <cellStyle name="Обычный 14 7 8" xfId="5010"/>
    <cellStyle name="Обычный 14 8" xfId="5011"/>
    <cellStyle name="Обычный 14 8 2" xfId="5012"/>
    <cellStyle name="Обычный 14 8 2 2" xfId="5013"/>
    <cellStyle name="Обычный 14 8 2 2 2" xfId="5014"/>
    <cellStyle name="Обычный 14 8 2 3" xfId="5015"/>
    <cellStyle name="Обычный 14 8 2 4" xfId="5016"/>
    <cellStyle name="Обычный 14 8 2 5" xfId="5017"/>
    <cellStyle name="Обычный 14 8 3" xfId="5018"/>
    <cellStyle name="Обычный 14 8 3 2" xfId="5019"/>
    <cellStyle name="Обычный 14 8 3 3" xfId="5020"/>
    <cellStyle name="Обычный 14 8 3 4" xfId="5021"/>
    <cellStyle name="Обычный 14 8 4" xfId="5022"/>
    <cellStyle name="Обычный 14 8 5" xfId="5023"/>
    <cellStyle name="Обычный 14 8 6" xfId="5024"/>
    <cellStyle name="Обычный 14 8 7" xfId="5025"/>
    <cellStyle name="Обычный 14 9" xfId="5026"/>
    <cellStyle name="Обычный 14 9 2" xfId="5027"/>
    <cellStyle name="Обычный 14 9 2 2" xfId="5028"/>
    <cellStyle name="Обычный 14 9 2 2 2" xfId="5029"/>
    <cellStyle name="Обычный 14 9 2 3" xfId="5030"/>
    <cellStyle name="Обычный 14 9 2 4" xfId="5031"/>
    <cellStyle name="Обычный 14 9 2 5" xfId="5032"/>
    <cellStyle name="Обычный 14 9 3" xfId="5033"/>
    <cellStyle name="Обычный 14 9 3 2" xfId="5034"/>
    <cellStyle name="Обычный 14 9 3 3" xfId="5035"/>
    <cellStyle name="Обычный 14 9 3 4" xfId="5036"/>
    <cellStyle name="Обычный 14 9 4" xfId="5037"/>
    <cellStyle name="Обычный 14 9 5" xfId="5038"/>
    <cellStyle name="Обычный 14 9 6" xfId="5039"/>
    <cellStyle name="Обычный 14 9 7" xfId="5040"/>
    <cellStyle name="Обычный 140" xfId="59260"/>
    <cellStyle name="Обычный 141" xfId="59261"/>
    <cellStyle name="Обычный 142" xfId="59262"/>
    <cellStyle name="Обычный 143" xfId="59271"/>
    <cellStyle name="Обычный 144" xfId="59272"/>
    <cellStyle name="Обычный 145" xfId="59273"/>
    <cellStyle name="Обычный 146" xfId="59274"/>
    <cellStyle name="Обычный 147" xfId="59275"/>
    <cellStyle name="Обычный 148" xfId="59276"/>
    <cellStyle name="Обычный 149" xfId="59277"/>
    <cellStyle name="Обычный 15" xfId="5041"/>
    <cellStyle name="Обычный 15 2" xfId="5042"/>
    <cellStyle name="Обычный 15 2 2" xfId="59920"/>
    <cellStyle name="Обычный 15 3" xfId="5043"/>
    <cellStyle name="Обычный 15 3 2" xfId="59211"/>
    <cellStyle name="Обычный 150" xfId="59278"/>
    <cellStyle name="Обычный 151" xfId="59279"/>
    <cellStyle name="Обычный 152" xfId="59280"/>
    <cellStyle name="Обычный 153" xfId="59281"/>
    <cellStyle name="Обычный 154" xfId="59282"/>
    <cellStyle name="Обычный 155" xfId="59296"/>
    <cellStyle name="Обычный 156" xfId="59094"/>
    <cellStyle name="Обычный 156 2" xfId="59470"/>
    <cellStyle name="Обычный 157" xfId="59810"/>
    <cellStyle name="Обычный 158" xfId="59914"/>
    <cellStyle name="Обычный 159" xfId="59103"/>
    <cellStyle name="Обычный 16" xfId="5044"/>
    <cellStyle name="Обычный 16 2" xfId="5045"/>
    <cellStyle name="Обычный 16 2 10" xfId="59919"/>
    <cellStyle name="Обычный 16 2 2" xfId="5046"/>
    <cellStyle name="Обычный 16 2 2 2" xfId="5047"/>
    <cellStyle name="Обычный 16 2 2 2 2" xfId="5048"/>
    <cellStyle name="Обычный 16 2 2 2 2 2" xfId="5049"/>
    <cellStyle name="Обычный 16 2 2 2 3" xfId="5050"/>
    <cellStyle name="Обычный 16 2 2 2 4" xfId="5051"/>
    <cellStyle name="Обычный 16 2 2 2 5" xfId="5052"/>
    <cellStyle name="Обычный 16 2 2 3" xfId="5053"/>
    <cellStyle name="Обычный 16 2 2 3 2" xfId="5054"/>
    <cellStyle name="Обычный 16 2 2 3 3" xfId="5055"/>
    <cellStyle name="Обычный 16 2 2 3 4" xfId="5056"/>
    <cellStyle name="Обычный 16 2 2 4" xfId="5057"/>
    <cellStyle name="Обычный 16 2 2 5" xfId="5058"/>
    <cellStyle name="Обычный 16 2 2 6" xfId="5059"/>
    <cellStyle name="Обычный 16 2 2 7" xfId="5060"/>
    <cellStyle name="Обычный 16 2 3" xfId="5061"/>
    <cellStyle name="Обычный 16 2 3 2" xfId="5062"/>
    <cellStyle name="Обычный 16 2 3 2 2" xfId="5063"/>
    <cellStyle name="Обычный 16 2 3 3" xfId="5064"/>
    <cellStyle name="Обычный 16 2 3 4" xfId="5065"/>
    <cellStyle name="Обычный 16 2 3 5" xfId="5066"/>
    <cellStyle name="Обычный 16 2 4" xfId="5067"/>
    <cellStyle name="Обычный 16 2 4 2" xfId="5068"/>
    <cellStyle name="Обычный 16 2 4 2 2" xfId="5069"/>
    <cellStyle name="Обычный 16 2 4 3" xfId="5070"/>
    <cellStyle name="Обычный 16 2 4 4" xfId="5071"/>
    <cellStyle name="Обычный 16 2 4 5" xfId="5072"/>
    <cellStyle name="Обычный 16 2 5" xfId="5073"/>
    <cellStyle name="Обычный 16 2 5 2" xfId="5074"/>
    <cellStyle name="Обычный 16 2 5 3" xfId="5075"/>
    <cellStyle name="Обычный 16 2 5 4" xfId="5076"/>
    <cellStyle name="Обычный 16 2 6" xfId="5077"/>
    <cellStyle name="Обычный 16 2 7" xfId="5078"/>
    <cellStyle name="Обычный 16 2 8" xfId="5079"/>
    <cellStyle name="Обычный 16 2 9" xfId="5080"/>
    <cellStyle name="Обычный 16 3" xfId="5081"/>
    <cellStyle name="Обычный 16 3 2" xfId="5082"/>
    <cellStyle name="Обычный 16 3 2 2" xfId="5083"/>
    <cellStyle name="Обычный 16 3 2 2 2" xfId="5084"/>
    <cellStyle name="Обычный 16 3 2 2 2 2" xfId="5085"/>
    <cellStyle name="Обычный 16 3 2 2 3" xfId="5086"/>
    <cellStyle name="Обычный 16 3 2 2 4" xfId="5087"/>
    <cellStyle name="Обычный 16 3 2 2 5" xfId="5088"/>
    <cellStyle name="Обычный 16 3 2 3" xfId="5089"/>
    <cellStyle name="Обычный 16 3 2 3 2" xfId="5090"/>
    <cellStyle name="Обычный 16 3 2 3 3" xfId="5091"/>
    <cellStyle name="Обычный 16 3 2 3 4" xfId="5092"/>
    <cellStyle name="Обычный 16 3 2 4" xfId="5093"/>
    <cellStyle name="Обычный 16 3 2 5" xfId="5094"/>
    <cellStyle name="Обычный 16 3 2 6" xfId="5095"/>
    <cellStyle name="Обычный 16 3 2 7" xfId="5096"/>
    <cellStyle name="Обычный 16 3 3" xfId="5097"/>
    <cellStyle name="Обычный 16 3 3 2" xfId="5098"/>
    <cellStyle name="Обычный 16 3 3 2 2" xfId="5099"/>
    <cellStyle name="Обычный 16 3 3 3" xfId="5100"/>
    <cellStyle name="Обычный 16 3 3 4" xfId="5101"/>
    <cellStyle name="Обычный 16 3 3 5" xfId="5102"/>
    <cellStyle name="Обычный 16 3 4" xfId="5103"/>
    <cellStyle name="Обычный 16 3 4 2" xfId="5104"/>
    <cellStyle name="Обычный 16 3 4 3" xfId="5105"/>
    <cellStyle name="Обычный 16 3 4 4" xfId="5106"/>
    <cellStyle name="Обычный 16 3 5" xfId="5107"/>
    <cellStyle name="Обычный 16 3 6" xfId="5108"/>
    <cellStyle name="Обычный 16 3 7" xfId="5109"/>
    <cellStyle name="Обычный 16 3 8" xfId="5110"/>
    <cellStyle name="Обычный 16 3 9" xfId="59192"/>
    <cellStyle name="Обычный 16 4" xfId="5111"/>
    <cellStyle name="Обычный 16 4 2" xfId="5112"/>
    <cellStyle name="Обычный 16 4 2 2" xfId="5113"/>
    <cellStyle name="Обычный 16 4 2 3" xfId="5114"/>
    <cellStyle name="Обычный 16 4 2 4" xfId="5115"/>
    <cellStyle name="Обычный 16 4 3" xfId="5116"/>
    <cellStyle name="Обычный 16 4 4" xfId="5117"/>
    <cellStyle name="Обычный 16 4 5" xfId="5118"/>
    <cellStyle name="Обычный 16 4 6" xfId="5119"/>
    <cellStyle name="Обычный 16 5" xfId="5120"/>
    <cellStyle name="Обычный 16 6" xfId="5121"/>
    <cellStyle name="Обычный 16 7" xfId="59098"/>
    <cellStyle name="Обычный 160" xfId="59095"/>
    <cellStyle name="Обычный 161" xfId="59088"/>
    <cellStyle name="Обычный 17" xfId="5122"/>
    <cellStyle name="Обычный 17 2" xfId="5123"/>
    <cellStyle name="Обычный 17 3" xfId="5124"/>
    <cellStyle name="Обычный 17 4" xfId="59226"/>
    <cellStyle name="Обычный 18" xfId="5125"/>
    <cellStyle name="Обычный 18 2" xfId="5126"/>
    <cellStyle name="Обычный 18 3" xfId="59227"/>
    <cellStyle name="Обычный 19" xfId="5127"/>
    <cellStyle name="Обычный 19 2" xfId="5128"/>
    <cellStyle name="Обычный 19 3" xfId="5129"/>
    <cellStyle name="Обычный 19 4" xfId="59228"/>
    <cellStyle name="Обычный 2" xfId="5130"/>
    <cellStyle name="Обычный 2 10" xfId="5131"/>
    <cellStyle name="Обычный 2 10 10" xfId="59096"/>
    <cellStyle name="Обычный 2 10 2" xfId="5132"/>
    <cellStyle name="Обычный 2 10 2 10" xfId="5133"/>
    <cellStyle name="Обычный 2 10 2 10 2" xfId="5134"/>
    <cellStyle name="Обычный 2 10 2 10 2 2" xfId="5135"/>
    <cellStyle name="Обычный 2 10 2 10 2 2 2" xfId="5136"/>
    <cellStyle name="Обычный 2 10 2 10 2 2 2 2" xfId="5137"/>
    <cellStyle name="Обычный 2 10 2 10 2 2 3" xfId="5138"/>
    <cellStyle name="Обычный 2 10 2 10 2 2 4" xfId="5139"/>
    <cellStyle name="Обычный 2 10 2 10 2 2 5" xfId="5140"/>
    <cellStyle name="Обычный 2 10 2 10 2 3" xfId="5141"/>
    <cellStyle name="Обычный 2 10 2 10 2 3 2" xfId="5142"/>
    <cellStyle name="Обычный 2 10 2 10 2 3 3" xfId="5143"/>
    <cellStyle name="Обычный 2 10 2 10 2 3 4" xfId="5144"/>
    <cellStyle name="Обычный 2 10 2 10 2 4" xfId="5145"/>
    <cellStyle name="Обычный 2 10 2 10 2 5" xfId="5146"/>
    <cellStyle name="Обычный 2 10 2 10 2 6" xfId="5147"/>
    <cellStyle name="Обычный 2 10 2 10 2 7" xfId="5148"/>
    <cellStyle name="Обычный 2 10 2 10 3" xfId="5149"/>
    <cellStyle name="Обычный 2 10 2 10 3 2" xfId="5150"/>
    <cellStyle name="Обычный 2 10 2 10 3 2 2" xfId="5151"/>
    <cellStyle name="Обычный 2 10 2 10 3 3" xfId="5152"/>
    <cellStyle name="Обычный 2 10 2 10 3 4" xfId="5153"/>
    <cellStyle name="Обычный 2 10 2 10 3 5" xfId="5154"/>
    <cellStyle name="Обычный 2 10 2 10 4" xfId="5155"/>
    <cellStyle name="Обычный 2 10 2 10 4 2" xfId="5156"/>
    <cellStyle name="Обычный 2 10 2 10 4 3" xfId="5157"/>
    <cellStyle name="Обычный 2 10 2 10 4 4" xfId="5158"/>
    <cellStyle name="Обычный 2 10 2 10 5" xfId="5159"/>
    <cellStyle name="Обычный 2 10 2 10 6" xfId="5160"/>
    <cellStyle name="Обычный 2 10 2 10 7" xfId="5161"/>
    <cellStyle name="Обычный 2 10 2 10 8" xfId="5162"/>
    <cellStyle name="Обычный 2 10 2 11" xfId="5163"/>
    <cellStyle name="Обычный 2 10 2 11 2" xfId="5164"/>
    <cellStyle name="Обычный 2 10 2 11 2 2" xfId="5165"/>
    <cellStyle name="Обычный 2 10 2 11 2 2 2" xfId="5166"/>
    <cellStyle name="Обычный 2 10 2 11 2 3" xfId="5167"/>
    <cellStyle name="Обычный 2 10 2 11 2 4" xfId="5168"/>
    <cellStyle name="Обычный 2 10 2 11 2 5" xfId="5169"/>
    <cellStyle name="Обычный 2 10 2 11 3" xfId="5170"/>
    <cellStyle name="Обычный 2 10 2 11 3 2" xfId="5171"/>
    <cellStyle name="Обычный 2 10 2 11 3 3" xfId="5172"/>
    <cellStyle name="Обычный 2 10 2 11 3 4" xfId="5173"/>
    <cellStyle name="Обычный 2 10 2 11 4" xfId="5174"/>
    <cellStyle name="Обычный 2 10 2 11 5" xfId="5175"/>
    <cellStyle name="Обычный 2 10 2 11 6" xfId="5176"/>
    <cellStyle name="Обычный 2 10 2 11 7" xfId="5177"/>
    <cellStyle name="Обычный 2 10 2 12" xfId="5178"/>
    <cellStyle name="Обычный 2 10 2 12 2" xfId="5179"/>
    <cellStyle name="Обычный 2 10 2 12 2 2" xfId="5180"/>
    <cellStyle name="Обычный 2 10 2 12 2 2 2" xfId="5181"/>
    <cellStyle name="Обычный 2 10 2 12 2 3" xfId="5182"/>
    <cellStyle name="Обычный 2 10 2 12 2 4" xfId="5183"/>
    <cellStyle name="Обычный 2 10 2 12 2 5" xfId="5184"/>
    <cellStyle name="Обычный 2 10 2 12 3" xfId="5185"/>
    <cellStyle name="Обычный 2 10 2 12 3 2" xfId="5186"/>
    <cellStyle name="Обычный 2 10 2 12 3 3" xfId="5187"/>
    <cellStyle name="Обычный 2 10 2 12 3 4" xfId="5188"/>
    <cellStyle name="Обычный 2 10 2 12 4" xfId="5189"/>
    <cellStyle name="Обычный 2 10 2 12 5" xfId="5190"/>
    <cellStyle name="Обычный 2 10 2 12 6" xfId="5191"/>
    <cellStyle name="Обычный 2 10 2 12 7" xfId="5192"/>
    <cellStyle name="Обычный 2 10 2 13" xfId="5193"/>
    <cellStyle name="Обычный 2 10 2 13 2" xfId="5194"/>
    <cellStyle name="Обычный 2 10 2 13 2 2" xfId="5195"/>
    <cellStyle name="Обычный 2 10 2 13 3" xfId="5196"/>
    <cellStyle name="Обычный 2 10 2 13 4" xfId="5197"/>
    <cellStyle name="Обычный 2 10 2 13 5" xfId="5198"/>
    <cellStyle name="Обычный 2 10 2 14" xfId="5199"/>
    <cellStyle name="Обычный 2 10 2 14 2" xfId="5200"/>
    <cellStyle name="Обычный 2 10 2 14 2 2" xfId="5201"/>
    <cellStyle name="Обычный 2 10 2 14 3" xfId="5202"/>
    <cellStyle name="Обычный 2 10 2 14 4" xfId="5203"/>
    <cellStyle name="Обычный 2 10 2 14 5" xfId="5204"/>
    <cellStyle name="Обычный 2 10 2 15" xfId="5205"/>
    <cellStyle name="Обычный 2 10 2 15 2" xfId="5206"/>
    <cellStyle name="Обычный 2 10 2 15 2 2" xfId="5207"/>
    <cellStyle name="Обычный 2 10 2 15 3" xfId="5208"/>
    <cellStyle name="Обычный 2 10 2 16" xfId="5209"/>
    <cellStyle name="Обычный 2 10 2 16 2" xfId="5210"/>
    <cellStyle name="Обычный 2 10 2 17" xfId="5211"/>
    <cellStyle name="Обычный 2 10 2 18" xfId="5212"/>
    <cellStyle name="Обычный 2 10 2 2" xfId="5213"/>
    <cellStyle name="Обычный 2 10 2 2 10" xfId="5214"/>
    <cellStyle name="Обычный 2 10 2 2 10 2" xfId="5215"/>
    <cellStyle name="Обычный 2 10 2 2 10 2 2" xfId="5216"/>
    <cellStyle name="Обычный 2 10 2 2 10 2 2 2" xfId="5217"/>
    <cellStyle name="Обычный 2 10 2 2 10 2 3" xfId="5218"/>
    <cellStyle name="Обычный 2 10 2 2 10 2 4" xfId="5219"/>
    <cellStyle name="Обычный 2 10 2 2 10 2 5" xfId="5220"/>
    <cellStyle name="Обычный 2 10 2 2 10 3" xfId="5221"/>
    <cellStyle name="Обычный 2 10 2 2 10 3 2" xfId="5222"/>
    <cellStyle name="Обычный 2 10 2 2 10 3 3" xfId="5223"/>
    <cellStyle name="Обычный 2 10 2 2 10 3 4" xfId="5224"/>
    <cellStyle name="Обычный 2 10 2 2 10 4" xfId="5225"/>
    <cellStyle name="Обычный 2 10 2 2 10 5" xfId="5226"/>
    <cellStyle name="Обычный 2 10 2 2 10 6" xfId="5227"/>
    <cellStyle name="Обычный 2 10 2 2 10 7" xfId="5228"/>
    <cellStyle name="Обычный 2 10 2 2 11" xfId="5229"/>
    <cellStyle name="Обычный 2 10 2 2 11 2" xfId="5230"/>
    <cellStyle name="Обычный 2 10 2 2 11 2 2" xfId="5231"/>
    <cellStyle name="Обычный 2 10 2 2 11 3" xfId="5232"/>
    <cellStyle name="Обычный 2 10 2 2 11 4" xfId="5233"/>
    <cellStyle name="Обычный 2 10 2 2 11 5" xfId="5234"/>
    <cellStyle name="Обычный 2 10 2 2 12" xfId="5235"/>
    <cellStyle name="Обычный 2 10 2 2 12 2" xfId="5236"/>
    <cellStyle name="Обычный 2 10 2 2 12 2 2" xfId="5237"/>
    <cellStyle name="Обычный 2 10 2 2 12 3" xfId="5238"/>
    <cellStyle name="Обычный 2 10 2 2 12 4" xfId="5239"/>
    <cellStyle name="Обычный 2 10 2 2 12 5" xfId="5240"/>
    <cellStyle name="Обычный 2 10 2 2 13" xfId="5241"/>
    <cellStyle name="Обычный 2 10 2 2 13 2" xfId="5242"/>
    <cellStyle name="Обычный 2 10 2 2 13 2 2" xfId="5243"/>
    <cellStyle name="Обычный 2 10 2 2 13 3" xfId="5244"/>
    <cellStyle name="Обычный 2 10 2 2 14" xfId="5245"/>
    <cellStyle name="Обычный 2 10 2 2 14 2" xfId="5246"/>
    <cellStyle name="Обычный 2 10 2 2 15" xfId="5247"/>
    <cellStyle name="Обычный 2 10 2 2 16" xfId="5248"/>
    <cellStyle name="Обычный 2 10 2 2 2" xfId="5249"/>
    <cellStyle name="Обычный 2 10 2 2 2 10" xfId="5250"/>
    <cellStyle name="Обычный 2 10 2 2 2 10 2" xfId="5251"/>
    <cellStyle name="Обычный 2 10 2 2 2 10 2 2" xfId="5252"/>
    <cellStyle name="Обычный 2 10 2 2 2 10 3" xfId="5253"/>
    <cellStyle name="Обычный 2 10 2 2 2 10 4" xfId="5254"/>
    <cellStyle name="Обычный 2 10 2 2 2 10 5" xfId="5255"/>
    <cellStyle name="Обычный 2 10 2 2 2 11" xfId="5256"/>
    <cellStyle name="Обычный 2 10 2 2 2 11 2" xfId="5257"/>
    <cellStyle name="Обычный 2 10 2 2 2 11 3" xfId="5258"/>
    <cellStyle name="Обычный 2 10 2 2 2 11 4" xfId="5259"/>
    <cellStyle name="Обычный 2 10 2 2 2 12" xfId="5260"/>
    <cellStyle name="Обычный 2 10 2 2 2 13" xfId="5261"/>
    <cellStyle name="Обычный 2 10 2 2 2 14" xfId="5262"/>
    <cellStyle name="Обычный 2 10 2 2 2 15" xfId="5263"/>
    <cellStyle name="Обычный 2 10 2 2 2 2" xfId="5264"/>
    <cellStyle name="Обычный 2 10 2 2 2 2 2" xfId="5265"/>
    <cellStyle name="Обычный 2 10 2 2 2 2 2 2" xfId="5266"/>
    <cellStyle name="Обычный 2 10 2 2 2 2 2 2 2" xfId="5267"/>
    <cellStyle name="Обычный 2 10 2 2 2 2 2 2 2 2" xfId="5268"/>
    <cellStyle name="Обычный 2 10 2 2 2 2 2 2 3" xfId="5269"/>
    <cellStyle name="Обычный 2 10 2 2 2 2 2 2 4" xfId="5270"/>
    <cellStyle name="Обычный 2 10 2 2 2 2 2 2 5" xfId="5271"/>
    <cellStyle name="Обычный 2 10 2 2 2 2 2 3" xfId="5272"/>
    <cellStyle name="Обычный 2 10 2 2 2 2 2 3 2" xfId="5273"/>
    <cellStyle name="Обычный 2 10 2 2 2 2 2 3 3" xfId="5274"/>
    <cellStyle name="Обычный 2 10 2 2 2 2 2 3 4" xfId="5275"/>
    <cellStyle name="Обычный 2 10 2 2 2 2 2 4" xfId="5276"/>
    <cellStyle name="Обычный 2 10 2 2 2 2 2 5" xfId="5277"/>
    <cellStyle name="Обычный 2 10 2 2 2 2 2 6" xfId="5278"/>
    <cellStyle name="Обычный 2 10 2 2 2 2 2 7" xfId="5279"/>
    <cellStyle name="Обычный 2 10 2 2 2 2 3" xfId="5280"/>
    <cellStyle name="Обычный 2 10 2 2 2 2 3 2" xfId="5281"/>
    <cellStyle name="Обычный 2 10 2 2 2 2 3 2 2" xfId="5282"/>
    <cellStyle name="Обычный 2 10 2 2 2 2 3 3" xfId="5283"/>
    <cellStyle name="Обычный 2 10 2 2 2 2 3 4" xfId="5284"/>
    <cellStyle name="Обычный 2 10 2 2 2 2 3 5" xfId="5285"/>
    <cellStyle name="Обычный 2 10 2 2 2 2 4" xfId="5286"/>
    <cellStyle name="Обычный 2 10 2 2 2 2 4 2" xfId="5287"/>
    <cellStyle name="Обычный 2 10 2 2 2 2 4 2 2" xfId="5288"/>
    <cellStyle name="Обычный 2 10 2 2 2 2 4 3" xfId="5289"/>
    <cellStyle name="Обычный 2 10 2 2 2 2 4 4" xfId="5290"/>
    <cellStyle name="Обычный 2 10 2 2 2 2 4 5" xfId="5291"/>
    <cellStyle name="Обычный 2 10 2 2 2 2 5" xfId="5292"/>
    <cellStyle name="Обычный 2 10 2 2 2 2 5 2" xfId="5293"/>
    <cellStyle name="Обычный 2 10 2 2 2 2 5 3" xfId="5294"/>
    <cellStyle name="Обычный 2 10 2 2 2 2 5 4" xfId="5295"/>
    <cellStyle name="Обычный 2 10 2 2 2 2 6" xfId="5296"/>
    <cellStyle name="Обычный 2 10 2 2 2 2 7" xfId="5297"/>
    <cellStyle name="Обычный 2 10 2 2 2 2 8" xfId="5298"/>
    <cellStyle name="Обычный 2 10 2 2 2 2 9" xfId="5299"/>
    <cellStyle name="Обычный 2 10 2 2 2 3" xfId="5300"/>
    <cellStyle name="Обычный 2 10 2 2 2 3 2" xfId="5301"/>
    <cellStyle name="Обычный 2 10 2 2 2 3 2 2" xfId="5302"/>
    <cellStyle name="Обычный 2 10 2 2 2 3 2 2 2" xfId="5303"/>
    <cellStyle name="Обычный 2 10 2 2 2 3 2 2 2 2" xfId="5304"/>
    <cellStyle name="Обычный 2 10 2 2 2 3 2 2 3" xfId="5305"/>
    <cellStyle name="Обычный 2 10 2 2 2 3 2 2 4" xfId="5306"/>
    <cellStyle name="Обычный 2 10 2 2 2 3 2 2 5" xfId="5307"/>
    <cellStyle name="Обычный 2 10 2 2 2 3 2 3" xfId="5308"/>
    <cellStyle name="Обычный 2 10 2 2 2 3 2 3 2" xfId="5309"/>
    <cellStyle name="Обычный 2 10 2 2 2 3 2 3 3" xfId="5310"/>
    <cellStyle name="Обычный 2 10 2 2 2 3 2 3 4" xfId="5311"/>
    <cellStyle name="Обычный 2 10 2 2 2 3 2 4" xfId="5312"/>
    <cellStyle name="Обычный 2 10 2 2 2 3 2 5" xfId="5313"/>
    <cellStyle name="Обычный 2 10 2 2 2 3 2 6" xfId="5314"/>
    <cellStyle name="Обычный 2 10 2 2 2 3 2 7" xfId="5315"/>
    <cellStyle name="Обычный 2 10 2 2 2 3 3" xfId="5316"/>
    <cellStyle name="Обычный 2 10 2 2 2 3 3 2" xfId="5317"/>
    <cellStyle name="Обычный 2 10 2 2 2 3 3 2 2" xfId="5318"/>
    <cellStyle name="Обычный 2 10 2 2 2 3 3 3" xfId="5319"/>
    <cellStyle name="Обычный 2 10 2 2 2 3 3 4" xfId="5320"/>
    <cellStyle name="Обычный 2 10 2 2 2 3 3 5" xfId="5321"/>
    <cellStyle name="Обычный 2 10 2 2 2 3 4" xfId="5322"/>
    <cellStyle name="Обычный 2 10 2 2 2 3 4 2" xfId="5323"/>
    <cellStyle name="Обычный 2 10 2 2 2 3 4 2 2" xfId="5324"/>
    <cellStyle name="Обычный 2 10 2 2 2 3 4 3" xfId="5325"/>
    <cellStyle name="Обычный 2 10 2 2 2 3 4 4" xfId="5326"/>
    <cellStyle name="Обычный 2 10 2 2 2 3 4 5" xfId="5327"/>
    <cellStyle name="Обычный 2 10 2 2 2 3 5" xfId="5328"/>
    <cellStyle name="Обычный 2 10 2 2 2 3 5 2" xfId="5329"/>
    <cellStyle name="Обычный 2 10 2 2 2 3 5 3" xfId="5330"/>
    <cellStyle name="Обычный 2 10 2 2 2 3 5 4" xfId="5331"/>
    <cellStyle name="Обычный 2 10 2 2 2 3 6" xfId="5332"/>
    <cellStyle name="Обычный 2 10 2 2 2 3 7" xfId="5333"/>
    <cellStyle name="Обычный 2 10 2 2 2 3 8" xfId="5334"/>
    <cellStyle name="Обычный 2 10 2 2 2 3 9" xfId="5335"/>
    <cellStyle name="Обычный 2 10 2 2 2 4" xfId="5336"/>
    <cellStyle name="Обычный 2 10 2 2 2 4 2" xfId="5337"/>
    <cellStyle name="Обычный 2 10 2 2 2 4 2 2" xfId="5338"/>
    <cellStyle name="Обычный 2 10 2 2 2 4 2 2 2" xfId="5339"/>
    <cellStyle name="Обычный 2 10 2 2 2 4 2 2 2 2" xfId="5340"/>
    <cellStyle name="Обычный 2 10 2 2 2 4 2 2 3" xfId="5341"/>
    <cellStyle name="Обычный 2 10 2 2 2 4 2 2 4" xfId="5342"/>
    <cellStyle name="Обычный 2 10 2 2 2 4 2 2 5" xfId="5343"/>
    <cellStyle name="Обычный 2 10 2 2 2 4 2 3" xfId="5344"/>
    <cellStyle name="Обычный 2 10 2 2 2 4 2 3 2" xfId="5345"/>
    <cellStyle name="Обычный 2 10 2 2 2 4 2 3 3" xfId="5346"/>
    <cellStyle name="Обычный 2 10 2 2 2 4 2 3 4" xfId="5347"/>
    <cellStyle name="Обычный 2 10 2 2 2 4 2 4" xfId="5348"/>
    <cellStyle name="Обычный 2 10 2 2 2 4 2 5" xfId="5349"/>
    <cellStyle name="Обычный 2 10 2 2 2 4 2 6" xfId="5350"/>
    <cellStyle name="Обычный 2 10 2 2 2 4 2 7" xfId="5351"/>
    <cellStyle name="Обычный 2 10 2 2 2 4 3" xfId="5352"/>
    <cellStyle name="Обычный 2 10 2 2 2 4 3 2" xfId="5353"/>
    <cellStyle name="Обычный 2 10 2 2 2 4 3 2 2" xfId="5354"/>
    <cellStyle name="Обычный 2 10 2 2 2 4 3 3" xfId="5355"/>
    <cellStyle name="Обычный 2 10 2 2 2 4 3 4" xfId="5356"/>
    <cellStyle name="Обычный 2 10 2 2 2 4 3 5" xfId="5357"/>
    <cellStyle name="Обычный 2 10 2 2 2 4 4" xfId="5358"/>
    <cellStyle name="Обычный 2 10 2 2 2 4 4 2" xfId="5359"/>
    <cellStyle name="Обычный 2 10 2 2 2 4 4 3" xfId="5360"/>
    <cellStyle name="Обычный 2 10 2 2 2 4 4 4" xfId="5361"/>
    <cellStyle name="Обычный 2 10 2 2 2 4 5" xfId="5362"/>
    <cellStyle name="Обычный 2 10 2 2 2 4 6" xfId="5363"/>
    <cellStyle name="Обычный 2 10 2 2 2 4 7" xfId="5364"/>
    <cellStyle name="Обычный 2 10 2 2 2 4 8" xfId="5365"/>
    <cellStyle name="Обычный 2 10 2 2 2 5" xfId="5366"/>
    <cellStyle name="Обычный 2 10 2 2 2 5 2" xfId="5367"/>
    <cellStyle name="Обычный 2 10 2 2 2 5 2 2" xfId="5368"/>
    <cellStyle name="Обычный 2 10 2 2 2 5 2 2 2" xfId="5369"/>
    <cellStyle name="Обычный 2 10 2 2 2 5 2 2 2 2" xfId="5370"/>
    <cellStyle name="Обычный 2 10 2 2 2 5 2 2 3" xfId="5371"/>
    <cellStyle name="Обычный 2 10 2 2 2 5 2 2 4" xfId="5372"/>
    <cellStyle name="Обычный 2 10 2 2 2 5 2 2 5" xfId="5373"/>
    <cellStyle name="Обычный 2 10 2 2 2 5 2 3" xfId="5374"/>
    <cellStyle name="Обычный 2 10 2 2 2 5 2 3 2" xfId="5375"/>
    <cellStyle name="Обычный 2 10 2 2 2 5 2 3 3" xfId="5376"/>
    <cellStyle name="Обычный 2 10 2 2 2 5 2 3 4" xfId="5377"/>
    <cellStyle name="Обычный 2 10 2 2 2 5 2 4" xfId="5378"/>
    <cellStyle name="Обычный 2 10 2 2 2 5 2 5" xfId="5379"/>
    <cellStyle name="Обычный 2 10 2 2 2 5 2 6" xfId="5380"/>
    <cellStyle name="Обычный 2 10 2 2 2 5 2 7" xfId="5381"/>
    <cellStyle name="Обычный 2 10 2 2 2 5 3" xfId="5382"/>
    <cellStyle name="Обычный 2 10 2 2 2 5 3 2" xfId="5383"/>
    <cellStyle name="Обычный 2 10 2 2 2 5 3 2 2" xfId="5384"/>
    <cellStyle name="Обычный 2 10 2 2 2 5 3 3" xfId="5385"/>
    <cellStyle name="Обычный 2 10 2 2 2 5 3 4" xfId="5386"/>
    <cellStyle name="Обычный 2 10 2 2 2 5 3 5" xfId="5387"/>
    <cellStyle name="Обычный 2 10 2 2 2 5 4" xfId="5388"/>
    <cellStyle name="Обычный 2 10 2 2 2 5 4 2" xfId="5389"/>
    <cellStyle name="Обычный 2 10 2 2 2 5 4 3" xfId="5390"/>
    <cellStyle name="Обычный 2 10 2 2 2 5 4 4" xfId="5391"/>
    <cellStyle name="Обычный 2 10 2 2 2 5 5" xfId="5392"/>
    <cellStyle name="Обычный 2 10 2 2 2 5 6" xfId="5393"/>
    <cellStyle name="Обычный 2 10 2 2 2 5 7" xfId="5394"/>
    <cellStyle name="Обычный 2 10 2 2 2 5 8" xfId="5395"/>
    <cellStyle name="Обычный 2 10 2 2 2 6" xfId="5396"/>
    <cellStyle name="Обычный 2 10 2 2 2 6 2" xfId="5397"/>
    <cellStyle name="Обычный 2 10 2 2 2 6 2 2" xfId="5398"/>
    <cellStyle name="Обычный 2 10 2 2 2 6 2 2 2" xfId="5399"/>
    <cellStyle name="Обычный 2 10 2 2 2 6 2 2 2 2" xfId="5400"/>
    <cellStyle name="Обычный 2 10 2 2 2 6 2 2 3" xfId="5401"/>
    <cellStyle name="Обычный 2 10 2 2 2 6 2 2 4" xfId="5402"/>
    <cellStyle name="Обычный 2 10 2 2 2 6 2 2 5" xfId="5403"/>
    <cellStyle name="Обычный 2 10 2 2 2 6 2 3" xfId="5404"/>
    <cellStyle name="Обычный 2 10 2 2 2 6 2 3 2" xfId="5405"/>
    <cellStyle name="Обычный 2 10 2 2 2 6 2 3 3" xfId="5406"/>
    <cellStyle name="Обычный 2 10 2 2 2 6 2 3 4" xfId="5407"/>
    <cellStyle name="Обычный 2 10 2 2 2 6 2 4" xfId="5408"/>
    <cellStyle name="Обычный 2 10 2 2 2 6 2 5" xfId="5409"/>
    <cellStyle name="Обычный 2 10 2 2 2 6 2 6" xfId="5410"/>
    <cellStyle name="Обычный 2 10 2 2 2 6 2 7" xfId="5411"/>
    <cellStyle name="Обычный 2 10 2 2 2 6 3" xfId="5412"/>
    <cellStyle name="Обычный 2 10 2 2 2 6 3 2" xfId="5413"/>
    <cellStyle name="Обычный 2 10 2 2 2 6 3 2 2" xfId="5414"/>
    <cellStyle name="Обычный 2 10 2 2 2 6 3 3" xfId="5415"/>
    <cellStyle name="Обычный 2 10 2 2 2 6 3 4" xfId="5416"/>
    <cellStyle name="Обычный 2 10 2 2 2 6 3 5" xfId="5417"/>
    <cellStyle name="Обычный 2 10 2 2 2 6 4" xfId="5418"/>
    <cellStyle name="Обычный 2 10 2 2 2 6 4 2" xfId="5419"/>
    <cellStyle name="Обычный 2 10 2 2 2 6 4 3" xfId="5420"/>
    <cellStyle name="Обычный 2 10 2 2 2 6 4 4" xfId="5421"/>
    <cellStyle name="Обычный 2 10 2 2 2 6 5" xfId="5422"/>
    <cellStyle name="Обычный 2 10 2 2 2 6 6" xfId="5423"/>
    <cellStyle name="Обычный 2 10 2 2 2 6 7" xfId="5424"/>
    <cellStyle name="Обычный 2 10 2 2 2 6 8" xfId="5425"/>
    <cellStyle name="Обычный 2 10 2 2 2 7" xfId="5426"/>
    <cellStyle name="Обычный 2 10 2 2 2 7 2" xfId="5427"/>
    <cellStyle name="Обычный 2 10 2 2 2 7 2 2" xfId="5428"/>
    <cellStyle name="Обычный 2 10 2 2 2 7 2 2 2" xfId="5429"/>
    <cellStyle name="Обычный 2 10 2 2 2 7 2 2 2 2" xfId="5430"/>
    <cellStyle name="Обычный 2 10 2 2 2 7 2 2 3" xfId="5431"/>
    <cellStyle name="Обычный 2 10 2 2 2 7 2 2 4" xfId="5432"/>
    <cellStyle name="Обычный 2 10 2 2 2 7 2 2 5" xfId="5433"/>
    <cellStyle name="Обычный 2 10 2 2 2 7 2 3" xfId="5434"/>
    <cellStyle name="Обычный 2 10 2 2 2 7 2 3 2" xfId="5435"/>
    <cellStyle name="Обычный 2 10 2 2 2 7 2 3 3" xfId="5436"/>
    <cellStyle name="Обычный 2 10 2 2 2 7 2 3 4" xfId="5437"/>
    <cellStyle name="Обычный 2 10 2 2 2 7 2 4" xfId="5438"/>
    <cellStyle name="Обычный 2 10 2 2 2 7 2 5" xfId="5439"/>
    <cellStyle name="Обычный 2 10 2 2 2 7 2 6" xfId="5440"/>
    <cellStyle name="Обычный 2 10 2 2 2 7 2 7" xfId="5441"/>
    <cellStyle name="Обычный 2 10 2 2 2 7 3" xfId="5442"/>
    <cellStyle name="Обычный 2 10 2 2 2 7 3 2" xfId="5443"/>
    <cellStyle name="Обычный 2 10 2 2 2 7 3 2 2" xfId="5444"/>
    <cellStyle name="Обычный 2 10 2 2 2 7 3 3" xfId="5445"/>
    <cellStyle name="Обычный 2 10 2 2 2 7 3 4" xfId="5446"/>
    <cellStyle name="Обычный 2 10 2 2 2 7 3 5" xfId="5447"/>
    <cellStyle name="Обычный 2 10 2 2 2 7 4" xfId="5448"/>
    <cellStyle name="Обычный 2 10 2 2 2 7 4 2" xfId="5449"/>
    <cellStyle name="Обычный 2 10 2 2 2 7 4 3" xfId="5450"/>
    <cellStyle name="Обычный 2 10 2 2 2 7 4 4" xfId="5451"/>
    <cellStyle name="Обычный 2 10 2 2 2 7 5" xfId="5452"/>
    <cellStyle name="Обычный 2 10 2 2 2 7 6" xfId="5453"/>
    <cellStyle name="Обычный 2 10 2 2 2 7 7" xfId="5454"/>
    <cellStyle name="Обычный 2 10 2 2 2 7 8" xfId="5455"/>
    <cellStyle name="Обычный 2 10 2 2 2 8" xfId="5456"/>
    <cellStyle name="Обычный 2 10 2 2 2 8 2" xfId="5457"/>
    <cellStyle name="Обычный 2 10 2 2 2 8 2 2" xfId="5458"/>
    <cellStyle name="Обычный 2 10 2 2 2 8 2 2 2" xfId="5459"/>
    <cellStyle name="Обычный 2 10 2 2 2 8 2 3" xfId="5460"/>
    <cellStyle name="Обычный 2 10 2 2 2 8 2 4" xfId="5461"/>
    <cellStyle name="Обычный 2 10 2 2 2 8 2 5" xfId="5462"/>
    <cellStyle name="Обычный 2 10 2 2 2 8 3" xfId="5463"/>
    <cellStyle name="Обычный 2 10 2 2 2 8 3 2" xfId="5464"/>
    <cellStyle name="Обычный 2 10 2 2 2 8 3 3" xfId="5465"/>
    <cellStyle name="Обычный 2 10 2 2 2 8 3 4" xfId="5466"/>
    <cellStyle name="Обычный 2 10 2 2 2 8 4" xfId="5467"/>
    <cellStyle name="Обычный 2 10 2 2 2 8 5" xfId="5468"/>
    <cellStyle name="Обычный 2 10 2 2 2 8 6" xfId="5469"/>
    <cellStyle name="Обычный 2 10 2 2 2 8 7" xfId="5470"/>
    <cellStyle name="Обычный 2 10 2 2 2 9" xfId="5471"/>
    <cellStyle name="Обычный 2 10 2 2 2 9 2" xfId="5472"/>
    <cellStyle name="Обычный 2 10 2 2 2 9 2 2" xfId="5473"/>
    <cellStyle name="Обычный 2 10 2 2 2 9 2 2 2" xfId="5474"/>
    <cellStyle name="Обычный 2 10 2 2 2 9 2 3" xfId="5475"/>
    <cellStyle name="Обычный 2 10 2 2 2 9 2 4" xfId="5476"/>
    <cellStyle name="Обычный 2 10 2 2 2 9 2 5" xfId="5477"/>
    <cellStyle name="Обычный 2 10 2 2 2 9 3" xfId="5478"/>
    <cellStyle name="Обычный 2 10 2 2 2 9 3 2" xfId="5479"/>
    <cellStyle name="Обычный 2 10 2 2 2 9 3 3" xfId="5480"/>
    <cellStyle name="Обычный 2 10 2 2 2 9 3 4" xfId="5481"/>
    <cellStyle name="Обычный 2 10 2 2 2 9 4" xfId="5482"/>
    <cellStyle name="Обычный 2 10 2 2 2 9 5" xfId="5483"/>
    <cellStyle name="Обычный 2 10 2 2 2 9 6" xfId="5484"/>
    <cellStyle name="Обычный 2 10 2 2 2 9 7" xfId="5485"/>
    <cellStyle name="Обычный 2 10 2 2 3" xfId="5486"/>
    <cellStyle name="Обычный 2 10 2 2 3 2" xfId="5487"/>
    <cellStyle name="Обычный 2 10 2 2 3 2 2" xfId="5488"/>
    <cellStyle name="Обычный 2 10 2 2 3 2 2 2" xfId="5489"/>
    <cellStyle name="Обычный 2 10 2 2 3 2 2 2 2" xfId="5490"/>
    <cellStyle name="Обычный 2 10 2 2 3 2 2 3" xfId="5491"/>
    <cellStyle name="Обычный 2 10 2 2 3 2 2 4" xfId="5492"/>
    <cellStyle name="Обычный 2 10 2 2 3 2 2 5" xfId="5493"/>
    <cellStyle name="Обычный 2 10 2 2 3 2 3" xfId="5494"/>
    <cellStyle name="Обычный 2 10 2 2 3 2 3 2" xfId="5495"/>
    <cellStyle name="Обычный 2 10 2 2 3 2 3 3" xfId="5496"/>
    <cellStyle name="Обычный 2 10 2 2 3 2 3 4" xfId="5497"/>
    <cellStyle name="Обычный 2 10 2 2 3 2 4" xfId="5498"/>
    <cellStyle name="Обычный 2 10 2 2 3 2 5" xfId="5499"/>
    <cellStyle name="Обычный 2 10 2 2 3 2 6" xfId="5500"/>
    <cellStyle name="Обычный 2 10 2 2 3 2 7" xfId="5501"/>
    <cellStyle name="Обычный 2 10 2 2 3 3" xfId="5502"/>
    <cellStyle name="Обычный 2 10 2 2 3 3 2" xfId="5503"/>
    <cellStyle name="Обычный 2 10 2 2 3 3 2 2" xfId="5504"/>
    <cellStyle name="Обычный 2 10 2 2 3 3 3" xfId="5505"/>
    <cellStyle name="Обычный 2 10 2 2 3 3 4" xfId="5506"/>
    <cellStyle name="Обычный 2 10 2 2 3 3 5" xfId="5507"/>
    <cellStyle name="Обычный 2 10 2 2 3 4" xfId="5508"/>
    <cellStyle name="Обычный 2 10 2 2 3 4 2" xfId="5509"/>
    <cellStyle name="Обычный 2 10 2 2 3 4 2 2" xfId="5510"/>
    <cellStyle name="Обычный 2 10 2 2 3 4 3" xfId="5511"/>
    <cellStyle name="Обычный 2 10 2 2 3 4 4" xfId="5512"/>
    <cellStyle name="Обычный 2 10 2 2 3 4 5" xfId="5513"/>
    <cellStyle name="Обычный 2 10 2 2 3 5" xfId="5514"/>
    <cellStyle name="Обычный 2 10 2 2 3 5 2" xfId="5515"/>
    <cellStyle name="Обычный 2 10 2 2 3 5 3" xfId="5516"/>
    <cellStyle name="Обычный 2 10 2 2 3 5 4" xfId="5517"/>
    <cellStyle name="Обычный 2 10 2 2 3 6" xfId="5518"/>
    <cellStyle name="Обычный 2 10 2 2 3 7" xfId="5519"/>
    <cellStyle name="Обычный 2 10 2 2 3 8" xfId="5520"/>
    <cellStyle name="Обычный 2 10 2 2 3 9" xfId="5521"/>
    <cellStyle name="Обычный 2 10 2 2 4" xfId="5522"/>
    <cellStyle name="Обычный 2 10 2 2 4 2" xfId="5523"/>
    <cellStyle name="Обычный 2 10 2 2 4 2 2" xfId="5524"/>
    <cellStyle name="Обычный 2 10 2 2 4 2 2 2" xfId="5525"/>
    <cellStyle name="Обычный 2 10 2 2 4 2 2 2 2" xfId="5526"/>
    <cellStyle name="Обычный 2 10 2 2 4 2 2 3" xfId="5527"/>
    <cellStyle name="Обычный 2 10 2 2 4 2 2 4" xfId="5528"/>
    <cellStyle name="Обычный 2 10 2 2 4 2 2 5" xfId="5529"/>
    <cellStyle name="Обычный 2 10 2 2 4 2 3" xfId="5530"/>
    <cellStyle name="Обычный 2 10 2 2 4 2 3 2" xfId="5531"/>
    <cellStyle name="Обычный 2 10 2 2 4 2 3 3" xfId="5532"/>
    <cellStyle name="Обычный 2 10 2 2 4 2 3 4" xfId="5533"/>
    <cellStyle name="Обычный 2 10 2 2 4 2 4" xfId="5534"/>
    <cellStyle name="Обычный 2 10 2 2 4 2 5" xfId="5535"/>
    <cellStyle name="Обычный 2 10 2 2 4 2 6" xfId="5536"/>
    <cellStyle name="Обычный 2 10 2 2 4 2 7" xfId="5537"/>
    <cellStyle name="Обычный 2 10 2 2 4 3" xfId="5538"/>
    <cellStyle name="Обычный 2 10 2 2 4 3 2" xfId="5539"/>
    <cellStyle name="Обычный 2 10 2 2 4 3 2 2" xfId="5540"/>
    <cellStyle name="Обычный 2 10 2 2 4 3 3" xfId="5541"/>
    <cellStyle name="Обычный 2 10 2 2 4 3 4" xfId="5542"/>
    <cellStyle name="Обычный 2 10 2 2 4 3 5" xfId="5543"/>
    <cellStyle name="Обычный 2 10 2 2 4 4" xfId="5544"/>
    <cellStyle name="Обычный 2 10 2 2 4 4 2" xfId="5545"/>
    <cellStyle name="Обычный 2 10 2 2 4 4 2 2" xfId="5546"/>
    <cellStyle name="Обычный 2 10 2 2 4 4 3" xfId="5547"/>
    <cellStyle name="Обычный 2 10 2 2 4 4 4" xfId="5548"/>
    <cellStyle name="Обычный 2 10 2 2 4 4 5" xfId="5549"/>
    <cellStyle name="Обычный 2 10 2 2 4 5" xfId="5550"/>
    <cellStyle name="Обычный 2 10 2 2 4 5 2" xfId="5551"/>
    <cellStyle name="Обычный 2 10 2 2 4 5 3" xfId="5552"/>
    <cellStyle name="Обычный 2 10 2 2 4 5 4" xfId="5553"/>
    <cellStyle name="Обычный 2 10 2 2 4 6" xfId="5554"/>
    <cellStyle name="Обычный 2 10 2 2 4 7" xfId="5555"/>
    <cellStyle name="Обычный 2 10 2 2 4 8" xfId="5556"/>
    <cellStyle name="Обычный 2 10 2 2 4 9" xfId="5557"/>
    <cellStyle name="Обычный 2 10 2 2 5" xfId="5558"/>
    <cellStyle name="Обычный 2 10 2 2 5 2" xfId="5559"/>
    <cellStyle name="Обычный 2 10 2 2 5 2 2" xfId="5560"/>
    <cellStyle name="Обычный 2 10 2 2 5 2 2 2" xfId="5561"/>
    <cellStyle name="Обычный 2 10 2 2 5 2 2 2 2" xfId="5562"/>
    <cellStyle name="Обычный 2 10 2 2 5 2 2 3" xfId="5563"/>
    <cellStyle name="Обычный 2 10 2 2 5 2 2 4" xfId="5564"/>
    <cellStyle name="Обычный 2 10 2 2 5 2 2 5" xfId="5565"/>
    <cellStyle name="Обычный 2 10 2 2 5 2 3" xfId="5566"/>
    <cellStyle name="Обычный 2 10 2 2 5 2 3 2" xfId="5567"/>
    <cellStyle name="Обычный 2 10 2 2 5 2 3 3" xfId="5568"/>
    <cellStyle name="Обычный 2 10 2 2 5 2 3 4" xfId="5569"/>
    <cellStyle name="Обычный 2 10 2 2 5 2 4" xfId="5570"/>
    <cellStyle name="Обычный 2 10 2 2 5 2 5" xfId="5571"/>
    <cellStyle name="Обычный 2 10 2 2 5 2 6" xfId="5572"/>
    <cellStyle name="Обычный 2 10 2 2 5 2 7" xfId="5573"/>
    <cellStyle name="Обычный 2 10 2 2 5 3" xfId="5574"/>
    <cellStyle name="Обычный 2 10 2 2 5 3 2" xfId="5575"/>
    <cellStyle name="Обычный 2 10 2 2 5 3 2 2" xfId="5576"/>
    <cellStyle name="Обычный 2 10 2 2 5 3 3" xfId="5577"/>
    <cellStyle name="Обычный 2 10 2 2 5 3 4" xfId="5578"/>
    <cellStyle name="Обычный 2 10 2 2 5 3 5" xfId="5579"/>
    <cellStyle name="Обычный 2 10 2 2 5 4" xfId="5580"/>
    <cellStyle name="Обычный 2 10 2 2 5 4 2" xfId="5581"/>
    <cellStyle name="Обычный 2 10 2 2 5 4 2 2" xfId="5582"/>
    <cellStyle name="Обычный 2 10 2 2 5 4 3" xfId="5583"/>
    <cellStyle name="Обычный 2 10 2 2 5 4 4" xfId="5584"/>
    <cellStyle name="Обычный 2 10 2 2 5 4 5" xfId="5585"/>
    <cellStyle name="Обычный 2 10 2 2 5 5" xfId="5586"/>
    <cellStyle name="Обычный 2 10 2 2 5 5 2" xfId="5587"/>
    <cellStyle name="Обычный 2 10 2 2 5 5 3" xfId="5588"/>
    <cellStyle name="Обычный 2 10 2 2 5 5 4" xfId="5589"/>
    <cellStyle name="Обычный 2 10 2 2 5 6" xfId="5590"/>
    <cellStyle name="Обычный 2 10 2 2 5 7" xfId="5591"/>
    <cellStyle name="Обычный 2 10 2 2 5 8" xfId="5592"/>
    <cellStyle name="Обычный 2 10 2 2 5 9" xfId="5593"/>
    <cellStyle name="Обычный 2 10 2 2 6" xfId="5594"/>
    <cellStyle name="Обычный 2 10 2 2 6 2" xfId="5595"/>
    <cellStyle name="Обычный 2 10 2 2 6 2 2" xfId="5596"/>
    <cellStyle name="Обычный 2 10 2 2 6 2 2 2" xfId="5597"/>
    <cellStyle name="Обычный 2 10 2 2 6 2 2 2 2" xfId="5598"/>
    <cellStyle name="Обычный 2 10 2 2 6 2 2 3" xfId="5599"/>
    <cellStyle name="Обычный 2 10 2 2 6 2 2 4" xfId="5600"/>
    <cellStyle name="Обычный 2 10 2 2 6 2 2 5" xfId="5601"/>
    <cellStyle name="Обычный 2 10 2 2 6 2 3" xfId="5602"/>
    <cellStyle name="Обычный 2 10 2 2 6 2 3 2" xfId="5603"/>
    <cellStyle name="Обычный 2 10 2 2 6 2 3 3" xfId="5604"/>
    <cellStyle name="Обычный 2 10 2 2 6 2 3 4" xfId="5605"/>
    <cellStyle name="Обычный 2 10 2 2 6 2 4" xfId="5606"/>
    <cellStyle name="Обычный 2 10 2 2 6 2 5" xfId="5607"/>
    <cellStyle name="Обычный 2 10 2 2 6 2 6" xfId="5608"/>
    <cellStyle name="Обычный 2 10 2 2 6 2 7" xfId="5609"/>
    <cellStyle name="Обычный 2 10 2 2 6 3" xfId="5610"/>
    <cellStyle name="Обычный 2 10 2 2 6 3 2" xfId="5611"/>
    <cellStyle name="Обычный 2 10 2 2 6 3 2 2" xfId="5612"/>
    <cellStyle name="Обычный 2 10 2 2 6 3 3" xfId="5613"/>
    <cellStyle name="Обычный 2 10 2 2 6 3 4" xfId="5614"/>
    <cellStyle name="Обычный 2 10 2 2 6 3 5" xfId="5615"/>
    <cellStyle name="Обычный 2 10 2 2 6 4" xfId="5616"/>
    <cellStyle name="Обычный 2 10 2 2 6 4 2" xfId="5617"/>
    <cellStyle name="Обычный 2 10 2 2 6 4 3" xfId="5618"/>
    <cellStyle name="Обычный 2 10 2 2 6 4 4" xfId="5619"/>
    <cellStyle name="Обычный 2 10 2 2 6 5" xfId="5620"/>
    <cellStyle name="Обычный 2 10 2 2 6 6" xfId="5621"/>
    <cellStyle name="Обычный 2 10 2 2 6 7" xfId="5622"/>
    <cellStyle name="Обычный 2 10 2 2 6 8" xfId="5623"/>
    <cellStyle name="Обычный 2 10 2 2 7" xfId="5624"/>
    <cellStyle name="Обычный 2 10 2 2 7 2" xfId="5625"/>
    <cellStyle name="Обычный 2 10 2 2 7 2 2" xfId="5626"/>
    <cellStyle name="Обычный 2 10 2 2 7 2 2 2" xfId="5627"/>
    <cellStyle name="Обычный 2 10 2 2 7 2 2 2 2" xfId="5628"/>
    <cellStyle name="Обычный 2 10 2 2 7 2 2 3" xfId="5629"/>
    <cellStyle name="Обычный 2 10 2 2 7 2 2 4" xfId="5630"/>
    <cellStyle name="Обычный 2 10 2 2 7 2 2 5" xfId="5631"/>
    <cellStyle name="Обычный 2 10 2 2 7 2 3" xfId="5632"/>
    <cellStyle name="Обычный 2 10 2 2 7 2 3 2" xfId="5633"/>
    <cellStyle name="Обычный 2 10 2 2 7 2 3 3" xfId="5634"/>
    <cellStyle name="Обычный 2 10 2 2 7 2 3 4" xfId="5635"/>
    <cellStyle name="Обычный 2 10 2 2 7 2 4" xfId="5636"/>
    <cellStyle name="Обычный 2 10 2 2 7 2 5" xfId="5637"/>
    <cellStyle name="Обычный 2 10 2 2 7 2 6" xfId="5638"/>
    <cellStyle name="Обычный 2 10 2 2 7 2 7" xfId="5639"/>
    <cellStyle name="Обычный 2 10 2 2 7 3" xfId="5640"/>
    <cellStyle name="Обычный 2 10 2 2 7 3 2" xfId="5641"/>
    <cellStyle name="Обычный 2 10 2 2 7 3 2 2" xfId="5642"/>
    <cellStyle name="Обычный 2 10 2 2 7 3 3" xfId="5643"/>
    <cellStyle name="Обычный 2 10 2 2 7 3 4" xfId="5644"/>
    <cellStyle name="Обычный 2 10 2 2 7 3 5" xfId="5645"/>
    <cellStyle name="Обычный 2 10 2 2 7 4" xfId="5646"/>
    <cellStyle name="Обычный 2 10 2 2 7 4 2" xfId="5647"/>
    <cellStyle name="Обычный 2 10 2 2 7 4 3" xfId="5648"/>
    <cellStyle name="Обычный 2 10 2 2 7 4 4" xfId="5649"/>
    <cellStyle name="Обычный 2 10 2 2 7 5" xfId="5650"/>
    <cellStyle name="Обычный 2 10 2 2 7 6" xfId="5651"/>
    <cellStyle name="Обычный 2 10 2 2 7 7" xfId="5652"/>
    <cellStyle name="Обычный 2 10 2 2 7 8" xfId="5653"/>
    <cellStyle name="Обычный 2 10 2 2 8" xfId="5654"/>
    <cellStyle name="Обычный 2 10 2 2 8 2" xfId="5655"/>
    <cellStyle name="Обычный 2 10 2 2 8 2 2" xfId="5656"/>
    <cellStyle name="Обычный 2 10 2 2 8 2 2 2" xfId="5657"/>
    <cellStyle name="Обычный 2 10 2 2 8 2 2 2 2" xfId="5658"/>
    <cellStyle name="Обычный 2 10 2 2 8 2 2 3" xfId="5659"/>
    <cellStyle name="Обычный 2 10 2 2 8 2 2 4" xfId="5660"/>
    <cellStyle name="Обычный 2 10 2 2 8 2 2 5" xfId="5661"/>
    <cellStyle name="Обычный 2 10 2 2 8 2 3" xfId="5662"/>
    <cellStyle name="Обычный 2 10 2 2 8 2 3 2" xfId="5663"/>
    <cellStyle name="Обычный 2 10 2 2 8 2 3 3" xfId="5664"/>
    <cellStyle name="Обычный 2 10 2 2 8 2 3 4" xfId="5665"/>
    <cellStyle name="Обычный 2 10 2 2 8 2 4" xfId="5666"/>
    <cellStyle name="Обычный 2 10 2 2 8 2 5" xfId="5667"/>
    <cellStyle name="Обычный 2 10 2 2 8 2 6" xfId="5668"/>
    <cellStyle name="Обычный 2 10 2 2 8 2 7" xfId="5669"/>
    <cellStyle name="Обычный 2 10 2 2 8 3" xfId="5670"/>
    <cellStyle name="Обычный 2 10 2 2 8 3 2" xfId="5671"/>
    <cellStyle name="Обычный 2 10 2 2 8 3 2 2" xfId="5672"/>
    <cellStyle name="Обычный 2 10 2 2 8 3 3" xfId="5673"/>
    <cellStyle name="Обычный 2 10 2 2 8 3 4" xfId="5674"/>
    <cellStyle name="Обычный 2 10 2 2 8 3 5" xfId="5675"/>
    <cellStyle name="Обычный 2 10 2 2 8 4" xfId="5676"/>
    <cellStyle name="Обычный 2 10 2 2 8 4 2" xfId="5677"/>
    <cellStyle name="Обычный 2 10 2 2 8 4 3" xfId="5678"/>
    <cellStyle name="Обычный 2 10 2 2 8 4 4" xfId="5679"/>
    <cellStyle name="Обычный 2 10 2 2 8 5" xfId="5680"/>
    <cellStyle name="Обычный 2 10 2 2 8 6" xfId="5681"/>
    <cellStyle name="Обычный 2 10 2 2 8 7" xfId="5682"/>
    <cellStyle name="Обычный 2 10 2 2 8 8" xfId="5683"/>
    <cellStyle name="Обычный 2 10 2 2 9" xfId="5684"/>
    <cellStyle name="Обычный 2 10 2 2 9 2" xfId="5685"/>
    <cellStyle name="Обычный 2 10 2 2 9 2 2" xfId="5686"/>
    <cellStyle name="Обычный 2 10 2 2 9 2 2 2" xfId="5687"/>
    <cellStyle name="Обычный 2 10 2 2 9 2 3" xfId="5688"/>
    <cellStyle name="Обычный 2 10 2 2 9 2 4" xfId="5689"/>
    <cellStyle name="Обычный 2 10 2 2 9 2 5" xfId="5690"/>
    <cellStyle name="Обычный 2 10 2 2 9 3" xfId="5691"/>
    <cellStyle name="Обычный 2 10 2 2 9 3 2" xfId="5692"/>
    <cellStyle name="Обычный 2 10 2 2 9 3 3" xfId="5693"/>
    <cellStyle name="Обычный 2 10 2 2 9 3 4" xfId="5694"/>
    <cellStyle name="Обычный 2 10 2 2 9 4" xfId="5695"/>
    <cellStyle name="Обычный 2 10 2 2 9 5" xfId="5696"/>
    <cellStyle name="Обычный 2 10 2 2 9 6" xfId="5697"/>
    <cellStyle name="Обычный 2 10 2 2 9 7" xfId="5698"/>
    <cellStyle name="Обычный 2 10 2 3" xfId="5699"/>
    <cellStyle name="Обычный 2 10 2 3 10" xfId="5700"/>
    <cellStyle name="Обычный 2 10 2 3 10 2" xfId="5701"/>
    <cellStyle name="Обычный 2 10 2 3 10 2 2" xfId="5702"/>
    <cellStyle name="Обычный 2 10 2 3 10 3" xfId="5703"/>
    <cellStyle name="Обычный 2 10 2 3 10 4" xfId="5704"/>
    <cellStyle name="Обычный 2 10 2 3 10 5" xfId="5705"/>
    <cellStyle name="Обычный 2 10 2 3 11" xfId="5706"/>
    <cellStyle name="Обычный 2 10 2 3 11 2" xfId="5707"/>
    <cellStyle name="Обычный 2 10 2 3 11 2 2" xfId="5708"/>
    <cellStyle name="Обычный 2 10 2 3 11 3" xfId="5709"/>
    <cellStyle name="Обычный 2 10 2 3 11 4" xfId="5710"/>
    <cellStyle name="Обычный 2 10 2 3 11 5" xfId="5711"/>
    <cellStyle name="Обычный 2 10 2 3 12" xfId="5712"/>
    <cellStyle name="Обычный 2 10 2 3 12 2" xfId="5713"/>
    <cellStyle name="Обычный 2 10 2 3 12 2 2" xfId="5714"/>
    <cellStyle name="Обычный 2 10 2 3 12 3" xfId="5715"/>
    <cellStyle name="Обычный 2 10 2 3 13" xfId="5716"/>
    <cellStyle name="Обычный 2 10 2 3 13 2" xfId="5717"/>
    <cellStyle name="Обычный 2 10 2 3 14" xfId="5718"/>
    <cellStyle name="Обычный 2 10 2 3 15" xfId="5719"/>
    <cellStyle name="Обычный 2 10 2 3 2" xfId="5720"/>
    <cellStyle name="Обычный 2 10 2 3 2 2" xfId="5721"/>
    <cellStyle name="Обычный 2 10 2 3 2 2 2" xfId="5722"/>
    <cellStyle name="Обычный 2 10 2 3 2 2 2 2" xfId="5723"/>
    <cellStyle name="Обычный 2 10 2 3 2 2 2 2 2" xfId="5724"/>
    <cellStyle name="Обычный 2 10 2 3 2 2 2 3" xfId="5725"/>
    <cellStyle name="Обычный 2 10 2 3 2 2 2 4" xfId="5726"/>
    <cellStyle name="Обычный 2 10 2 3 2 2 2 5" xfId="5727"/>
    <cellStyle name="Обычный 2 10 2 3 2 2 3" xfId="5728"/>
    <cellStyle name="Обычный 2 10 2 3 2 2 3 2" xfId="5729"/>
    <cellStyle name="Обычный 2 10 2 3 2 2 3 3" xfId="5730"/>
    <cellStyle name="Обычный 2 10 2 3 2 2 3 4" xfId="5731"/>
    <cellStyle name="Обычный 2 10 2 3 2 2 4" xfId="5732"/>
    <cellStyle name="Обычный 2 10 2 3 2 2 5" xfId="5733"/>
    <cellStyle name="Обычный 2 10 2 3 2 2 6" xfId="5734"/>
    <cellStyle name="Обычный 2 10 2 3 2 2 7" xfId="5735"/>
    <cellStyle name="Обычный 2 10 2 3 2 3" xfId="5736"/>
    <cellStyle name="Обычный 2 10 2 3 2 3 2" xfId="5737"/>
    <cellStyle name="Обычный 2 10 2 3 2 3 2 2" xfId="5738"/>
    <cellStyle name="Обычный 2 10 2 3 2 3 3" xfId="5739"/>
    <cellStyle name="Обычный 2 10 2 3 2 3 4" xfId="5740"/>
    <cellStyle name="Обычный 2 10 2 3 2 3 5" xfId="5741"/>
    <cellStyle name="Обычный 2 10 2 3 2 4" xfId="5742"/>
    <cellStyle name="Обычный 2 10 2 3 2 4 2" xfId="5743"/>
    <cellStyle name="Обычный 2 10 2 3 2 4 2 2" xfId="5744"/>
    <cellStyle name="Обычный 2 10 2 3 2 4 3" xfId="5745"/>
    <cellStyle name="Обычный 2 10 2 3 2 4 4" xfId="5746"/>
    <cellStyle name="Обычный 2 10 2 3 2 4 5" xfId="5747"/>
    <cellStyle name="Обычный 2 10 2 3 2 5" xfId="5748"/>
    <cellStyle name="Обычный 2 10 2 3 2 5 2" xfId="5749"/>
    <cellStyle name="Обычный 2 10 2 3 2 5 3" xfId="5750"/>
    <cellStyle name="Обычный 2 10 2 3 2 5 4" xfId="5751"/>
    <cellStyle name="Обычный 2 10 2 3 2 6" xfId="5752"/>
    <cellStyle name="Обычный 2 10 2 3 2 7" xfId="5753"/>
    <cellStyle name="Обычный 2 10 2 3 2 8" xfId="5754"/>
    <cellStyle name="Обычный 2 10 2 3 2 9" xfId="5755"/>
    <cellStyle name="Обычный 2 10 2 3 3" xfId="5756"/>
    <cellStyle name="Обычный 2 10 2 3 3 2" xfId="5757"/>
    <cellStyle name="Обычный 2 10 2 3 3 2 2" xfId="5758"/>
    <cellStyle name="Обычный 2 10 2 3 3 2 2 2" xfId="5759"/>
    <cellStyle name="Обычный 2 10 2 3 3 2 2 2 2" xfId="5760"/>
    <cellStyle name="Обычный 2 10 2 3 3 2 2 3" xfId="5761"/>
    <cellStyle name="Обычный 2 10 2 3 3 2 2 4" xfId="5762"/>
    <cellStyle name="Обычный 2 10 2 3 3 2 2 5" xfId="5763"/>
    <cellStyle name="Обычный 2 10 2 3 3 2 3" xfId="5764"/>
    <cellStyle name="Обычный 2 10 2 3 3 2 3 2" xfId="5765"/>
    <cellStyle name="Обычный 2 10 2 3 3 2 3 3" xfId="5766"/>
    <cellStyle name="Обычный 2 10 2 3 3 2 3 4" xfId="5767"/>
    <cellStyle name="Обычный 2 10 2 3 3 2 4" xfId="5768"/>
    <cellStyle name="Обычный 2 10 2 3 3 2 5" xfId="5769"/>
    <cellStyle name="Обычный 2 10 2 3 3 2 6" xfId="5770"/>
    <cellStyle name="Обычный 2 10 2 3 3 2 7" xfId="5771"/>
    <cellStyle name="Обычный 2 10 2 3 3 3" xfId="5772"/>
    <cellStyle name="Обычный 2 10 2 3 3 3 2" xfId="5773"/>
    <cellStyle name="Обычный 2 10 2 3 3 3 2 2" xfId="5774"/>
    <cellStyle name="Обычный 2 10 2 3 3 3 3" xfId="5775"/>
    <cellStyle name="Обычный 2 10 2 3 3 3 4" xfId="5776"/>
    <cellStyle name="Обычный 2 10 2 3 3 3 5" xfId="5777"/>
    <cellStyle name="Обычный 2 10 2 3 3 4" xfId="5778"/>
    <cellStyle name="Обычный 2 10 2 3 3 4 2" xfId="5779"/>
    <cellStyle name="Обычный 2 10 2 3 3 4 2 2" xfId="5780"/>
    <cellStyle name="Обычный 2 10 2 3 3 4 3" xfId="5781"/>
    <cellStyle name="Обычный 2 10 2 3 3 4 4" xfId="5782"/>
    <cellStyle name="Обычный 2 10 2 3 3 4 5" xfId="5783"/>
    <cellStyle name="Обычный 2 10 2 3 3 5" xfId="5784"/>
    <cellStyle name="Обычный 2 10 2 3 3 5 2" xfId="5785"/>
    <cellStyle name="Обычный 2 10 2 3 3 5 3" xfId="5786"/>
    <cellStyle name="Обычный 2 10 2 3 3 5 4" xfId="5787"/>
    <cellStyle name="Обычный 2 10 2 3 3 6" xfId="5788"/>
    <cellStyle name="Обычный 2 10 2 3 3 7" xfId="5789"/>
    <cellStyle name="Обычный 2 10 2 3 3 8" xfId="5790"/>
    <cellStyle name="Обычный 2 10 2 3 3 9" xfId="5791"/>
    <cellStyle name="Обычный 2 10 2 3 4" xfId="5792"/>
    <cellStyle name="Обычный 2 10 2 3 4 2" xfId="5793"/>
    <cellStyle name="Обычный 2 10 2 3 4 2 2" xfId="5794"/>
    <cellStyle name="Обычный 2 10 2 3 4 2 2 2" xfId="5795"/>
    <cellStyle name="Обычный 2 10 2 3 4 2 2 2 2" xfId="5796"/>
    <cellStyle name="Обычный 2 10 2 3 4 2 2 3" xfId="5797"/>
    <cellStyle name="Обычный 2 10 2 3 4 2 2 4" xfId="5798"/>
    <cellStyle name="Обычный 2 10 2 3 4 2 2 5" xfId="5799"/>
    <cellStyle name="Обычный 2 10 2 3 4 2 3" xfId="5800"/>
    <cellStyle name="Обычный 2 10 2 3 4 2 3 2" xfId="5801"/>
    <cellStyle name="Обычный 2 10 2 3 4 2 3 3" xfId="5802"/>
    <cellStyle name="Обычный 2 10 2 3 4 2 3 4" xfId="5803"/>
    <cellStyle name="Обычный 2 10 2 3 4 2 4" xfId="5804"/>
    <cellStyle name="Обычный 2 10 2 3 4 2 5" xfId="5805"/>
    <cellStyle name="Обычный 2 10 2 3 4 2 6" xfId="5806"/>
    <cellStyle name="Обычный 2 10 2 3 4 2 7" xfId="5807"/>
    <cellStyle name="Обычный 2 10 2 3 4 3" xfId="5808"/>
    <cellStyle name="Обычный 2 10 2 3 4 3 2" xfId="5809"/>
    <cellStyle name="Обычный 2 10 2 3 4 3 2 2" xfId="5810"/>
    <cellStyle name="Обычный 2 10 2 3 4 3 3" xfId="5811"/>
    <cellStyle name="Обычный 2 10 2 3 4 3 4" xfId="5812"/>
    <cellStyle name="Обычный 2 10 2 3 4 3 5" xfId="5813"/>
    <cellStyle name="Обычный 2 10 2 3 4 4" xfId="5814"/>
    <cellStyle name="Обычный 2 10 2 3 4 4 2" xfId="5815"/>
    <cellStyle name="Обычный 2 10 2 3 4 4 2 2" xfId="5816"/>
    <cellStyle name="Обычный 2 10 2 3 4 4 3" xfId="5817"/>
    <cellStyle name="Обычный 2 10 2 3 4 4 4" xfId="5818"/>
    <cellStyle name="Обычный 2 10 2 3 4 4 5" xfId="5819"/>
    <cellStyle name="Обычный 2 10 2 3 4 5" xfId="5820"/>
    <cellStyle name="Обычный 2 10 2 3 4 5 2" xfId="5821"/>
    <cellStyle name="Обычный 2 10 2 3 4 5 3" xfId="5822"/>
    <cellStyle name="Обычный 2 10 2 3 4 5 4" xfId="5823"/>
    <cellStyle name="Обычный 2 10 2 3 4 6" xfId="5824"/>
    <cellStyle name="Обычный 2 10 2 3 4 7" xfId="5825"/>
    <cellStyle name="Обычный 2 10 2 3 4 8" xfId="5826"/>
    <cellStyle name="Обычный 2 10 2 3 4 9" xfId="5827"/>
    <cellStyle name="Обычный 2 10 2 3 5" xfId="5828"/>
    <cellStyle name="Обычный 2 10 2 3 5 2" xfId="5829"/>
    <cellStyle name="Обычный 2 10 2 3 5 2 2" xfId="5830"/>
    <cellStyle name="Обычный 2 10 2 3 5 2 2 2" xfId="5831"/>
    <cellStyle name="Обычный 2 10 2 3 5 2 2 2 2" xfId="5832"/>
    <cellStyle name="Обычный 2 10 2 3 5 2 2 3" xfId="5833"/>
    <cellStyle name="Обычный 2 10 2 3 5 2 2 4" xfId="5834"/>
    <cellStyle name="Обычный 2 10 2 3 5 2 2 5" xfId="5835"/>
    <cellStyle name="Обычный 2 10 2 3 5 2 3" xfId="5836"/>
    <cellStyle name="Обычный 2 10 2 3 5 2 3 2" xfId="5837"/>
    <cellStyle name="Обычный 2 10 2 3 5 2 3 3" xfId="5838"/>
    <cellStyle name="Обычный 2 10 2 3 5 2 3 4" xfId="5839"/>
    <cellStyle name="Обычный 2 10 2 3 5 2 4" xfId="5840"/>
    <cellStyle name="Обычный 2 10 2 3 5 2 5" xfId="5841"/>
    <cellStyle name="Обычный 2 10 2 3 5 2 6" xfId="5842"/>
    <cellStyle name="Обычный 2 10 2 3 5 2 7" xfId="5843"/>
    <cellStyle name="Обычный 2 10 2 3 5 3" xfId="5844"/>
    <cellStyle name="Обычный 2 10 2 3 5 3 2" xfId="5845"/>
    <cellStyle name="Обычный 2 10 2 3 5 3 2 2" xfId="5846"/>
    <cellStyle name="Обычный 2 10 2 3 5 3 3" xfId="5847"/>
    <cellStyle name="Обычный 2 10 2 3 5 3 4" xfId="5848"/>
    <cellStyle name="Обычный 2 10 2 3 5 3 5" xfId="5849"/>
    <cellStyle name="Обычный 2 10 2 3 5 4" xfId="5850"/>
    <cellStyle name="Обычный 2 10 2 3 5 4 2" xfId="5851"/>
    <cellStyle name="Обычный 2 10 2 3 5 4 3" xfId="5852"/>
    <cellStyle name="Обычный 2 10 2 3 5 4 4" xfId="5853"/>
    <cellStyle name="Обычный 2 10 2 3 5 5" xfId="5854"/>
    <cellStyle name="Обычный 2 10 2 3 5 6" xfId="5855"/>
    <cellStyle name="Обычный 2 10 2 3 5 7" xfId="5856"/>
    <cellStyle name="Обычный 2 10 2 3 5 8" xfId="5857"/>
    <cellStyle name="Обычный 2 10 2 3 6" xfId="5858"/>
    <cellStyle name="Обычный 2 10 2 3 6 2" xfId="5859"/>
    <cellStyle name="Обычный 2 10 2 3 6 2 2" xfId="5860"/>
    <cellStyle name="Обычный 2 10 2 3 6 2 2 2" xfId="5861"/>
    <cellStyle name="Обычный 2 10 2 3 6 2 2 2 2" xfId="5862"/>
    <cellStyle name="Обычный 2 10 2 3 6 2 2 3" xfId="5863"/>
    <cellStyle name="Обычный 2 10 2 3 6 2 2 4" xfId="5864"/>
    <cellStyle name="Обычный 2 10 2 3 6 2 2 5" xfId="5865"/>
    <cellStyle name="Обычный 2 10 2 3 6 2 3" xfId="5866"/>
    <cellStyle name="Обычный 2 10 2 3 6 2 3 2" xfId="5867"/>
    <cellStyle name="Обычный 2 10 2 3 6 2 3 3" xfId="5868"/>
    <cellStyle name="Обычный 2 10 2 3 6 2 3 4" xfId="5869"/>
    <cellStyle name="Обычный 2 10 2 3 6 2 4" xfId="5870"/>
    <cellStyle name="Обычный 2 10 2 3 6 2 5" xfId="5871"/>
    <cellStyle name="Обычный 2 10 2 3 6 2 6" xfId="5872"/>
    <cellStyle name="Обычный 2 10 2 3 6 2 7" xfId="5873"/>
    <cellStyle name="Обычный 2 10 2 3 6 3" xfId="5874"/>
    <cellStyle name="Обычный 2 10 2 3 6 3 2" xfId="5875"/>
    <cellStyle name="Обычный 2 10 2 3 6 3 2 2" xfId="5876"/>
    <cellStyle name="Обычный 2 10 2 3 6 3 3" xfId="5877"/>
    <cellStyle name="Обычный 2 10 2 3 6 3 4" xfId="5878"/>
    <cellStyle name="Обычный 2 10 2 3 6 3 5" xfId="5879"/>
    <cellStyle name="Обычный 2 10 2 3 6 4" xfId="5880"/>
    <cellStyle name="Обычный 2 10 2 3 6 4 2" xfId="5881"/>
    <cellStyle name="Обычный 2 10 2 3 6 4 3" xfId="5882"/>
    <cellStyle name="Обычный 2 10 2 3 6 4 4" xfId="5883"/>
    <cellStyle name="Обычный 2 10 2 3 6 5" xfId="5884"/>
    <cellStyle name="Обычный 2 10 2 3 6 6" xfId="5885"/>
    <cellStyle name="Обычный 2 10 2 3 6 7" xfId="5886"/>
    <cellStyle name="Обычный 2 10 2 3 6 8" xfId="5887"/>
    <cellStyle name="Обычный 2 10 2 3 7" xfId="5888"/>
    <cellStyle name="Обычный 2 10 2 3 7 2" xfId="5889"/>
    <cellStyle name="Обычный 2 10 2 3 7 2 2" xfId="5890"/>
    <cellStyle name="Обычный 2 10 2 3 7 2 2 2" xfId="5891"/>
    <cellStyle name="Обычный 2 10 2 3 7 2 2 2 2" xfId="5892"/>
    <cellStyle name="Обычный 2 10 2 3 7 2 2 3" xfId="5893"/>
    <cellStyle name="Обычный 2 10 2 3 7 2 2 4" xfId="5894"/>
    <cellStyle name="Обычный 2 10 2 3 7 2 2 5" xfId="5895"/>
    <cellStyle name="Обычный 2 10 2 3 7 2 3" xfId="5896"/>
    <cellStyle name="Обычный 2 10 2 3 7 2 3 2" xfId="5897"/>
    <cellStyle name="Обычный 2 10 2 3 7 2 3 3" xfId="5898"/>
    <cellStyle name="Обычный 2 10 2 3 7 2 3 4" xfId="5899"/>
    <cellStyle name="Обычный 2 10 2 3 7 2 4" xfId="5900"/>
    <cellStyle name="Обычный 2 10 2 3 7 2 5" xfId="5901"/>
    <cellStyle name="Обычный 2 10 2 3 7 2 6" xfId="5902"/>
    <cellStyle name="Обычный 2 10 2 3 7 2 7" xfId="5903"/>
    <cellStyle name="Обычный 2 10 2 3 7 3" xfId="5904"/>
    <cellStyle name="Обычный 2 10 2 3 7 3 2" xfId="5905"/>
    <cellStyle name="Обычный 2 10 2 3 7 3 2 2" xfId="5906"/>
    <cellStyle name="Обычный 2 10 2 3 7 3 3" xfId="5907"/>
    <cellStyle name="Обычный 2 10 2 3 7 3 4" xfId="5908"/>
    <cellStyle name="Обычный 2 10 2 3 7 3 5" xfId="5909"/>
    <cellStyle name="Обычный 2 10 2 3 7 4" xfId="5910"/>
    <cellStyle name="Обычный 2 10 2 3 7 4 2" xfId="5911"/>
    <cellStyle name="Обычный 2 10 2 3 7 4 3" xfId="5912"/>
    <cellStyle name="Обычный 2 10 2 3 7 4 4" xfId="5913"/>
    <cellStyle name="Обычный 2 10 2 3 7 5" xfId="5914"/>
    <cellStyle name="Обычный 2 10 2 3 7 6" xfId="5915"/>
    <cellStyle name="Обычный 2 10 2 3 7 7" xfId="5916"/>
    <cellStyle name="Обычный 2 10 2 3 7 8" xfId="5917"/>
    <cellStyle name="Обычный 2 10 2 3 8" xfId="5918"/>
    <cellStyle name="Обычный 2 10 2 3 8 2" xfId="5919"/>
    <cellStyle name="Обычный 2 10 2 3 8 2 2" xfId="5920"/>
    <cellStyle name="Обычный 2 10 2 3 8 2 2 2" xfId="5921"/>
    <cellStyle name="Обычный 2 10 2 3 8 2 3" xfId="5922"/>
    <cellStyle name="Обычный 2 10 2 3 8 2 4" xfId="5923"/>
    <cellStyle name="Обычный 2 10 2 3 8 2 5" xfId="5924"/>
    <cellStyle name="Обычный 2 10 2 3 8 3" xfId="5925"/>
    <cellStyle name="Обычный 2 10 2 3 8 3 2" xfId="5926"/>
    <cellStyle name="Обычный 2 10 2 3 8 3 3" xfId="5927"/>
    <cellStyle name="Обычный 2 10 2 3 8 3 4" xfId="5928"/>
    <cellStyle name="Обычный 2 10 2 3 8 4" xfId="5929"/>
    <cellStyle name="Обычный 2 10 2 3 8 5" xfId="5930"/>
    <cellStyle name="Обычный 2 10 2 3 8 6" xfId="5931"/>
    <cellStyle name="Обычный 2 10 2 3 8 7" xfId="5932"/>
    <cellStyle name="Обычный 2 10 2 3 9" xfId="5933"/>
    <cellStyle name="Обычный 2 10 2 3 9 2" xfId="5934"/>
    <cellStyle name="Обычный 2 10 2 3 9 2 2" xfId="5935"/>
    <cellStyle name="Обычный 2 10 2 3 9 2 2 2" xfId="5936"/>
    <cellStyle name="Обычный 2 10 2 3 9 2 3" xfId="5937"/>
    <cellStyle name="Обычный 2 10 2 3 9 2 4" xfId="5938"/>
    <cellStyle name="Обычный 2 10 2 3 9 2 5" xfId="5939"/>
    <cellStyle name="Обычный 2 10 2 3 9 3" xfId="5940"/>
    <cellStyle name="Обычный 2 10 2 3 9 3 2" xfId="5941"/>
    <cellStyle name="Обычный 2 10 2 3 9 3 3" xfId="5942"/>
    <cellStyle name="Обычный 2 10 2 3 9 3 4" xfId="5943"/>
    <cellStyle name="Обычный 2 10 2 3 9 4" xfId="5944"/>
    <cellStyle name="Обычный 2 10 2 3 9 5" xfId="5945"/>
    <cellStyle name="Обычный 2 10 2 3 9 6" xfId="5946"/>
    <cellStyle name="Обычный 2 10 2 3 9 7" xfId="5947"/>
    <cellStyle name="Обычный 2 10 2 4" xfId="5948"/>
    <cellStyle name="Обычный 2 10 2 4 10" xfId="5949"/>
    <cellStyle name="Обычный 2 10 2 4 10 2" xfId="5950"/>
    <cellStyle name="Обычный 2 10 2 4 10 2 2" xfId="5951"/>
    <cellStyle name="Обычный 2 10 2 4 10 3" xfId="5952"/>
    <cellStyle name="Обычный 2 10 2 4 10 4" xfId="5953"/>
    <cellStyle name="Обычный 2 10 2 4 10 5" xfId="5954"/>
    <cellStyle name="Обычный 2 10 2 4 11" xfId="5955"/>
    <cellStyle name="Обычный 2 10 2 4 11 2" xfId="5956"/>
    <cellStyle name="Обычный 2 10 2 4 11 3" xfId="5957"/>
    <cellStyle name="Обычный 2 10 2 4 11 4" xfId="5958"/>
    <cellStyle name="Обычный 2 10 2 4 12" xfId="5959"/>
    <cellStyle name="Обычный 2 10 2 4 13" xfId="5960"/>
    <cellStyle name="Обычный 2 10 2 4 14" xfId="5961"/>
    <cellStyle name="Обычный 2 10 2 4 15" xfId="5962"/>
    <cellStyle name="Обычный 2 10 2 4 2" xfId="5963"/>
    <cellStyle name="Обычный 2 10 2 4 2 2" xfId="5964"/>
    <cellStyle name="Обычный 2 10 2 4 2 2 2" xfId="5965"/>
    <cellStyle name="Обычный 2 10 2 4 2 2 2 2" xfId="5966"/>
    <cellStyle name="Обычный 2 10 2 4 2 2 2 2 2" xfId="5967"/>
    <cellStyle name="Обычный 2 10 2 4 2 2 2 3" xfId="5968"/>
    <cellStyle name="Обычный 2 10 2 4 2 2 2 4" xfId="5969"/>
    <cellStyle name="Обычный 2 10 2 4 2 2 2 5" xfId="5970"/>
    <cellStyle name="Обычный 2 10 2 4 2 2 3" xfId="5971"/>
    <cellStyle name="Обычный 2 10 2 4 2 2 3 2" xfId="5972"/>
    <cellStyle name="Обычный 2 10 2 4 2 2 3 3" xfId="5973"/>
    <cellStyle name="Обычный 2 10 2 4 2 2 3 4" xfId="5974"/>
    <cellStyle name="Обычный 2 10 2 4 2 2 4" xfId="5975"/>
    <cellStyle name="Обычный 2 10 2 4 2 2 5" xfId="5976"/>
    <cellStyle name="Обычный 2 10 2 4 2 2 6" xfId="5977"/>
    <cellStyle name="Обычный 2 10 2 4 2 2 7" xfId="5978"/>
    <cellStyle name="Обычный 2 10 2 4 2 3" xfId="5979"/>
    <cellStyle name="Обычный 2 10 2 4 2 3 2" xfId="5980"/>
    <cellStyle name="Обычный 2 10 2 4 2 3 2 2" xfId="5981"/>
    <cellStyle name="Обычный 2 10 2 4 2 3 3" xfId="5982"/>
    <cellStyle name="Обычный 2 10 2 4 2 3 4" xfId="5983"/>
    <cellStyle name="Обычный 2 10 2 4 2 3 5" xfId="5984"/>
    <cellStyle name="Обычный 2 10 2 4 2 4" xfId="5985"/>
    <cellStyle name="Обычный 2 10 2 4 2 4 2" xfId="5986"/>
    <cellStyle name="Обычный 2 10 2 4 2 4 2 2" xfId="5987"/>
    <cellStyle name="Обычный 2 10 2 4 2 4 3" xfId="5988"/>
    <cellStyle name="Обычный 2 10 2 4 2 4 4" xfId="5989"/>
    <cellStyle name="Обычный 2 10 2 4 2 4 5" xfId="5990"/>
    <cellStyle name="Обычный 2 10 2 4 2 5" xfId="5991"/>
    <cellStyle name="Обычный 2 10 2 4 2 5 2" xfId="5992"/>
    <cellStyle name="Обычный 2 10 2 4 2 5 3" xfId="5993"/>
    <cellStyle name="Обычный 2 10 2 4 2 5 4" xfId="5994"/>
    <cellStyle name="Обычный 2 10 2 4 2 6" xfId="5995"/>
    <cellStyle name="Обычный 2 10 2 4 2 7" xfId="5996"/>
    <cellStyle name="Обычный 2 10 2 4 2 8" xfId="5997"/>
    <cellStyle name="Обычный 2 10 2 4 2 9" xfId="5998"/>
    <cellStyle name="Обычный 2 10 2 4 3" xfId="5999"/>
    <cellStyle name="Обычный 2 10 2 4 3 2" xfId="6000"/>
    <cellStyle name="Обычный 2 10 2 4 3 2 2" xfId="6001"/>
    <cellStyle name="Обычный 2 10 2 4 3 2 2 2" xfId="6002"/>
    <cellStyle name="Обычный 2 10 2 4 3 2 2 2 2" xfId="6003"/>
    <cellStyle name="Обычный 2 10 2 4 3 2 2 3" xfId="6004"/>
    <cellStyle name="Обычный 2 10 2 4 3 2 2 4" xfId="6005"/>
    <cellStyle name="Обычный 2 10 2 4 3 2 2 5" xfId="6006"/>
    <cellStyle name="Обычный 2 10 2 4 3 2 3" xfId="6007"/>
    <cellStyle name="Обычный 2 10 2 4 3 2 3 2" xfId="6008"/>
    <cellStyle name="Обычный 2 10 2 4 3 2 3 3" xfId="6009"/>
    <cellStyle name="Обычный 2 10 2 4 3 2 3 4" xfId="6010"/>
    <cellStyle name="Обычный 2 10 2 4 3 2 4" xfId="6011"/>
    <cellStyle name="Обычный 2 10 2 4 3 2 5" xfId="6012"/>
    <cellStyle name="Обычный 2 10 2 4 3 2 6" xfId="6013"/>
    <cellStyle name="Обычный 2 10 2 4 3 2 7" xfId="6014"/>
    <cellStyle name="Обычный 2 10 2 4 3 3" xfId="6015"/>
    <cellStyle name="Обычный 2 10 2 4 3 3 2" xfId="6016"/>
    <cellStyle name="Обычный 2 10 2 4 3 3 2 2" xfId="6017"/>
    <cellStyle name="Обычный 2 10 2 4 3 3 3" xfId="6018"/>
    <cellStyle name="Обычный 2 10 2 4 3 3 4" xfId="6019"/>
    <cellStyle name="Обычный 2 10 2 4 3 3 5" xfId="6020"/>
    <cellStyle name="Обычный 2 10 2 4 3 4" xfId="6021"/>
    <cellStyle name="Обычный 2 10 2 4 3 4 2" xfId="6022"/>
    <cellStyle name="Обычный 2 10 2 4 3 4 2 2" xfId="6023"/>
    <cellStyle name="Обычный 2 10 2 4 3 4 3" xfId="6024"/>
    <cellStyle name="Обычный 2 10 2 4 3 4 4" xfId="6025"/>
    <cellStyle name="Обычный 2 10 2 4 3 4 5" xfId="6026"/>
    <cellStyle name="Обычный 2 10 2 4 3 5" xfId="6027"/>
    <cellStyle name="Обычный 2 10 2 4 3 5 2" xfId="6028"/>
    <cellStyle name="Обычный 2 10 2 4 3 5 3" xfId="6029"/>
    <cellStyle name="Обычный 2 10 2 4 3 5 4" xfId="6030"/>
    <cellStyle name="Обычный 2 10 2 4 3 6" xfId="6031"/>
    <cellStyle name="Обычный 2 10 2 4 3 7" xfId="6032"/>
    <cellStyle name="Обычный 2 10 2 4 3 8" xfId="6033"/>
    <cellStyle name="Обычный 2 10 2 4 3 9" xfId="6034"/>
    <cellStyle name="Обычный 2 10 2 4 4" xfId="6035"/>
    <cellStyle name="Обычный 2 10 2 4 4 2" xfId="6036"/>
    <cellStyle name="Обычный 2 10 2 4 4 2 2" xfId="6037"/>
    <cellStyle name="Обычный 2 10 2 4 4 2 2 2" xfId="6038"/>
    <cellStyle name="Обычный 2 10 2 4 4 2 2 2 2" xfId="6039"/>
    <cellStyle name="Обычный 2 10 2 4 4 2 2 3" xfId="6040"/>
    <cellStyle name="Обычный 2 10 2 4 4 2 2 4" xfId="6041"/>
    <cellStyle name="Обычный 2 10 2 4 4 2 2 5" xfId="6042"/>
    <cellStyle name="Обычный 2 10 2 4 4 2 3" xfId="6043"/>
    <cellStyle name="Обычный 2 10 2 4 4 2 3 2" xfId="6044"/>
    <cellStyle name="Обычный 2 10 2 4 4 2 3 3" xfId="6045"/>
    <cellStyle name="Обычный 2 10 2 4 4 2 3 4" xfId="6046"/>
    <cellStyle name="Обычный 2 10 2 4 4 2 4" xfId="6047"/>
    <cellStyle name="Обычный 2 10 2 4 4 2 5" xfId="6048"/>
    <cellStyle name="Обычный 2 10 2 4 4 2 6" xfId="6049"/>
    <cellStyle name="Обычный 2 10 2 4 4 2 7" xfId="6050"/>
    <cellStyle name="Обычный 2 10 2 4 4 3" xfId="6051"/>
    <cellStyle name="Обычный 2 10 2 4 4 3 2" xfId="6052"/>
    <cellStyle name="Обычный 2 10 2 4 4 3 2 2" xfId="6053"/>
    <cellStyle name="Обычный 2 10 2 4 4 3 3" xfId="6054"/>
    <cellStyle name="Обычный 2 10 2 4 4 3 4" xfId="6055"/>
    <cellStyle name="Обычный 2 10 2 4 4 3 5" xfId="6056"/>
    <cellStyle name="Обычный 2 10 2 4 4 4" xfId="6057"/>
    <cellStyle name="Обычный 2 10 2 4 4 4 2" xfId="6058"/>
    <cellStyle name="Обычный 2 10 2 4 4 4 3" xfId="6059"/>
    <cellStyle name="Обычный 2 10 2 4 4 4 4" xfId="6060"/>
    <cellStyle name="Обычный 2 10 2 4 4 5" xfId="6061"/>
    <cellStyle name="Обычный 2 10 2 4 4 6" xfId="6062"/>
    <cellStyle name="Обычный 2 10 2 4 4 7" xfId="6063"/>
    <cellStyle name="Обычный 2 10 2 4 4 8" xfId="6064"/>
    <cellStyle name="Обычный 2 10 2 4 5" xfId="6065"/>
    <cellStyle name="Обычный 2 10 2 4 5 2" xfId="6066"/>
    <cellStyle name="Обычный 2 10 2 4 5 2 2" xfId="6067"/>
    <cellStyle name="Обычный 2 10 2 4 5 2 2 2" xfId="6068"/>
    <cellStyle name="Обычный 2 10 2 4 5 2 2 2 2" xfId="6069"/>
    <cellStyle name="Обычный 2 10 2 4 5 2 2 3" xfId="6070"/>
    <cellStyle name="Обычный 2 10 2 4 5 2 2 4" xfId="6071"/>
    <cellStyle name="Обычный 2 10 2 4 5 2 2 5" xfId="6072"/>
    <cellStyle name="Обычный 2 10 2 4 5 2 3" xfId="6073"/>
    <cellStyle name="Обычный 2 10 2 4 5 2 3 2" xfId="6074"/>
    <cellStyle name="Обычный 2 10 2 4 5 2 3 3" xfId="6075"/>
    <cellStyle name="Обычный 2 10 2 4 5 2 3 4" xfId="6076"/>
    <cellStyle name="Обычный 2 10 2 4 5 2 4" xfId="6077"/>
    <cellStyle name="Обычный 2 10 2 4 5 2 5" xfId="6078"/>
    <cellStyle name="Обычный 2 10 2 4 5 2 6" xfId="6079"/>
    <cellStyle name="Обычный 2 10 2 4 5 2 7" xfId="6080"/>
    <cellStyle name="Обычный 2 10 2 4 5 3" xfId="6081"/>
    <cellStyle name="Обычный 2 10 2 4 5 3 2" xfId="6082"/>
    <cellStyle name="Обычный 2 10 2 4 5 3 2 2" xfId="6083"/>
    <cellStyle name="Обычный 2 10 2 4 5 3 3" xfId="6084"/>
    <cellStyle name="Обычный 2 10 2 4 5 3 4" xfId="6085"/>
    <cellStyle name="Обычный 2 10 2 4 5 3 5" xfId="6086"/>
    <cellStyle name="Обычный 2 10 2 4 5 4" xfId="6087"/>
    <cellStyle name="Обычный 2 10 2 4 5 4 2" xfId="6088"/>
    <cellStyle name="Обычный 2 10 2 4 5 4 3" xfId="6089"/>
    <cellStyle name="Обычный 2 10 2 4 5 4 4" xfId="6090"/>
    <cellStyle name="Обычный 2 10 2 4 5 5" xfId="6091"/>
    <cellStyle name="Обычный 2 10 2 4 5 6" xfId="6092"/>
    <cellStyle name="Обычный 2 10 2 4 5 7" xfId="6093"/>
    <cellStyle name="Обычный 2 10 2 4 5 8" xfId="6094"/>
    <cellStyle name="Обычный 2 10 2 4 6" xfId="6095"/>
    <cellStyle name="Обычный 2 10 2 4 6 2" xfId="6096"/>
    <cellStyle name="Обычный 2 10 2 4 6 2 2" xfId="6097"/>
    <cellStyle name="Обычный 2 10 2 4 6 2 2 2" xfId="6098"/>
    <cellStyle name="Обычный 2 10 2 4 6 2 2 2 2" xfId="6099"/>
    <cellStyle name="Обычный 2 10 2 4 6 2 2 3" xfId="6100"/>
    <cellStyle name="Обычный 2 10 2 4 6 2 2 4" xfId="6101"/>
    <cellStyle name="Обычный 2 10 2 4 6 2 2 5" xfId="6102"/>
    <cellStyle name="Обычный 2 10 2 4 6 2 3" xfId="6103"/>
    <cellStyle name="Обычный 2 10 2 4 6 2 3 2" xfId="6104"/>
    <cellStyle name="Обычный 2 10 2 4 6 2 3 3" xfId="6105"/>
    <cellStyle name="Обычный 2 10 2 4 6 2 3 4" xfId="6106"/>
    <cellStyle name="Обычный 2 10 2 4 6 2 4" xfId="6107"/>
    <cellStyle name="Обычный 2 10 2 4 6 2 5" xfId="6108"/>
    <cellStyle name="Обычный 2 10 2 4 6 2 6" xfId="6109"/>
    <cellStyle name="Обычный 2 10 2 4 6 2 7" xfId="6110"/>
    <cellStyle name="Обычный 2 10 2 4 6 3" xfId="6111"/>
    <cellStyle name="Обычный 2 10 2 4 6 3 2" xfId="6112"/>
    <cellStyle name="Обычный 2 10 2 4 6 3 2 2" xfId="6113"/>
    <cellStyle name="Обычный 2 10 2 4 6 3 3" xfId="6114"/>
    <cellStyle name="Обычный 2 10 2 4 6 3 4" xfId="6115"/>
    <cellStyle name="Обычный 2 10 2 4 6 3 5" xfId="6116"/>
    <cellStyle name="Обычный 2 10 2 4 6 4" xfId="6117"/>
    <cellStyle name="Обычный 2 10 2 4 6 4 2" xfId="6118"/>
    <cellStyle name="Обычный 2 10 2 4 6 4 3" xfId="6119"/>
    <cellStyle name="Обычный 2 10 2 4 6 4 4" xfId="6120"/>
    <cellStyle name="Обычный 2 10 2 4 6 5" xfId="6121"/>
    <cellStyle name="Обычный 2 10 2 4 6 6" xfId="6122"/>
    <cellStyle name="Обычный 2 10 2 4 6 7" xfId="6123"/>
    <cellStyle name="Обычный 2 10 2 4 6 8" xfId="6124"/>
    <cellStyle name="Обычный 2 10 2 4 7" xfId="6125"/>
    <cellStyle name="Обычный 2 10 2 4 7 2" xfId="6126"/>
    <cellStyle name="Обычный 2 10 2 4 7 2 2" xfId="6127"/>
    <cellStyle name="Обычный 2 10 2 4 7 2 2 2" xfId="6128"/>
    <cellStyle name="Обычный 2 10 2 4 7 2 2 2 2" xfId="6129"/>
    <cellStyle name="Обычный 2 10 2 4 7 2 2 3" xfId="6130"/>
    <cellStyle name="Обычный 2 10 2 4 7 2 2 4" xfId="6131"/>
    <cellStyle name="Обычный 2 10 2 4 7 2 2 5" xfId="6132"/>
    <cellStyle name="Обычный 2 10 2 4 7 2 3" xfId="6133"/>
    <cellStyle name="Обычный 2 10 2 4 7 2 3 2" xfId="6134"/>
    <cellStyle name="Обычный 2 10 2 4 7 2 3 3" xfId="6135"/>
    <cellStyle name="Обычный 2 10 2 4 7 2 3 4" xfId="6136"/>
    <cellStyle name="Обычный 2 10 2 4 7 2 4" xfId="6137"/>
    <cellStyle name="Обычный 2 10 2 4 7 2 5" xfId="6138"/>
    <cellStyle name="Обычный 2 10 2 4 7 2 6" xfId="6139"/>
    <cellStyle name="Обычный 2 10 2 4 7 2 7" xfId="6140"/>
    <cellStyle name="Обычный 2 10 2 4 7 3" xfId="6141"/>
    <cellStyle name="Обычный 2 10 2 4 7 3 2" xfId="6142"/>
    <cellStyle name="Обычный 2 10 2 4 7 3 2 2" xfId="6143"/>
    <cellStyle name="Обычный 2 10 2 4 7 3 3" xfId="6144"/>
    <cellStyle name="Обычный 2 10 2 4 7 3 4" xfId="6145"/>
    <cellStyle name="Обычный 2 10 2 4 7 3 5" xfId="6146"/>
    <cellStyle name="Обычный 2 10 2 4 7 4" xfId="6147"/>
    <cellStyle name="Обычный 2 10 2 4 7 4 2" xfId="6148"/>
    <cellStyle name="Обычный 2 10 2 4 7 4 3" xfId="6149"/>
    <cellStyle name="Обычный 2 10 2 4 7 4 4" xfId="6150"/>
    <cellStyle name="Обычный 2 10 2 4 7 5" xfId="6151"/>
    <cellStyle name="Обычный 2 10 2 4 7 6" xfId="6152"/>
    <cellStyle name="Обычный 2 10 2 4 7 7" xfId="6153"/>
    <cellStyle name="Обычный 2 10 2 4 7 8" xfId="6154"/>
    <cellStyle name="Обычный 2 10 2 4 8" xfId="6155"/>
    <cellStyle name="Обычный 2 10 2 4 8 2" xfId="6156"/>
    <cellStyle name="Обычный 2 10 2 4 8 2 2" xfId="6157"/>
    <cellStyle name="Обычный 2 10 2 4 8 2 2 2" xfId="6158"/>
    <cellStyle name="Обычный 2 10 2 4 8 2 3" xfId="6159"/>
    <cellStyle name="Обычный 2 10 2 4 8 2 4" xfId="6160"/>
    <cellStyle name="Обычный 2 10 2 4 8 2 5" xfId="6161"/>
    <cellStyle name="Обычный 2 10 2 4 8 3" xfId="6162"/>
    <cellStyle name="Обычный 2 10 2 4 8 3 2" xfId="6163"/>
    <cellStyle name="Обычный 2 10 2 4 8 3 3" xfId="6164"/>
    <cellStyle name="Обычный 2 10 2 4 8 3 4" xfId="6165"/>
    <cellStyle name="Обычный 2 10 2 4 8 4" xfId="6166"/>
    <cellStyle name="Обычный 2 10 2 4 8 5" xfId="6167"/>
    <cellStyle name="Обычный 2 10 2 4 8 6" xfId="6168"/>
    <cellStyle name="Обычный 2 10 2 4 8 7" xfId="6169"/>
    <cellStyle name="Обычный 2 10 2 4 9" xfId="6170"/>
    <cellStyle name="Обычный 2 10 2 4 9 2" xfId="6171"/>
    <cellStyle name="Обычный 2 10 2 4 9 2 2" xfId="6172"/>
    <cellStyle name="Обычный 2 10 2 4 9 2 2 2" xfId="6173"/>
    <cellStyle name="Обычный 2 10 2 4 9 2 3" xfId="6174"/>
    <cellStyle name="Обычный 2 10 2 4 9 2 4" xfId="6175"/>
    <cellStyle name="Обычный 2 10 2 4 9 2 5" xfId="6176"/>
    <cellStyle name="Обычный 2 10 2 4 9 3" xfId="6177"/>
    <cellStyle name="Обычный 2 10 2 4 9 3 2" xfId="6178"/>
    <cellStyle name="Обычный 2 10 2 4 9 3 3" xfId="6179"/>
    <cellStyle name="Обычный 2 10 2 4 9 3 4" xfId="6180"/>
    <cellStyle name="Обычный 2 10 2 4 9 4" xfId="6181"/>
    <cellStyle name="Обычный 2 10 2 4 9 5" xfId="6182"/>
    <cellStyle name="Обычный 2 10 2 4 9 6" xfId="6183"/>
    <cellStyle name="Обычный 2 10 2 4 9 7" xfId="6184"/>
    <cellStyle name="Обычный 2 10 2 5" xfId="6185"/>
    <cellStyle name="Обычный 2 10 2 5 2" xfId="6186"/>
    <cellStyle name="Обычный 2 10 2 5 2 2" xfId="6187"/>
    <cellStyle name="Обычный 2 10 2 5 2 2 2" xfId="6188"/>
    <cellStyle name="Обычный 2 10 2 5 2 2 2 2" xfId="6189"/>
    <cellStyle name="Обычный 2 10 2 5 2 2 3" xfId="6190"/>
    <cellStyle name="Обычный 2 10 2 5 2 2 4" xfId="6191"/>
    <cellStyle name="Обычный 2 10 2 5 2 2 5" xfId="6192"/>
    <cellStyle name="Обычный 2 10 2 5 2 3" xfId="6193"/>
    <cellStyle name="Обычный 2 10 2 5 2 3 2" xfId="6194"/>
    <cellStyle name="Обычный 2 10 2 5 2 3 3" xfId="6195"/>
    <cellStyle name="Обычный 2 10 2 5 2 3 4" xfId="6196"/>
    <cellStyle name="Обычный 2 10 2 5 2 4" xfId="6197"/>
    <cellStyle name="Обычный 2 10 2 5 2 5" xfId="6198"/>
    <cellStyle name="Обычный 2 10 2 5 2 6" xfId="6199"/>
    <cellStyle name="Обычный 2 10 2 5 2 7" xfId="6200"/>
    <cellStyle name="Обычный 2 10 2 5 3" xfId="6201"/>
    <cellStyle name="Обычный 2 10 2 5 3 2" xfId="6202"/>
    <cellStyle name="Обычный 2 10 2 5 3 2 2" xfId="6203"/>
    <cellStyle name="Обычный 2 10 2 5 3 3" xfId="6204"/>
    <cellStyle name="Обычный 2 10 2 5 3 4" xfId="6205"/>
    <cellStyle name="Обычный 2 10 2 5 3 5" xfId="6206"/>
    <cellStyle name="Обычный 2 10 2 5 4" xfId="6207"/>
    <cellStyle name="Обычный 2 10 2 5 4 2" xfId="6208"/>
    <cellStyle name="Обычный 2 10 2 5 4 2 2" xfId="6209"/>
    <cellStyle name="Обычный 2 10 2 5 4 3" xfId="6210"/>
    <cellStyle name="Обычный 2 10 2 5 4 4" xfId="6211"/>
    <cellStyle name="Обычный 2 10 2 5 4 5" xfId="6212"/>
    <cellStyle name="Обычный 2 10 2 5 5" xfId="6213"/>
    <cellStyle name="Обычный 2 10 2 5 5 2" xfId="6214"/>
    <cellStyle name="Обычный 2 10 2 5 5 3" xfId="6215"/>
    <cellStyle name="Обычный 2 10 2 5 5 4" xfId="6216"/>
    <cellStyle name="Обычный 2 10 2 5 6" xfId="6217"/>
    <cellStyle name="Обычный 2 10 2 5 7" xfId="6218"/>
    <cellStyle name="Обычный 2 10 2 5 8" xfId="6219"/>
    <cellStyle name="Обычный 2 10 2 5 9" xfId="6220"/>
    <cellStyle name="Обычный 2 10 2 6" xfId="6221"/>
    <cellStyle name="Обычный 2 10 2 6 2" xfId="6222"/>
    <cellStyle name="Обычный 2 10 2 6 2 2" xfId="6223"/>
    <cellStyle name="Обычный 2 10 2 6 2 2 2" xfId="6224"/>
    <cellStyle name="Обычный 2 10 2 6 2 2 2 2" xfId="6225"/>
    <cellStyle name="Обычный 2 10 2 6 2 2 3" xfId="6226"/>
    <cellStyle name="Обычный 2 10 2 6 2 2 4" xfId="6227"/>
    <cellStyle name="Обычный 2 10 2 6 2 2 5" xfId="6228"/>
    <cellStyle name="Обычный 2 10 2 6 2 3" xfId="6229"/>
    <cellStyle name="Обычный 2 10 2 6 2 3 2" xfId="6230"/>
    <cellStyle name="Обычный 2 10 2 6 2 3 3" xfId="6231"/>
    <cellStyle name="Обычный 2 10 2 6 2 3 4" xfId="6232"/>
    <cellStyle name="Обычный 2 10 2 6 2 4" xfId="6233"/>
    <cellStyle name="Обычный 2 10 2 6 2 5" xfId="6234"/>
    <cellStyle name="Обычный 2 10 2 6 2 6" xfId="6235"/>
    <cellStyle name="Обычный 2 10 2 6 2 7" xfId="6236"/>
    <cellStyle name="Обычный 2 10 2 6 3" xfId="6237"/>
    <cellStyle name="Обычный 2 10 2 6 3 2" xfId="6238"/>
    <cellStyle name="Обычный 2 10 2 6 3 2 2" xfId="6239"/>
    <cellStyle name="Обычный 2 10 2 6 3 3" xfId="6240"/>
    <cellStyle name="Обычный 2 10 2 6 3 4" xfId="6241"/>
    <cellStyle name="Обычный 2 10 2 6 3 5" xfId="6242"/>
    <cellStyle name="Обычный 2 10 2 6 4" xfId="6243"/>
    <cellStyle name="Обычный 2 10 2 6 4 2" xfId="6244"/>
    <cellStyle name="Обычный 2 10 2 6 4 2 2" xfId="6245"/>
    <cellStyle name="Обычный 2 10 2 6 4 3" xfId="6246"/>
    <cellStyle name="Обычный 2 10 2 6 4 4" xfId="6247"/>
    <cellStyle name="Обычный 2 10 2 6 4 5" xfId="6248"/>
    <cellStyle name="Обычный 2 10 2 6 5" xfId="6249"/>
    <cellStyle name="Обычный 2 10 2 6 5 2" xfId="6250"/>
    <cellStyle name="Обычный 2 10 2 6 5 3" xfId="6251"/>
    <cellStyle name="Обычный 2 10 2 6 5 4" xfId="6252"/>
    <cellStyle name="Обычный 2 10 2 6 6" xfId="6253"/>
    <cellStyle name="Обычный 2 10 2 6 7" xfId="6254"/>
    <cellStyle name="Обычный 2 10 2 6 8" xfId="6255"/>
    <cellStyle name="Обычный 2 10 2 6 9" xfId="6256"/>
    <cellStyle name="Обычный 2 10 2 7" xfId="6257"/>
    <cellStyle name="Обычный 2 10 2 7 2" xfId="6258"/>
    <cellStyle name="Обычный 2 10 2 7 2 2" xfId="6259"/>
    <cellStyle name="Обычный 2 10 2 7 2 2 2" xfId="6260"/>
    <cellStyle name="Обычный 2 10 2 7 2 2 2 2" xfId="6261"/>
    <cellStyle name="Обычный 2 10 2 7 2 2 3" xfId="6262"/>
    <cellStyle name="Обычный 2 10 2 7 2 2 4" xfId="6263"/>
    <cellStyle name="Обычный 2 10 2 7 2 2 5" xfId="6264"/>
    <cellStyle name="Обычный 2 10 2 7 2 3" xfId="6265"/>
    <cellStyle name="Обычный 2 10 2 7 2 3 2" xfId="6266"/>
    <cellStyle name="Обычный 2 10 2 7 2 3 3" xfId="6267"/>
    <cellStyle name="Обычный 2 10 2 7 2 3 4" xfId="6268"/>
    <cellStyle name="Обычный 2 10 2 7 2 4" xfId="6269"/>
    <cellStyle name="Обычный 2 10 2 7 2 5" xfId="6270"/>
    <cellStyle name="Обычный 2 10 2 7 2 6" xfId="6271"/>
    <cellStyle name="Обычный 2 10 2 7 2 7" xfId="6272"/>
    <cellStyle name="Обычный 2 10 2 7 3" xfId="6273"/>
    <cellStyle name="Обычный 2 10 2 7 3 2" xfId="6274"/>
    <cellStyle name="Обычный 2 10 2 7 3 2 2" xfId="6275"/>
    <cellStyle name="Обычный 2 10 2 7 3 3" xfId="6276"/>
    <cellStyle name="Обычный 2 10 2 7 3 4" xfId="6277"/>
    <cellStyle name="Обычный 2 10 2 7 3 5" xfId="6278"/>
    <cellStyle name="Обычный 2 10 2 7 4" xfId="6279"/>
    <cellStyle name="Обычный 2 10 2 7 4 2" xfId="6280"/>
    <cellStyle name="Обычный 2 10 2 7 4 2 2" xfId="6281"/>
    <cellStyle name="Обычный 2 10 2 7 4 3" xfId="6282"/>
    <cellStyle name="Обычный 2 10 2 7 4 4" xfId="6283"/>
    <cellStyle name="Обычный 2 10 2 7 4 5" xfId="6284"/>
    <cellStyle name="Обычный 2 10 2 7 5" xfId="6285"/>
    <cellStyle name="Обычный 2 10 2 7 5 2" xfId="6286"/>
    <cellStyle name="Обычный 2 10 2 7 5 3" xfId="6287"/>
    <cellStyle name="Обычный 2 10 2 7 5 4" xfId="6288"/>
    <cellStyle name="Обычный 2 10 2 7 6" xfId="6289"/>
    <cellStyle name="Обычный 2 10 2 7 7" xfId="6290"/>
    <cellStyle name="Обычный 2 10 2 7 8" xfId="6291"/>
    <cellStyle name="Обычный 2 10 2 7 9" xfId="6292"/>
    <cellStyle name="Обычный 2 10 2 8" xfId="6293"/>
    <cellStyle name="Обычный 2 10 2 8 2" xfId="6294"/>
    <cellStyle name="Обычный 2 10 2 8 2 2" xfId="6295"/>
    <cellStyle name="Обычный 2 10 2 8 2 2 2" xfId="6296"/>
    <cellStyle name="Обычный 2 10 2 8 2 2 2 2" xfId="6297"/>
    <cellStyle name="Обычный 2 10 2 8 2 2 3" xfId="6298"/>
    <cellStyle name="Обычный 2 10 2 8 2 2 4" xfId="6299"/>
    <cellStyle name="Обычный 2 10 2 8 2 2 5" xfId="6300"/>
    <cellStyle name="Обычный 2 10 2 8 2 3" xfId="6301"/>
    <cellStyle name="Обычный 2 10 2 8 2 3 2" xfId="6302"/>
    <cellStyle name="Обычный 2 10 2 8 2 3 3" xfId="6303"/>
    <cellStyle name="Обычный 2 10 2 8 2 3 4" xfId="6304"/>
    <cellStyle name="Обычный 2 10 2 8 2 4" xfId="6305"/>
    <cellStyle name="Обычный 2 10 2 8 2 5" xfId="6306"/>
    <cellStyle name="Обычный 2 10 2 8 2 6" xfId="6307"/>
    <cellStyle name="Обычный 2 10 2 8 2 7" xfId="6308"/>
    <cellStyle name="Обычный 2 10 2 8 3" xfId="6309"/>
    <cellStyle name="Обычный 2 10 2 8 3 2" xfId="6310"/>
    <cellStyle name="Обычный 2 10 2 8 3 2 2" xfId="6311"/>
    <cellStyle name="Обычный 2 10 2 8 3 3" xfId="6312"/>
    <cellStyle name="Обычный 2 10 2 8 3 4" xfId="6313"/>
    <cellStyle name="Обычный 2 10 2 8 3 5" xfId="6314"/>
    <cellStyle name="Обычный 2 10 2 8 4" xfId="6315"/>
    <cellStyle name="Обычный 2 10 2 8 4 2" xfId="6316"/>
    <cellStyle name="Обычный 2 10 2 8 4 3" xfId="6317"/>
    <cellStyle name="Обычный 2 10 2 8 4 4" xfId="6318"/>
    <cellStyle name="Обычный 2 10 2 8 5" xfId="6319"/>
    <cellStyle name="Обычный 2 10 2 8 6" xfId="6320"/>
    <cellStyle name="Обычный 2 10 2 8 7" xfId="6321"/>
    <cellStyle name="Обычный 2 10 2 8 8" xfId="6322"/>
    <cellStyle name="Обычный 2 10 2 9" xfId="6323"/>
    <cellStyle name="Обычный 2 10 2 9 2" xfId="6324"/>
    <cellStyle name="Обычный 2 10 2 9 2 2" xfId="6325"/>
    <cellStyle name="Обычный 2 10 2 9 2 2 2" xfId="6326"/>
    <cellStyle name="Обычный 2 10 2 9 2 2 2 2" xfId="6327"/>
    <cellStyle name="Обычный 2 10 2 9 2 2 3" xfId="6328"/>
    <cellStyle name="Обычный 2 10 2 9 2 2 4" xfId="6329"/>
    <cellStyle name="Обычный 2 10 2 9 2 2 5" xfId="6330"/>
    <cellStyle name="Обычный 2 10 2 9 2 3" xfId="6331"/>
    <cellStyle name="Обычный 2 10 2 9 2 3 2" xfId="6332"/>
    <cellStyle name="Обычный 2 10 2 9 2 3 3" xfId="6333"/>
    <cellStyle name="Обычный 2 10 2 9 2 3 4" xfId="6334"/>
    <cellStyle name="Обычный 2 10 2 9 2 4" xfId="6335"/>
    <cellStyle name="Обычный 2 10 2 9 2 5" xfId="6336"/>
    <cellStyle name="Обычный 2 10 2 9 2 6" xfId="6337"/>
    <cellStyle name="Обычный 2 10 2 9 2 7" xfId="6338"/>
    <cellStyle name="Обычный 2 10 2 9 3" xfId="6339"/>
    <cellStyle name="Обычный 2 10 2 9 3 2" xfId="6340"/>
    <cellStyle name="Обычный 2 10 2 9 3 2 2" xfId="6341"/>
    <cellStyle name="Обычный 2 10 2 9 3 3" xfId="6342"/>
    <cellStyle name="Обычный 2 10 2 9 3 4" xfId="6343"/>
    <cellStyle name="Обычный 2 10 2 9 3 5" xfId="6344"/>
    <cellStyle name="Обычный 2 10 2 9 4" xfId="6345"/>
    <cellStyle name="Обычный 2 10 2 9 4 2" xfId="6346"/>
    <cellStyle name="Обычный 2 10 2 9 4 3" xfId="6347"/>
    <cellStyle name="Обычный 2 10 2 9 4 4" xfId="6348"/>
    <cellStyle name="Обычный 2 10 2 9 5" xfId="6349"/>
    <cellStyle name="Обычный 2 10 2 9 6" xfId="6350"/>
    <cellStyle name="Обычный 2 10 2 9 7" xfId="6351"/>
    <cellStyle name="Обычный 2 10 2 9 8" xfId="6352"/>
    <cellStyle name="Обычный 2 10 3" xfId="6353"/>
    <cellStyle name="Обычный 2 10 3 10" xfId="6354"/>
    <cellStyle name="Обычный 2 10 3 10 2" xfId="6355"/>
    <cellStyle name="Обычный 2 10 3 10 2 2" xfId="6356"/>
    <cellStyle name="Обычный 2 10 3 10 2 2 2" xfId="6357"/>
    <cellStyle name="Обычный 2 10 3 10 2 2 2 2" xfId="6358"/>
    <cellStyle name="Обычный 2 10 3 10 2 2 3" xfId="6359"/>
    <cellStyle name="Обычный 2 10 3 10 2 2 4" xfId="6360"/>
    <cellStyle name="Обычный 2 10 3 10 2 2 5" xfId="6361"/>
    <cellStyle name="Обычный 2 10 3 10 2 3" xfId="6362"/>
    <cellStyle name="Обычный 2 10 3 10 2 3 2" xfId="6363"/>
    <cellStyle name="Обычный 2 10 3 10 2 3 3" xfId="6364"/>
    <cellStyle name="Обычный 2 10 3 10 2 3 4" xfId="6365"/>
    <cellStyle name="Обычный 2 10 3 10 2 4" xfId="6366"/>
    <cellStyle name="Обычный 2 10 3 10 2 5" xfId="6367"/>
    <cellStyle name="Обычный 2 10 3 10 2 6" xfId="6368"/>
    <cellStyle name="Обычный 2 10 3 10 2 7" xfId="6369"/>
    <cellStyle name="Обычный 2 10 3 10 3" xfId="6370"/>
    <cellStyle name="Обычный 2 10 3 10 3 2" xfId="6371"/>
    <cellStyle name="Обычный 2 10 3 10 3 2 2" xfId="6372"/>
    <cellStyle name="Обычный 2 10 3 10 3 3" xfId="6373"/>
    <cellStyle name="Обычный 2 10 3 10 3 4" xfId="6374"/>
    <cellStyle name="Обычный 2 10 3 10 3 5" xfId="6375"/>
    <cellStyle name="Обычный 2 10 3 10 4" xfId="6376"/>
    <cellStyle name="Обычный 2 10 3 10 4 2" xfId="6377"/>
    <cellStyle name="Обычный 2 10 3 10 4 3" xfId="6378"/>
    <cellStyle name="Обычный 2 10 3 10 4 4" xfId="6379"/>
    <cellStyle name="Обычный 2 10 3 10 5" xfId="6380"/>
    <cellStyle name="Обычный 2 10 3 10 6" xfId="6381"/>
    <cellStyle name="Обычный 2 10 3 10 7" xfId="6382"/>
    <cellStyle name="Обычный 2 10 3 10 8" xfId="6383"/>
    <cellStyle name="Обычный 2 10 3 11" xfId="6384"/>
    <cellStyle name="Обычный 2 10 3 11 2" xfId="6385"/>
    <cellStyle name="Обычный 2 10 3 11 2 2" xfId="6386"/>
    <cellStyle name="Обычный 2 10 3 11 2 2 2" xfId="6387"/>
    <cellStyle name="Обычный 2 10 3 11 2 3" xfId="6388"/>
    <cellStyle name="Обычный 2 10 3 11 2 4" xfId="6389"/>
    <cellStyle name="Обычный 2 10 3 11 2 5" xfId="6390"/>
    <cellStyle name="Обычный 2 10 3 11 3" xfId="6391"/>
    <cellStyle name="Обычный 2 10 3 11 3 2" xfId="6392"/>
    <cellStyle name="Обычный 2 10 3 11 3 3" xfId="6393"/>
    <cellStyle name="Обычный 2 10 3 11 3 4" xfId="6394"/>
    <cellStyle name="Обычный 2 10 3 11 4" xfId="6395"/>
    <cellStyle name="Обычный 2 10 3 11 5" xfId="6396"/>
    <cellStyle name="Обычный 2 10 3 11 6" xfId="6397"/>
    <cellStyle name="Обычный 2 10 3 11 7" xfId="6398"/>
    <cellStyle name="Обычный 2 10 3 12" xfId="6399"/>
    <cellStyle name="Обычный 2 10 3 12 2" xfId="6400"/>
    <cellStyle name="Обычный 2 10 3 12 2 2" xfId="6401"/>
    <cellStyle name="Обычный 2 10 3 12 2 2 2" xfId="6402"/>
    <cellStyle name="Обычный 2 10 3 12 2 3" xfId="6403"/>
    <cellStyle name="Обычный 2 10 3 12 2 4" xfId="6404"/>
    <cellStyle name="Обычный 2 10 3 12 2 5" xfId="6405"/>
    <cellStyle name="Обычный 2 10 3 12 3" xfId="6406"/>
    <cellStyle name="Обычный 2 10 3 12 3 2" xfId="6407"/>
    <cellStyle name="Обычный 2 10 3 12 3 3" xfId="6408"/>
    <cellStyle name="Обычный 2 10 3 12 3 4" xfId="6409"/>
    <cellStyle name="Обычный 2 10 3 12 4" xfId="6410"/>
    <cellStyle name="Обычный 2 10 3 12 5" xfId="6411"/>
    <cellStyle name="Обычный 2 10 3 12 6" xfId="6412"/>
    <cellStyle name="Обычный 2 10 3 12 7" xfId="6413"/>
    <cellStyle name="Обычный 2 10 3 13" xfId="6414"/>
    <cellStyle name="Обычный 2 10 3 13 2" xfId="6415"/>
    <cellStyle name="Обычный 2 10 3 13 2 2" xfId="6416"/>
    <cellStyle name="Обычный 2 10 3 13 3" xfId="6417"/>
    <cellStyle name="Обычный 2 10 3 13 4" xfId="6418"/>
    <cellStyle name="Обычный 2 10 3 13 5" xfId="6419"/>
    <cellStyle name="Обычный 2 10 3 14" xfId="6420"/>
    <cellStyle name="Обычный 2 10 3 14 2" xfId="6421"/>
    <cellStyle name="Обычный 2 10 3 14 2 2" xfId="6422"/>
    <cellStyle name="Обычный 2 10 3 14 3" xfId="6423"/>
    <cellStyle name="Обычный 2 10 3 14 4" xfId="6424"/>
    <cellStyle name="Обычный 2 10 3 14 5" xfId="6425"/>
    <cellStyle name="Обычный 2 10 3 15" xfId="6426"/>
    <cellStyle name="Обычный 2 10 3 15 2" xfId="6427"/>
    <cellStyle name="Обычный 2 10 3 15 2 2" xfId="6428"/>
    <cellStyle name="Обычный 2 10 3 15 3" xfId="6429"/>
    <cellStyle name="Обычный 2 10 3 16" xfId="6430"/>
    <cellStyle name="Обычный 2 10 3 16 2" xfId="6431"/>
    <cellStyle name="Обычный 2 10 3 17" xfId="6432"/>
    <cellStyle name="Обычный 2 10 3 18" xfId="6433"/>
    <cellStyle name="Обычный 2 10 3 2" xfId="6434"/>
    <cellStyle name="Обычный 2 10 3 2 10" xfId="6435"/>
    <cellStyle name="Обычный 2 10 3 2 10 2" xfId="6436"/>
    <cellStyle name="Обычный 2 10 3 2 10 2 2" xfId="6437"/>
    <cellStyle name="Обычный 2 10 3 2 10 2 2 2" xfId="6438"/>
    <cellStyle name="Обычный 2 10 3 2 10 2 3" xfId="6439"/>
    <cellStyle name="Обычный 2 10 3 2 10 2 4" xfId="6440"/>
    <cellStyle name="Обычный 2 10 3 2 10 2 5" xfId="6441"/>
    <cellStyle name="Обычный 2 10 3 2 10 3" xfId="6442"/>
    <cellStyle name="Обычный 2 10 3 2 10 3 2" xfId="6443"/>
    <cellStyle name="Обычный 2 10 3 2 10 3 3" xfId="6444"/>
    <cellStyle name="Обычный 2 10 3 2 10 3 4" xfId="6445"/>
    <cellStyle name="Обычный 2 10 3 2 10 4" xfId="6446"/>
    <cellStyle name="Обычный 2 10 3 2 10 5" xfId="6447"/>
    <cellStyle name="Обычный 2 10 3 2 10 6" xfId="6448"/>
    <cellStyle name="Обычный 2 10 3 2 10 7" xfId="6449"/>
    <cellStyle name="Обычный 2 10 3 2 11" xfId="6450"/>
    <cellStyle name="Обычный 2 10 3 2 11 2" xfId="6451"/>
    <cellStyle name="Обычный 2 10 3 2 11 2 2" xfId="6452"/>
    <cellStyle name="Обычный 2 10 3 2 11 3" xfId="6453"/>
    <cellStyle name="Обычный 2 10 3 2 11 4" xfId="6454"/>
    <cellStyle name="Обычный 2 10 3 2 11 5" xfId="6455"/>
    <cellStyle name="Обычный 2 10 3 2 12" xfId="6456"/>
    <cellStyle name="Обычный 2 10 3 2 12 2" xfId="6457"/>
    <cellStyle name="Обычный 2 10 3 2 12 3" xfId="6458"/>
    <cellStyle name="Обычный 2 10 3 2 12 4" xfId="6459"/>
    <cellStyle name="Обычный 2 10 3 2 13" xfId="6460"/>
    <cellStyle name="Обычный 2 10 3 2 14" xfId="6461"/>
    <cellStyle name="Обычный 2 10 3 2 15" xfId="6462"/>
    <cellStyle name="Обычный 2 10 3 2 16" xfId="6463"/>
    <cellStyle name="Обычный 2 10 3 2 2" xfId="6464"/>
    <cellStyle name="Обычный 2 10 3 2 2 10" xfId="6465"/>
    <cellStyle name="Обычный 2 10 3 2 2 10 2" xfId="6466"/>
    <cellStyle name="Обычный 2 10 3 2 2 10 2 2" xfId="6467"/>
    <cellStyle name="Обычный 2 10 3 2 2 10 3" xfId="6468"/>
    <cellStyle name="Обычный 2 10 3 2 2 10 4" xfId="6469"/>
    <cellStyle name="Обычный 2 10 3 2 2 10 5" xfId="6470"/>
    <cellStyle name="Обычный 2 10 3 2 2 11" xfId="6471"/>
    <cellStyle name="Обычный 2 10 3 2 2 11 2" xfId="6472"/>
    <cellStyle name="Обычный 2 10 3 2 2 11 3" xfId="6473"/>
    <cellStyle name="Обычный 2 10 3 2 2 11 4" xfId="6474"/>
    <cellStyle name="Обычный 2 10 3 2 2 12" xfId="6475"/>
    <cellStyle name="Обычный 2 10 3 2 2 13" xfId="6476"/>
    <cellStyle name="Обычный 2 10 3 2 2 14" xfId="6477"/>
    <cellStyle name="Обычный 2 10 3 2 2 15" xfId="6478"/>
    <cellStyle name="Обычный 2 10 3 2 2 2" xfId="6479"/>
    <cellStyle name="Обычный 2 10 3 2 2 2 2" xfId="6480"/>
    <cellStyle name="Обычный 2 10 3 2 2 2 2 2" xfId="6481"/>
    <cellStyle name="Обычный 2 10 3 2 2 2 2 2 2" xfId="6482"/>
    <cellStyle name="Обычный 2 10 3 2 2 2 2 2 2 2" xfId="6483"/>
    <cellStyle name="Обычный 2 10 3 2 2 2 2 2 3" xfId="6484"/>
    <cellStyle name="Обычный 2 10 3 2 2 2 2 2 4" xfId="6485"/>
    <cellStyle name="Обычный 2 10 3 2 2 2 2 2 5" xfId="6486"/>
    <cellStyle name="Обычный 2 10 3 2 2 2 2 3" xfId="6487"/>
    <cellStyle name="Обычный 2 10 3 2 2 2 2 3 2" xfId="6488"/>
    <cellStyle name="Обычный 2 10 3 2 2 2 2 3 3" xfId="6489"/>
    <cellStyle name="Обычный 2 10 3 2 2 2 2 3 4" xfId="6490"/>
    <cellStyle name="Обычный 2 10 3 2 2 2 2 4" xfId="6491"/>
    <cellStyle name="Обычный 2 10 3 2 2 2 2 5" xfId="6492"/>
    <cellStyle name="Обычный 2 10 3 2 2 2 2 6" xfId="6493"/>
    <cellStyle name="Обычный 2 10 3 2 2 2 2 7" xfId="6494"/>
    <cellStyle name="Обычный 2 10 3 2 2 2 3" xfId="6495"/>
    <cellStyle name="Обычный 2 10 3 2 2 2 3 2" xfId="6496"/>
    <cellStyle name="Обычный 2 10 3 2 2 2 3 2 2" xfId="6497"/>
    <cellStyle name="Обычный 2 10 3 2 2 2 3 3" xfId="6498"/>
    <cellStyle name="Обычный 2 10 3 2 2 2 3 4" xfId="6499"/>
    <cellStyle name="Обычный 2 10 3 2 2 2 3 5" xfId="6500"/>
    <cellStyle name="Обычный 2 10 3 2 2 2 4" xfId="6501"/>
    <cellStyle name="Обычный 2 10 3 2 2 2 4 2" xfId="6502"/>
    <cellStyle name="Обычный 2 10 3 2 2 2 4 2 2" xfId="6503"/>
    <cellStyle name="Обычный 2 10 3 2 2 2 4 3" xfId="6504"/>
    <cellStyle name="Обычный 2 10 3 2 2 2 4 4" xfId="6505"/>
    <cellStyle name="Обычный 2 10 3 2 2 2 4 5" xfId="6506"/>
    <cellStyle name="Обычный 2 10 3 2 2 2 5" xfId="6507"/>
    <cellStyle name="Обычный 2 10 3 2 2 2 5 2" xfId="6508"/>
    <cellStyle name="Обычный 2 10 3 2 2 2 5 3" xfId="6509"/>
    <cellStyle name="Обычный 2 10 3 2 2 2 5 4" xfId="6510"/>
    <cellStyle name="Обычный 2 10 3 2 2 2 6" xfId="6511"/>
    <cellStyle name="Обычный 2 10 3 2 2 2 7" xfId="6512"/>
    <cellStyle name="Обычный 2 10 3 2 2 2 8" xfId="6513"/>
    <cellStyle name="Обычный 2 10 3 2 2 2 9" xfId="6514"/>
    <cellStyle name="Обычный 2 10 3 2 2 3" xfId="6515"/>
    <cellStyle name="Обычный 2 10 3 2 2 3 2" xfId="6516"/>
    <cellStyle name="Обычный 2 10 3 2 2 3 2 2" xfId="6517"/>
    <cellStyle name="Обычный 2 10 3 2 2 3 2 2 2" xfId="6518"/>
    <cellStyle name="Обычный 2 10 3 2 2 3 2 2 2 2" xfId="6519"/>
    <cellStyle name="Обычный 2 10 3 2 2 3 2 2 3" xfId="6520"/>
    <cellStyle name="Обычный 2 10 3 2 2 3 2 2 4" xfId="6521"/>
    <cellStyle name="Обычный 2 10 3 2 2 3 2 2 5" xfId="6522"/>
    <cellStyle name="Обычный 2 10 3 2 2 3 2 3" xfId="6523"/>
    <cellStyle name="Обычный 2 10 3 2 2 3 2 3 2" xfId="6524"/>
    <cellStyle name="Обычный 2 10 3 2 2 3 2 3 3" xfId="6525"/>
    <cellStyle name="Обычный 2 10 3 2 2 3 2 3 4" xfId="6526"/>
    <cellStyle name="Обычный 2 10 3 2 2 3 2 4" xfId="6527"/>
    <cellStyle name="Обычный 2 10 3 2 2 3 2 5" xfId="6528"/>
    <cellStyle name="Обычный 2 10 3 2 2 3 2 6" xfId="6529"/>
    <cellStyle name="Обычный 2 10 3 2 2 3 2 7" xfId="6530"/>
    <cellStyle name="Обычный 2 10 3 2 2 3 3" xfId="6531"/>
    <cellStyle name="Обычный 2 10 3 2 2 3 3 2" xfId="6532"/>
    <cellStyle name="Обычный 2 10 3 2 2 3 3 2 2" xfId="6533"/>
    <cellStyle name="Обычный 2 10 3 2 2 3 3 3" xfId="6534"/>
    <cellStyle name="Обычный 2 10 3 2 2 3 3 4" xfId="6535"/>
    <cellStyle name="Обычный 2 10 3 2 2 3 3 5" xfId="6536"/>
    <cellStyle name="Обычный 2 10 3 2 2 3 4" xfId="6537"/>
    <cellStyle name="Обычный 2 10 3 2 2 3 4 2" xfId="6538"/>
    <cellStyle name="Обычный 2 10 3 2 2 3 4 2 2" xfId="6539"/>
    <cellStyle name="Обычный 2 10 3 2 2 3 4 3" xfId="6540"/>
    <cellStyle name="Обычный 2 10 3 2 2 3 4 4" xfId="6541"/>
    <cellStyle name="Обычный 2 10 3 2 2 3 4 5" xfId="6542"/>
    <cellStyle name="Обычный 2 10 3 2 2 3 5" xfId="6543"/>
    <cellStyle name="Обычный 2 10 3 2 2 3 5 2" xfId="6544"/>
    <cellStyle name="Обычный 2 10 3 2 2 3 5 3" xfId="6545"/>
    <cellStyle name="Обычный 2 10 3 2 2 3 5 4" xfId="6546"/>
    <cellStyle name="Обычный 2 10 3 2 2 3 6" xfId="6547"/>
    <cellStyle name="Обычный 2 10 3 2 2 3 7" xfId="6548"/>
    <cellStyle name="Обычный 2 10 3 2 2 3 8" xfId="6549"/>
    <cellStyle name="Обычный 2 10 3 2 2 3 9" xfId="6550"/>
    <cellStyle name="Обычный 2 10 3 2 2 4" xfId="6551"/>
    <cellStyle name="Обычный 2 10 3 2 2 4 2" xfId="6552"/>
    <cellStyle name="Обычный 2 10 3 2 2 4 2 2" xfId="6553"/>
    <cellStyle name="Обычный 2 10 3 2 2 4 2 2 2" xfId="6554"/>
    <cellStyle name="Обычный 2 10 3 2 2 4 2 2 2 2" xfId="6555"/>
    <cellStyle name="Обычный 2 10 3 2 2 4 2 2 3" xfId="6556"/>
    <cellStyle name="Обычный 2 10 3 2 2 4 2 2 4" xfId="6557"/>
    <cellStyle name="Обычный 2 10 3 2 2 4 2 2 5" xfId="6558"/>
    <cellStyle name="Обычный 2 10 3 2 2 4 2 3" xfId="6559"/>
    <cellStyle name="Обычный 2 10 3 2 2 4 2 3 2" xfId="6560"/>
    <cellStyle name="Обычный 2 10 3 2 2 4 2 3 3" xfId="6561"/>
    <cellStyle name="Обычный 2 10 3 2 2 4 2 3 4" xfId="6562"/>
    <cellStyle name="Обычный 2 10 3 2 2 4 2 4" xfId="6563"/>
    <cellStyle name="Обычный 2 10 3 2 2 4 2 5" xfId="6564"/>
    <cellStyle name="Обычный 2 10 3 2 2 4 2 6" xfId="6565"/>
    <cellStyle name="Обычный 2 10 3 2 2 4 2 7" xfId="6566"/>
    <cellStyle name="Обычный 2 10 3 2 2 4 3" xfId="6567"/>
    <cellStyle name="Обычный 2 10 3 2 2 4 3 2" xfId="6568"/>
    <cellStyle name="Обычный 2 10 3 2 2 4 3 2 2" xfId="6569"/>
    <cellStyle name="Обычный 2 10 3 2 2 4 3 3" xfId="6570"/>
    <cellStyle name="Обычный 2 10 3 2 2 4 3 4" xfId="6571"/>
    <cellStyle name="Обычный 2 10 3 2 2 4 3 5" xfId="6572"/>
    <cellStyle name="Обычный 2 10 3 2 2 4 4" xfId="6573"/>
    <cellStyle name="Обычный 2 10 3 2 2 4 4 2" xfId="6574"/>
    <cellStyle name="Обычный 2 10 3 2 2 4 4 3" xfId="6575"/>
    <cellStyle name="Обычный 2 10 3 2 2 4 4 4" xfId="6576"/>
    <cellStyle name="Обычный 2 10 3 2 2 4 5" xfId="6577"/>
    <cellStyle name="Обычный 2 10 3 2 2 4 6" xfId="6578"/>
    <cellStyle name="Обычный 2 10 3 2 2 4 7" xfId="6579"/>
    <cellStyle name="Обычный 2 10 3 2 2 4 8" xfId="6580"/>
    <cellStyle name="Обычный 2 10 3 2 2 5" xfId="6581"/>
    <cellStyle name="Обычный 2 10 3 2 2 5 2" xfId="6582"/>
    <cellStyle name="Обычный 2 10 3 2 2 5 2 2" xfId="6583"/>
    <cellStyle name="Обычный 2 10 3 2 2 5 2 2 2" xfId="6584"/>
    <cellStyle name="Обычный 2 10 3 2 2 5 2 2 2 2" xfId="6585"/>
    <cellStyle name="Обычный 2 10 3 2 2 5 2 2 3" xfId="6586"/>
    <cellStyle name="Обычный 2 10 3 2 2 5 2 2 4" xfId="6587"/>
    <cellStyle name="Обычный 2 10 3 2 2 5 2 2 5" xfId="6588"/>
    <cellStyle name="Обычный 2 10 3 2 2 5 2 3" xfId="6589"/>
    <cellStyle name="Обычный 2 10 3 2 2 5 2 3 2" xfId="6590"/>
    <cellStyle name="Обычный 2 10 3 2 2 5 2 3 3" xfId="6591"/>
    <cellStyle name="Обычный 2 10 3 2 2 5 2 3 4" xfId="6592"/>
    <cellStyle name="Обычный 2 10 3 2 2 5 2 4" xfId="6593"/>
    <cellStyle name="Обычный 2 10 3 2 2 5 2 5" xfId="6594"/>
    <cellStyle name="Обычный 2 10 3 2 2 5 2 6" xfId="6595"/>
    <cellStyle name="Обычный 2 10 3 2 2 5 2 7" xfId="6596"/>
    <cellStyle name="Обычный 2 10 3 2 2 5 3" xfId="6597"/>
    <cellStyle name="Обычный 2 10 3 2 2 5 3 2" xfId="6598"/>
    <cellStyle name="Обычный 2 10 3 2 2 5 3 2 2" xfId="6599"/>
    <cellStyle name="Обычный 2 10 3 2 2 5 3 3" xfId="6600"/>
    <cellStyle name="Обычный 2 10 3 2 2 5 3 4" xfId="6601"/>
    <cellStyle name="Обычный 2 10 3 2 2 5 3 5" xfId="6602"/>
    <cellStyle name="Обычный 2 10 3 2 2 5 4" xfId="6603"/>
    <cellStyle name="Обычный 2 10 3 2 2 5 4 2" xfId="6604"/>
    <cellStyle name="Обычный 2 10 3 2 2 5 4 3" xfId="6605"/>
    <cellStyle name="Обычный 2 10 3 2 2 5 4 4" xfId="6606"/>
    <cellStyle name="Обычный 2 10 3 2 2 5 5" xfId="6607"/>
    <cellStyle name="Обычный 2 10 3 2 2 5 6" xfId="6608"/>
    <cellStyle name="Обычный 2 10 3 2 2 5 7" xfId="6609"/>
    <cellStyle name="Обычный 2 10 3 2 2 5 8" xfId="6610"/>
    <cellStyle name="Обычный 2 10 3 2 2 6" xfId="6611"/>
    <cellStyle name="Обычный 2 10 3 2 2 6 2" xfId="6612"/>
    <cellStyle name="Обычный 2 10 3 2 2 6 2 2" xfId="6613"/>
    <cellStyle name="Обычный 2 10 3 2 2 6 2 2 2" xfId="6614"/>
    <cellStyle name="Обычный 2 10 3 2 2 6 2 2 2 2" xfId="6615"/>
    <cellStyle name="Обычный 2 10 3 2 2 6 2 2 3" xfId="6616"/>
    <cellStyle name="Обычный 2 10 3 2 2 6 2 2 4" xfId="6617"/>
    <cellStyle name="Обычный 2 10 3 2 2 6 2 2 5" xfId="6618"/>
    <cellStyle name="Обычный 2 10 3 2 2 6 2 3" xfId="6619"/>
    <cellStyle name="Обычный 2 10 3 2 2 6 2 3 2" xfId="6620"/>
    <cellStyle name="Обычный 2 10 3 2 2 6 2 3 3" xfId="6621"/>
    <cellStyle name="Обычный 2 10 3 2 2 6 2 3 4" xfId="6622"/>
    <cellStyle name="Обычный 2 10 3 2 2 6 2 4" xfId="6623"/>
    <cellStyle name="Обычный 2 10 3 2 2 6 2 5" xfId="6624"/>
    <cellStyle name="Обычный 2 10 3 2 2 6 2 6" xfId="6625"/>
    <cellStyle name="Обычный 2 10 3 2 2 6 2 7" xfId="6626"/>
    <cellStyle name="Обычный 2 10 3 2 2 6 3" xfId="6627"/>
    <cellStyle name="Обычный 2 10 3 2 2 6 3 2" xfId="6628"/>
    <cellStyle name="Обычный 2 10 3 2 2 6 3 2 2" xfId="6629"/>
    <cellStyle name="Обычный 2 10 3 2 2 6 3 3" xfId="6630"/>
    <cellStyle name="Обычный 2 10 3 2 2 6 3 4" xfId="6631"/>
    <cellStyle name="Обычный 2 10 3 2 2 6 3 5" xfId="6632"/>
    <cellStyle name="Обычный 2 10 3 2 2 6 4" xfId="6633"/>
    <cellStyle name="Обычный 2 10 3 2 2 6 4 2" xfId="6634"/>
    <cellStyle name="Обычный 2 10 3 2 2 6 4 3" xfId="6635"/>
    <cellStyle name="Обычный 2 10 3 2 2 6 4 4" xfId="6636"/>
    <cellStyle name="Обычный 2 10 3 2 2 6 5" xfId="6637"/>
    <cellStyle name="Обычный 2 10 3 2 2 6 6" xfId="6638"/>
    <cellStyle name="Обычный 2 10 3 2 2 6 7" xfId="6639"/>
    <cellStyle name="Обычный 2 10 3 2 2 6 8" xfId="6640"/>
    <cellStyle name="Обычный 2 10 3 2 2 7" xfId="6641"/>
    <cellStyle name="Обычный 2 10 3 2 2 7 2" xfId="6642"/>
    <cellStyle name="Обычный 2 10 3 2 2 7 2 2" xfId="6643"/>
    <cellStyle name="Обычный 2 10 3 2 2 7 2 2 2" xfId="6644"/>
    <cellStyle name="Обычный 2 10 3 2 2 7 2 2 2 2" xfId="6645"/>
    <cellStyle name="Обычный 2 10 3 2 2 7 2 2 3" xfId="6646"/>
    <cellStyle name="Обычный 2 10 3 2 2 7 2 2 4" xfId="6647"/>
    <cellStyle name="Обычный 2 10 3 2 2 7 2 2 5" xfId="6648"/>
    <cellStyle name="Обычный 2 10 3 2 2 7 2 3" xfId="6649"/>
    <cellStyle name="Обычный 2 10 3 2 2 7 2 3 2" xfId="6650"/>
    <cellStyle name="Обычный 2 10 3 2 2 7 2 3 3" xfId="6651"/>
    <cellStyle name="Обычный 2 10 3 2 2 7 2 3 4" xfId="6652"/>
    <cellStyle name="Обычный 2 10 3 2 2 7 2 4" xfId="6653"/>
    <cellStyle name="Обычный 2 10 3 2 2 7 2 5" xfId="6654"/>
    <cellStyle name="Обычный 2 10 3 2 2 7 2 6" xfId="6655"/>
    <cellStyle name="Обычный 2 10 3 2 2 7 2 7" xfId="6656"/>
    <cellStyle name="Обычный 2 10 3 2 2 7 3" xfId="6657"/>
    <cellStyle name="Обычный 2 10 3 2 2 7 3 2" xfId="6658"/>
    <cellStyle name="Обычный 2 10 3 2 2 7 3 2 2" xfId="6659"/>
    <cellStyle name="Обычный 2 10 3 2 2 7 3 3" xfId="6660"/>
    <cellStyle name="Обычный 2 10 3 2 2 7 3 4" xfId="6661"/>
    <cellStyle name="Обычный 2 10 3 2 2 7 3 5" xfId="6662"/>
    <cellStyle name="Обычный 2 10 3 2 2 7 4" xfId="6663"/>
    <cellStyle name="Обычный 2 10 3 2 2 7 4 2" xfId="6664"/>
    <cellStyle name="Обычный 2 10 3 2 2 7 4 3" xfId="6665"/>
    <cellStyle name="Обычный 2 10 3 2 2 7 4 4" xfId="6666"/>
    <cellStyle name="Обычный 2 10 3 2 2 7 5" xfId="6667"/>
    <cellStyle name="Обычный 2 10 3 2 2 7 6" xfId="6668"/>
    <cellStyle name="Обычный 2 10 3 2 2 7 7" xfId="6669"/>
    <cellStyle name="Обычный 2 10 3 2 2 7 8" xfId="6670"/>
    <cellStyle name="Обычный 2 10 3 2 2 8" xfId="6671"/>
    <cellStyle name="Обычный 2 10 3 2 2 8 2" xfId="6672"/>
    <cellStyle name="Обычный 2 10 3 2 2 8 2 2" xfId="6673"/>
    <cellStyle name="Обычный 2 10 3 2 2 8 2 2 2" xfId="6674"/>
    <cellStyle name="Обычный 2 10 3 2 2 8 2 3" xfId="6675"/>
    <cellStyle name="Обычный 2 10 3 2 2 8 2 4" xfId="6676"/>
    <cellStyle name="Обычный 2 10 3 2 2 8 2 5" xfId="6677"/>
    <cellStyle name="Обычный 2 10 3 2 2 8 3" xfId="6678"/>
    <cellStyle name="Обычный 2 10 3 2 2 8 3 2" xfId="6679"/>
    <cellStyle name="Обычный 2 10 3 2 2 8 3 3" xfId="6680"/>
    <cellStyle name="Обычный 2 10 3 2 2 8 3 4" xfId="6681"/>
    <cellStyle name="Обычный 2 10 3 2 2 8 4" xfId="6682"/>
    <cellStyle name="Обычный 2 10 3 2 2 8 5" xfId="6683"/>
    <cellStyle name="Обычный 2 10 3 2 2 8 6" xfId="6684"/>
    <cellStyle name="Обычный 2 10 3 2 2 8 7" xfId="6685"/>
    <cellStyle name="Обычный 2 10 3 2 2 9" xfId="6686"/>
    <cellStyle name="Обычный 2 10 3 2 2 9 2" xfId="6687"/>
    <cellStyle name="Обычный 2 10 3 2 2 9 2 2" xfId="6688"/>
    <cellStyle name="Обычный 2 10 3 2 2 9 2 2 2" xfId="6689"/>
    <cellStyle name="Обычный 2 10 3 2 2 9 2 3" xfId="6690"/>
    <cellStyle name="Обычный 2 10 3 2 2 9 2 4" xfId="6691"/>
    <cellStyle name="Обычный 2 10 3 2 2 9 2 5" xfId="6692"/>
    <cellStyle name="Обычный 2 10 3 2 2 9 3" xfId="6693"/>
    <cellStyle name="Обычный 2 10 3 2 2 9 3 2" xfId="6694"/>
    <cellStyle name="Обычный 2 10 3 2 2 9 3 3" xfId="6695"/>
    <cellStyle name="Обычный 2 10 3 2 2 9 3 4" xfId="6696"/>
    <cellStyle name="Обычный 2 10 3 2 2 9 4" xfId="6697"/>
    <cellStyle name="Обычный 2 10 3 2 2 9 5" xfId="6698"/>
    <cellStyle name="Обычный 2 10 3 2 2 9 6" xfId="6699"/>
    <cellStyle name="Обычный 2 10 3 2 2 9 7" xfId="6700"/>
    <cellStyle name="Обычный 2 10 3 2 3" xfId="6701"/>
    <cellStyle name="Обычный 2 10 3 2 3 2" xfId="6702"/>
    <cellStyle name="Обычный 2 10 3 2 3 2 2" xfId="6703"/>
    <cellStyle name="Обычный 2 10 3 2 3 2 2 2" xfId="6704"/>
    <cellStyle name="Обычный 2 10 3 2 3 2 2 2 2" xfId="6705"/>
    <cellStyle name="Обычный 2 10 3 2 3 2 2 3" xfId="6706"/>
    <cellStyle name="Обычный 2 10 3 2 3 2 2 4" xfId="6707"/>
    <cellStyle name="Обычный 2 10 3 2 3 2 2 5" xfId="6708"/>
    <cellStyle name="Обычный 2 10 3 2 3 2 3" xfId="6709"/>
    <cellStyle name="Обычный 2 10 3 2 3 2 3 2" xfId="6710"/>
    <cellStyle name="Обычный 2 10 3 2 3 2 3 3" xfId="6711"/>
    <cellStyle name="Обычный 2 10 3 2 3 2 3 4" xfId="6712"/>
    <cellStyle name="Обычный 2 10 3 2 3 2 4" xfId="6713"/>
    <cellStyle name="Обычный 2 10 3 2 3 2 5" xfId="6714"/>
    <cellStyle name="Обычный 2 10 3 2 3 2 6" xfId="6715"/>
    <cellStyle name="Обычный 2 10 3 2 3 2 7" xfId="6716"/>
    <cellStyle name="Обычный 2 10 3 2 3 3" xfId="6717"/>
    <cellStyle name="Обычный 2 10 3 2 3 3 2" xfId="6718"/>
    <cellStyle name="Обычный 2 10 3 2 3 3 2 2" xfId="6719"/>
    <cellStyle name="Обычный 2 10 3 2 3 3 3" xfId="6720"/>
    <cellStyle name="Обычный 2 10 3 2 3 3 4" xfId="6721"/>
    <cellStyle name="Обычный 2 10 3 2 3 3 5" xfId="6722"/>
    <cellStyle name="Обычный 2 10 3 2 3 4" xfId="6723"/>
    <cellStyle name="Обычный 2 10 3 2 3 4 2" xfId="6724"/>
    <cellStyle name="Обычный 2 10 3 2 3 4 2 2" xfId="6725"/>
    <cellStyle name="Обычный 2 10 3 2 3 4 3" xfId="6726"/>
    <cellStyle name="Обычный 2 10 3 2 3 4 4" xfId="6727"/>
    <cellStyle name="Обычный 2 10 3 2 3 4 5" xfId="6728"/>
    <cellStyle name="Обычный 2 10 3 2 3 5" xfId="6729"/>
    <cellStyle name="Обычный 2 10 3 2 3 5 2" xfId="6730"/>
    <cellStyle name="Обычный 2 10 3 2 3 5 3" xfId="6731"/>
    <cellStyle name="Обычный 2 10 3 2 3 5 4" xfId="6732"/>
    <cellStyle name="Обычный 2 10 3 2 3 6" xfId="6733"/>
    <cellStyle name="Обычный 2 10 3 2 3 7" xfId="6734"/>
    <cellStyle name="Обычный 2 10 3 2 3 8" xfId="6735"/>
    <cellStyle name="Обычный 2 10 3 2 3 9" xfId="6736"/>
    <cellStyle name="Обычный 2 10 3 2 4" xfId="6737"/>
    <cellStyle name="Обычный 2 10 3 2 4 2" xfId="6738"/>
    <cellStyle name="Обычный 2 10 3 2 4 2 2" xfId="6739"/>
    <cellStyle name="Обычный 2 10 3 2 4 2 2 2" xfId="6740"/>
    <cellStyle name="Обычный 2 10 3 2 4 2 2 2 2" xfId="6741"/>
    <cellStyle name="Обычный 2 10 3 2 4 2 2 3" xfId="6742"/>
    <cellStyle name="Обычный 2 10 3 2 4 2 2 4" xfId="6743"/>
    <cellStyle name="Обычный 2 10 3 2 4 2 2 5" xfId="6744"/>
    <cellStyle name="Обычный 2 10 3 2 4 2 3" xfId="6745"/>
    <cellStyle name="Обычный 2 10 3 2 4 2 3 2" xfId="6746"/>
    <cellStyle name="Обычный 2 10 3 2 4 2 3 3" xfId="6747"/>
    <cellStyle name="Обычный 2 10 3 2 4 2 3 4" xfId="6748"/>
    <cellStyle name="Обычный 2 10 3 2 4 2 4" xfId="6749"/>
    <cellStyle name="Обычный 2 10 3 2 4 2 5" xfId="6750"/>
    <cellStyle name="Обычный 2 10 3 2 4 2 6" xfId="6751"/>
    <cellStyle name="Обычный 2 10 3 2 4 2 7" xfId="6752"/>
    <cellStyle name="Обычный 2 10 3 2 4 3" xfId="6753"/>
    <cellStyle name="Обычный 2 10 3 2 4 3 2" xfId="6754"/>
    <cellStyle name="Обычный 2 10 3 2 4 3 2 2" xfId="6755"/>
    <cellStyle name="Обычный 2 10 3 2 4 3 3" xfId="6756"/>
    <cellStyle name="Обычный 2 10 3 2 4 3 4" xfId="6757"/>
    <cellStyle name="Обычный 2 10 3 2 4 3 5" xfId="6758"/>
    <cellStyle name="Обычный 2 10 3 2 4 4" xfId="6759"/>
    <cellStyle name="Обычный 2 10 3 2 4 4 2" xfId="6760"/>
    <cellStyle name="Обычный 2 10 3 2 4 4 2 2" xfId="6761"/>
    <cellStyle name="Обычный 2 10 3 2 4 4 3" xfId="6762"/>
    <cellStyle name="Обычный 2 10 3 2 4 4 4" xfId="6763"/>
    <cellStyle name="Обычный 2 10 3 2 4 4 5" xfId="6764"/>
    <cellStyle name="Обычный 2 10 3 2 4 5" xfId="6765"/>
    <cellStyle name="Обычный 2 10 3 2 4 5 2" xfId="6766"/>
    <cellStyle name="Обычный 2 10 3 2 4 5 3" xfId="6767"/>
    <cellStyle name="Обычный 2 10 3 2 4 5 4" xfId="6768"/>
    <cellStyle name="Обычный 2 10 3 2 4 6" xfId="6769"/>
    <cellStyle name="Обычный 2 10 3 2 4 7" xfId="6770"/>
    <cellStyle name="Обычный 2 10 3 2 4 8" xfId="6771"/>
    <cellStyle name="Обычный 2 10 3 2 4 9" xfId="6772"/>
    <cellStyle name="Обычный 2 10 3 2 5" xfId="6773"/>
    <cellStyle name="Обычный 2 10 3 2 5 2" xfId="6774"/>
    <cellStyle name="Обычный 2 10 3 2 5 2 2" xfId="6775"/>
    <cellStyle name="Обычный 2 10 3 2 5 2 2 2" xfId="6776"/>
    <cellStyle name="Обычный 2 10 3 2 5 2 2 2 2" xfId="6777"/>
    <cellStyle name="Обычный 2 10 3 2 5 2 2 3" xfId="6778"/>
    <cellStyle name="Обычный 2 10 3 2 5 2 2 4" xfId="6779"/>
    <cellStyle name="Обычный 2 10 3 2 5 2 2 5" xfId="6780"/>
    <cellStyle name="Обычный 2 10 3 2 5 2 3" xfId="6781"/>
    <cellStyle name="Обычный 2 10 3 2 5 2 3 2" xfId="6782"/>
    <cellStyle name="Обычный 2 10 3 2 5 2 3 3" xfId="6783"/>
    <cellStyle name="Обычный 2 10 3 2 5 2 3 4" xfId="6784"/>
    <cellStyle name="Обычный 2 10 3 2 5 2 4" xfId="6785"/>
    <cellStyle name="Обычный 2 10 3 2 5 2 5" xfId="6786"/>
    <cellStyle name="Обычный 2 10 3 2 5 2 6" xfId="6787"/>
    <cellStyle name="Обычный 2 10 3 2 5 2 7" xfId="6788"/>
    <cellStyle name="Обычный 2 10 3 2 5 3" xfId="6789"/>
    <cellStyle name="Обычный 2 10 3 2 5 3 2" xfId="6790"/>
    <cellStyle name="Обычный 2 10 3 2 5 3 2 2" xfId="6791"/>
    <cellStyle name="Обычный 2 10 3 2 5 3 3" xfId="6792"/>
    <cellStyle name="Обычный 2 10 3 2 5 3 4" xfId="6793"/>
    <cellStyle name="Обычный 2 10 3 2 5 3 5" xfId="6794"/>
    <cellStyle name="Обычный 2 10 3 2 5 4" xfId="6795"/>
    <cellStyle name="Обычный 2 10 3 2 5 4 2" xfId="6796"/>
    <cellStyle name="Обычный 2 10 3 2 5 4 3" xfId="6797"/>
    <cellStyle name="Обычный 2 10 3 2 5 4 4" xfId="6798"/>
    <cellStyle name="Обычный 2 10 3 2 5 5" xfId="6799"/>
    <cellStyle name="Обычный 2 10 3 2 5 6" xfId="6800"/>
    <cellStyle name="Обычный 2 10 3 2 5 7" xfId="6801"/>
    <cellStyle name="Обычный 2 10 3 2 5 8" xfId="6802"/>
    <cellStyle name="Обычный 2 10 3 2 6" xfId="6803"/>
    <cellStyle name="Обычный 2 10 3 2 6 2" xfId="6804"/>
    <cellStyle name="Обычный 2 10 3 2 6 2 2" xfId="6805"/>
    <cellStyle name="Обычный 2 10 3 2 6 2 2 2" xfId="6806"/>
    <cellStyle name="Обычный 2 10 3 2 6 2 2 2 2" xfId="6807"/>
    <cellStyle name="Обычный 2 10 3 2 6 2 2 3" xfId="6808"/>
    <cellStyle name="Обычный 2 10 3 2 6 2 2 4" xfId="6809"/>
    <cellStyle name="Обычный 2 10 3 2 6 2 2 5" xfId="6810"/>
    <cellStyle name="Обычный 2 10 3 2 6 2 3" xfId="6811"/>
    <cellStyle name="Обычный 2 10 3 2 6 2 3 2" xfId="6812"/>
    <cellStyle name="Обычный 2 10 3 2 6 2 3 3" xfId="6813"/>
    <cellStyle name="Обычный 2 10 3 2 6 2 3 4" xfId="6814"/>
    <cellStyle name="Обычный 2 10 3 2 6 2 4" xfId="6815"/>
    <cellStyle name="Обычный 2 10 3 2 6 2 5" xfId="6816"/>
    <cellStyle name="Обычный 2 10 3 2 6 2 6" xfId="6817"/>
    <cellStyle name="Обычный 2 10 3 2 6 2 7" xfId="6818"/>
    <cellStyle name="Обычный 2 10 3 2 6 3" xfId="6819"/>
    <cellStyle name="Обычный 2 10 3 2 6 3 2" xfId="6820"/>
    <cellStyle name="Обычный 2 10 3 2 6 3 2 2" xfId="6821"/>
    <cellStyle name="Обычный 2 10 3 2 6 3 3" xfId="6822"/>
    <cellStyle name="Обычный 2 10 3 2 6 3 4" xfId="6823"/>
    <cellStyle name="Обычный 2 10 3 2 6 3 5" xfId="6824"/>
    <cellStyle name="Обычный 2 10 3 2 6 4" xfId="6825"/>
    <cellStyle name="Обычный 2 10 3 2 6 4 2" xfId="6826"/>
    <cellStyle name="Обычный 2 10 3 2 6 4 3" xfId="6827"/>
    <cellStyle name="Обычный 2 10 3 2 6 4 4" xfId="6828"/>
    <cellStyle name="Обычный 2 10 3 2 6 5" xfId="6829"/>
    <cellStyle name="Обычный 2 10 3 2 6 6" xfId="6830"/>
    <cellStyle name="Обычный 2 10 3 2 6 7" xfId="6831"/>
    <cellStyle name="Обычный 2 10 3 2 6 8" xfId="6832"/>
    <cellStyle name="Обычный 2 10 3 2 7" xfId="6833"/>
    <cellStyle name="Обычный 2 10 3 2 7 2" xfId="6834"/>
    <cellStyle name="Обычный 2 10 3 2 7 2 2" xfId="6835"/>
    <cellStyle name="Обычный 2 10 3 2 7 2 2 2" xfId="6836"/>
    <cellStyle name="Обычный 2 10 3 2 7 2 2 2 2" xfId="6837"/>
    <cellStyle name="Обычный 2 10 3 2 7 2 2 3" xfId="6838"/>
    <cellStyle name="Обычный 2 10 3 2 7 2 2 4" xfId="6839"/>
    <cellStyle name="Обычный 2 10 3 2 7 2 2 5" xfId="6840"/>
    <cellStyle name="Обычный 2 10 3 2 7 2 3" xfId="6841"/>
    <cellStyle name="Обычный 2 10 3 2 7 2 3 2" xfId="6842"/>
    <cellStyle name="Обычный 2 10 3 2 7 2 3 3" xfId="6843"/>
    <cellStyle name="Обычный 2 10 3 2 7 2 3 4" xfId="6844"/>
    <cellStyle name="Обычный 2 10 3 2 7 2 4" xfId="6845"/>
    <cellStyle name="Обычный 2 10 3 2 7 2 5" xfId="6846"/>
    <cellStyle name="Обычный 2 10 3 2 7 2 6" xfId="6847"/>
    <cellStyle name="Обычный 2 10 3 2 7 2 7" xfId="6848"/>
    <cellStyle name="Обычный 2 10 3 2 7 3" xfId="6849"/>
    <cellStyle name="Обычный 2 10 3 2 7 3 2" xfId="6850"/>
    <cellStyle name="Обычный 2 10 3 2 7 3 2 2" xfId="6851"/>
    <cellStyle name="Обычный 2 10 3 2 7 3 3" xfId="6852"/>
    <cellStyle name="Обычный 2 10 3 2 7 3 4" xfId="6853"/>
    <cellStyle name="Обычный 2 10 3 2 7 3 5" xfId="6854"/>
    <cellStyle name="Обычный 2 10 3 2 7 4" xfId="6855"/>
    <cellStyle name="Обычный 2 10 3 2 7 4 2" xfId="6856"/>
    <cellStyle name="Обычный 2 10 3 2 7 4 3" xfId="6857"/>
    <cellStyle name="Обычный 2 10 3 2 7 4 4" xfId="6858"/>
    <cellStyle name="Обычный 2 10 3 2 7 5" xfId="6859"/>
    <cellStyle name="Обычный 2 10 3 2 7 6" xfId="6860"/>
    <cellStyle name="Обычный 2 10 3 2 7 7" xfId="6861"/>
    <cellStyle name="Обычный 2 10 3 2 7 8" xfId="6862"/>
    <cellStyle name="Обычный 2 10 3 2 8" xfId="6863"/>
    <cellStyle name="Обычный 2 10 3 2 8 2" xfId="6864"/>
    <cellStyle name="Обычный 2 10 3 2 8 2 2" xfId="6865"/>
    <cellStyle name="Обычный 2 10 3 2 8 2 2 2" xfId="6866"/>
    <cellStyle name="Обычный 2 10 3 2 8 2 2 2 2" xfId="6867"/>
    <cellStyle name="Обычный 2 10 3 2 8 2 2 3" xfId="6868"/>
    <cellStyle name="Обычный 2 10 3 2 8 2 2 4" xfId="6869"/>
    <cellStyle name="Обычный 2 10 3 2 8 2 2 5" xfId="6870"/>
    <cellStyle name="Обычный 2 10 3 2 8 2 3" xfId="6871"/>
    <cellStyle name="Обычный 2 10 3 2 8 2 3 2" xfId="6872"/>
    <cellStyle name="Обычный 2 10 3 2 8 2 3 3" xfId="6873"/>
    <cellStyle name="Обычный 2 10 3 2 8 2 3 4" xfId="6874"/>
    <cellStyle name="Обычный 2 10 3 2 8 2 4" xfId="6875"/>
    <cellStyle name="Обычный 2 10 3 2 8 2 5" xfId="6876"/>
    <cellStyle name="Обычный 2 10 3 2 8 2 6" xfId="6877"/>
    <cellStyle name="Обычный 2 10 3 2 8 2 7" xfId="6878"/>
    <cellStyle name="Обычный 2 10 3 2 8 3" xfId="6879"/>
    <cellStyle name="Обычный 2 10 3 2 8 3 2" xfId="6880"/>
    <cellStyle name="Обычный 2 10 3 2 8 3 2 2" xfId="6881"/>
    <cellStyle name="Обычный 2 10 3 2 8 3 3" xfId="6882"/>
    <cellStyle name="Обычный 2 10 3 2 8 3 4" xfId="6883"/>
    <cellStyle name="Обычный 2 10 3 2 8 3 5" xfId="6884"/>
    <cellStyle name="Обычный 2 10 3 2 8 4" xfId="6885"/>
    <cellStyle name="Обычный 2 10 3 2 8 4 2" xfId="6886"/>
    <cellStyle name="Обычный 2 10 3 2 8 4 3" xfId="6887"/>
    <cellStyle name="Обычный 2 10 3 2 8 4 4" xfId="6888"/>
    <cellStyle name="Обычный 2 10 3 2 8 5" xfId="6889"/>
    <cellStyle name="Обычный 2 10 3 2 8 6" xfId="6890"/>
    <cellStyle name="Обычный 2 10 3 2 8 7" xfId="6891"/>
    <cellStyle name="Обычный 2 10 3 2 8 8" xfId="6892"/>
    <cellStyle name="Обычный 2 10 3 2 9" xfId="6893"/>
    <cellStyle name="Обычный 2 10 3 2 9 2" xfId="6894"/>
    <cellStyle name="Обычный 2 10 3 2 9 2 2" xfId="6895"/>
    <cellStyle name="Обычный 2 10 3 2 9 2 2 2" xfId="6896"/>
    <cellStyle name="Обычный 2 10 3 2 9 2 3" xfId="6897"/>
    <cellStyle name="Обычный 2 10 3 2 9 2 4" xfId="6898"/>
    <cellStyle name="Обычный 2 10 3 2 9 2 5" xfId="6899"/>
    <cellStyle name="Обычный 2 10 3 2 9 3" xfId="6900"/>
    <cellStyle name="Обычный 2 10 3 2 9 3 2" xfId="6901"/>
    <cellStyle name="Обычный 2 10 3 2 9 3 3" xfId="6902"/>
    <cellStyle name="Обычный 2 10 3 2 9 3 4" xfId="6903"/>
    <cellStyle name="Обычный 2 10 3 2 9 4" xfId="6904"/>
    <cellStyle name="Обычный 2 10 3 2 9 5" xfId="6905"/>
    <cellStyle name="Обычный 2 10 3 2 9 6" xfId="6906"/>
    <cellStyle name="Обычный 2 10 3 2 9 7" xfId="6907"/>
    <cellStyle name="Обычный 2 10 3 3" xfId="6908"/>
    <cellStyle name="Обычный 2 10 3 3 10" xfId="6909"/>
    <cellStyle name="Обычный 2 10 3 3 10 2" xfId="6910"/>
    <cellStyle name="Обычный 2 10 3 3 10 2 2" xfId="6911"/>
    <cellStyle name="Обычный 2 10 3 3 10 3" xfId="6912"/>
    <cellStyle name="Обычный 2 10 3 3 10 4" xfId="6913"/>
    <cellStyle name="Обычный 2 10 3 3 10 5" xfId="6914"/>
    <cellStyle name="Обычный 2 10 3 3 11" xfId="6915"/>
    <cellStyle name="Обычный 2 10 3 3 11 2" xfId="6916"/>
    <cellStyle name="Обычный 2 10 3 3 11 3" xfId="6917"/>
    <cellStyle name="Обычный 2 10 3 3 11 4" xfId="6918"/>
    <cellStyle name="Обычный 2 10 3 3 12" xfId="6919"/>
    <cellStyle name="Обычный 2 10 3 3 13" xfId="6920"/>
    <cellStyle name="Обычный 2 10 3 3 14" xfId="6921"/>
    <cellStyle name="Обычный 2 10 3 3 15" xfId="6922"/>
    <cellStyle name="Обычный 2 10 3 3 2" xfId="6923"/>
    <cellStyle name="Обычный 2 10 3 3 2 2" xfId="6924"/>
    <cellStyle name="Обычный 2 10 3 3 2 2 2" xfId="6925"/>
    <cellStyle name="Обычный 2 10 3 3 2 2 2 2" xfId="6926"/>
    <cellStyle name="Обычный 2 10 3 3 2 2 2 2 2" xfId="6927"/>
    <cellStyle name="Обычный 2 10 3 3 2 2 2 3" xfId="6928"/>
    <cellStyle name="Обычный 2 10 3 3 2 2 2 4" xfId="6929"/>
    <cellStyle name="Обычный 2 10 3 3 2 2 2 5" xfId="6930"/>
    <cellStyle name="Обычный 2 10 3 3 2 2 3" xfId="6931"/>
    <cellStyle name="Обычный 2 10 3 3 2 2 3 2" xfId="6932"/>
    <cellStyle name="Обычный 2 10 3 3 2 2 3 3" xfId="6933"/>
    <cellStyle name="Обычный 2 10 3 3 2 2 3 4" xfId="6934"/>
    <cellStyle name="Обычный 2 10 3 3 2 2 4" xfId="6935"/>
    <cellStyle name="Обычный 2 10 3 3 2 2 5" xfId="6936"/>
    <cellStyle name="Обычный 2 10 3 3 2 2 6" xfId="6937"/>
    <cellStyle name="Обычный 2 10 3 3 2 2 7" xfId="6938"/>
    <cellStyle name="Обычный 2 10 3 3 2 3" xfId="6939"/>
    <cellStyle name="Обычный 2 10 3 3 2 3 2" xfId="6940"/>
    <cellStyle name="Обычный 2 10 3 3 2 3 2 2" xfId="6941"/>
    <cellStyle name="Обычный 2 10 3 3 2 3 3" xfId="6942"/>
    <cellStyle name="Обычный 2 10 3 3 2 3 4" xfId="6943"/>
    <cellStyle name="Обычный 2 10 3 3 2 3 5" xfId="6944"/>
    <cellStyle name="Обычный 2 10 3 3 2 4" xfId="6945"/>
    <cellStyle name="Обычный 2 10 3 3 2 4 2" xfId="6946"/>
    <cellStyle name="Обычный 2 10 3 3 2 4 2 2" xfId="6947"/>
    <cellStyle name="Обычный 2 10 3 3 2 4 3" xfId="6948"/>
    <cellStyle name="Обычный 2 10 3 3 2 4 4" xfId="6949"/>
    <cellStyle name="Обычный 2 10 3 3 2 4 5" xfId="6950"/>
    <cellStyle name="Обычный 2 10 3 3 2 5" xfId="6951"/>
    <cellStyle name="Обычный 2 10 3 3 2 5 2" xfId="6952"/>
    <cellStyle name="Обычный 2 10 3 3 2 5 3" xfId="6953"/>
    <cellStyle name="Обычный 2 10 3 3 2 5 4" xfId="6954"/>
    <cellStyle name="Обычный 2 10 3 3 2 6" xfId="6955"/>
    <cellStyle name="Обычный 2 10 3 3 2 7" xfId="6956"/>
    <cellStyle name="Обычный 2 10 3 3 2 8" xfId="6957"/>
    <cellStyle name="Обычный 2 10 3 3 2 9" xfId="6958"/>
    <cellStyle name="Обычный 2 10 3 3 3" xfId="6959"/>
    <cellStyle name="Обычный 2 10 3 3 3 2" xfId="6960"/>
    <cellStyle name="Обычный 2 10 3 3 3 2 2" xfId="6961"/>
    <cellStyle name="Обычный 2 10 3 3 3 2 2 2" xfId="6962"/>
    <cellStyle name="Обычный 2 10 3 3 3 2 2 2 2" xfId="6963"/>
    <cellStyle name="Обычный 2 10 3 3 3 2 2 3" xfId="6964"/>
    <cellStyle name="Обычный 2 10 3 3 3 2 2 4" xfId="6965"/>
    <cellStyle name="Обычный 2 10 3 3 3 2 2 5" xfId="6966"/>
    <cellStyle name="Обычный 2 10 3 3 3 2 3" xfId="6967"/>
    <cellStyle name="Обычный 2 10 3 3 3 2 3 2" xfId="6968"/>
    <cellStyle name="Обычный 2 10 3 3 3 2 3 3" xfId="6969"/>
    <cellStyle name="Обычный 2 10 3 3 3 2 3 4" xfId="6970"/>
    <cellStyle name="Обычный 2 10 3 3 3 2 4" xfId="6971"/>
    <cellStyle name="Обычный 2 10 3 3 3 2 5" xfId="6972"/>
    <cellStyle name="Обычный 2 10 3 3 3 2 6" xfId="6973"/>
    <cellStyle name="Обычный 2 10 3 3 3 2 7" xfId="6974"/>
    <cellStyle name="Обычный 2 10 3 3 3 3" xfId="6975"/>
    <cellStyle name="Обычный 2 10 3 3 3 3 2" xfId="6976"/>
    <cellStyle name="Обычный 2 10 3 3 3 3 2 2" xfId="6977"/>
    <cellStyle name="Обычный 2 10 3 3 3 3 3" xfId="6978"/>
    <cellStyle name="Обычный 2 10 3 3 3 3 4" xfId="6979"/>
    <cellStyle name="Обычный 2 10 3 3 3 3 5" xfId="6980"/>
    <cellStyle name="Обычный 2 10 3 3 3 4" xfId="6981"/>
    <cellStyle name="Обычный 2 10 3 3 3 4 2" xfId="6982"/>
    <cellStyle name="Обычный 2 10 3 3 3 4 2 2" xfId="6983"/>
    <cellStyle name="Обычный 2 10 3 3 3 4 3" xfId="6984"/>
    <cellStyle name="Обычный 2 10 3 3 3 4 4" xfId="6985"/>
    <cellStyle name="Обычный 2 10 3 3 3 4 5" xfId="6986"/>
    <cellStyle name="Обычный 2 10 3 3 3 5" xfId="6987"/>
    <cellStyle name="Обычный 2 10 3 3 3 5 2" xfId="6988"/>
    <cellStyle name="Обычный 2 10 3 3 3 5 3" xfId="6989"/>
    <cellStyle name="Обычный 2 10 3 3 3 5 4" xfId="6990"/>
    <cellStyle name="Обычный 2 10 3 3 3 6" xfId="6991"/>
    <cellStyle name="Обычный 2 10 3 3 3 7" xfId="6992"/>
    <cellStyle name="Обычный 2 10 3 3 3 8" xfId="6993"/>
    <cellStyle name="Обычный 2 10 3 3 3 9" xfId="6994"/>
    <cellStyle name="Обычный 2 10 3 3 4" xfId="6995"/>
    <cellStyle name="Обычный 2 10 3 3 4 2" xfId="6996"/>
    <cellStyle name="Обычный 2 10 3 3 4 2 2" xfId="6997"/>
    <cellStyle name="Обычный 2 10 3 3 4 2 2 2" xfId="6998"/>
    <cellStyle name="Обычный 2 10 3 3 4 2 2 2 2" xfId="6999"/>
    <cellStyle name="Обычный 2 10 3 3 4 2 2 3" xfId="7000"/>
    <cellStyle name="Обычный 2 10 3 3 4 2 2 4" xfId="7001"/>
    <cellStyle name="Обычный 2 10 3 3 4 2 2 5" xfId="7002"/>
    <cellStyle name="Обычный 2 10 3 3 4 2 3" xfId="7003"/>
    <cellStyle name="Обычный 2 10 3 3 4 2 3 2" xfId="7004"/>
    <cellStyle name="Обычный 2 10 3 3 4 2 3 3" xfId="7005"/>
    <cellStyle name="Обычный 2 10 3 3 4 2 3 4" xfId="7006"/>
    <cellStyle name="Обычный 2 10 3 3 4 2 4" xfId="7007"/>
    <cellStyle name="Обычный 2 10 3 3 4 2 5" xfId="7008"/>
    <cellStyle name="Обычный 2 10 3 3 4 2 6" xfId="7009"/>
    <cellStyle name="Обычный 2 10 3 3 4 2 7" xfId="7010"/>
    <cellStyle name="Обычный 2 10 3 3 4 3" xfId="7011"/>
    <cellStyle name="Обычный 2 10 3 3 4 3 2" xfId="7012"/>
    <cellStyle name="Обычный 2 10 3 3 4 3 2 2" xfId="7013"/>
    <cellStyle name="Обычный 2 10 3 3 4 3 3" xfId="7014"/>
    <cellStyle name="Обычный 2 10 3 3 4 3 4" xfId="7015"/>
    <cellStyle name="Обычный 2 10 3 3 4 3 5" xfId="7016"/>
    <cellStyle name="Обычный 2 10 3 3 4 4" xfId="7017"/>
    <cellStyle name="Обычный 2 10 3 3 4 4 2" xfId="7018"/>
    <cellStyle name="Обычный 2 10 3 3 4 4 3" xfId="7019"/>
    <cellStyle name="Обычный 2 10 3 3 4 4 4" xfId="7020"/>
    <cellStyle name="Обычный 2 10 3 3 4 5" xfId="7021"/>
    <cellStyle name="Обычный 2 10 3 3 4 6" xfId="7022"/>
    <cellStyle name="Обычный 2 10 3 3 4 7" xfId="7023"/>
    <cellStyle name="Обычный 2 10 3 3 4 8" xfId="7024"/>
    <cellStyle name="Обычный 2 10 3 3 5" xfId="7025"/>
    <cellStyle name="Обычный 2 10 3 3 5 2" xfId="7026"/>
    <cellStyle name="Обычный 2 10 3 3 5 2 2" xfId="7027"/>
    <cellStyle name="Обычный 2 10 3 3 5 2 2 2" xfId="7028"/>
    <cellStyle name="Обычный 2 10 3 3 5 2 2 2 2" xfId="7029"/>
    <cellStyle name="Обычный 2 10 3 3 5 2 2 3" xfId="7030"/>
    <cellStyle name="Обычный 2 10 3 3 5 2 2 4" xfId="7031"/>
    <cellStyle name="Обычный 2 10 3 3 5 2 2 5" xfId="7032"/>
    <cellStyle name="Обычный 2 10 3 3 5 2 3" xfId="7033"/>
    <cellStyle name="Обычный 2 10 3 3 5 2 3 2" xfId="7034"/>
    <cellStyle name="Обычный 2 10 3 3 5 2 3 3" xfId="7035"/>
    <cellStyle name="Обычный 2 10 3 3 5 2 3 4" xfId="7036"/>
    <cellStyle name="Обычный 2 10 3 3 5 2 4" xfId="7037"/>
    <cellStyle name="Обычный 2 10 3 3 5 2 5" xfId="7038"/>
    <cellStyle name="Обычный 2 10 3 3 5 2 6" xfId="7039"/>
    <cellStyle name="Обычный 2 10 3 3 5 2 7" xfId="7040"/>
    <cellStyle name="Обычный 2 10 3 3 5 3" xfId="7041"/>
    <cellStyle name="Обычный 2 10 3 3 5 3 2" xfId="7042"/>
    <cellStyle name="Обычный 2 10 3 3 5 3 2 2" xfId="7043"/>
    <cellStyle name="Обычный 2 10 3 3 5 3 3" xfId="7044"/>
    <cellStyle name="Обычный 2 10 3 3 5 3 4" xfId="7045"/>
    <cellStyle name="Обычный 2 10 3 3 5 3 5" xfId="7046"/>
    <cellStyle name="Обычный 2 10 3 3 5 4" xfId="7047"/>
    <cellStyle name="Обычный 2 10 3 3 5 4 2" xfId="7048"/>
    <cellStyle name="Обычный 2 10 3 3 5 4 3" xfId="7049"/>
    <cellStyle name="Обычный 2 10 3 3 5 4 4" xfId="7050"/>
    <cellStyle name="Обычный 2 10 3 3 5 5" xfId="7051"/>
    <cellStyle name="Обычный 2 10 3 3 5 6" xfId="7052"/>
    <cellStyle name="Обычный 2 10 3 3 5 7" xfId="7053"/>
    <cellStyle name="Обычный 2 10 3 3 5 8" xfId="7054"/>
    <cellStyle name="Обычный 2 10 3 3 6" xfId="7055"/>
    <cellStyle name="Обычный 2 10 3 3 6 2" xfId="7056"/>
    <cellStyle name="Обычный 2 10 3 3 6 2 2" xfId="7057"/>
    <cellStyle name="Обычный 2 10 3 3 6 2 2 2" xfId="7058"/>
    <cellStyle name="Обычный 2 10 3 3 6 2 2 2 2" xfId="7059"/>
    <cellStyle name="Обычный 2 10 3 3 6 2 2 3" xfId="7060"/>
    <cellStyle name="Обычный 2 10 3 3 6 2 2 4" xfId="7061"/>
    <cellStyle name="Обычный 2 10 3 3 6 2 2 5" xfId="7062"/>
    <cellStyle name="Обычный 2 10 3 3 6 2 3" xfId="7063"/>
    <cellStyle name="Обычный 2 10 3 3 6 2 3 2" xfId="7064"/>
    <cellStyle name="Обычный 2 10 3 3 6 2 3 3" xfId="7065"/>
    <cellStyle name="Обычный 2 10 3 3 6 2 3 4" xfId="7066"/>
    <cellStyle name="Обычный 2 10 3 3 6 2 4" xfId="7067"/>
    <cellStyle name="Обычный 2 10 3 3 6 2 5" xfId="7068"/>
    <cellStyle name="Обычный 2 10 3 3 6 2 6" xfId="7069"/>
    <cellStyle name="Обычный 2 10 3 3 6 2 7" xfId="7070"/>
    <cellStyle name="Обычный 2 10 3 3 6 3" xfId="7071"/>
    <cellStyle name="Обычный 2 10 3 3 6 3 2" xfId="7072"/>
    <cellStyle name="Обычный 2 10 3 3 6 3 2 2" xfId="7073"/>
    <cellStyle name="Обычный 2 10 3 3 6 3 3" xfId="7074"/>
    <cellStyle name="Обычный 2 10 3 3 6 3 4" xfId="7075"/>
    <cellStyle name="Обычный 2 10 3 3 6 3 5" xfId="7076"/>
    <cellStyle name="Обычный 2 10 3 3 6 4" xfId="7077"/>
    <cellStyle name="Обычный 2 10 3 3 6 4 2" xfId="7078"/>
    <cellStyle name="Обычный 2 10 3 3 6 4 3" xfId="7079"/>
    <cellStyle name="Обычный 2 10 3 3 6 4 4" xfId="7080"/>
    <cellStyle name="Обычный 2 10 3 3 6 5" xfId="7081"/>
    <cellStyle name="Обычный 2 10 3 3 6 6" xfId="7082"/>
    <cellStyle name="Обычный 2 10 3 3 6 7" xfId="7083"/>
    <cellStyle name="Обычный 2 10 3 3 6 8" xfId="7084"/>
    <cellStyle name="Обычный 2 10 3 3 7" xfId="7085"/>
    <cellStyle name="Обычный 2 10 3 3 7 2" xfId="7086"/>
    <cellStyle name="Обычный 2 10 3 3 7 2 2" xfId="7087"/>
    <cellStyle name="Обычный 2 10 3 3 7 2 2 2" xfId="7088"/>
    <cellStyle name="Обычный 2 10 3 3 7 2 2 2 2" xfId="7089"/>
    <cellStyle name="Обычный 2 10 3 3 7 2 2 3" xfId="7090"/>
    <cellStyle name="Обычный 2 10 3 3 7 2 2 4" xfId="7091"/>
    <cellStyle name="Обычный 2 10 3 3 7 2 2 5" xfId="7092"/>
    <cellStyle name="Обычный 2 10 3 3 7 2 3" xfId="7093"/>
    <cellStyle name="Обычный 2 10 3 3 7 2 3 2" xfId="7094"/>
    <cellStyle name="Обычный 2 10 3 3 7 2 3 3" xfId="7095"/>
    <cellStyle name="Обычный 2 10 3 3 7 2 3 4" xfId="7096"/>
    <cellStyle name="Обычный 2 10 3 3 7 2 4" xfId="7097"/>
    <cellStyle name="Обычный 2 10 3 3 7 2 5" xfId="7098"/>
    <cellStyle name="Обычный 2 10 3 3 7 2 6" xfId="7099"/>
    <cellStyle name="Обычный 2 10 3 3 7 2 7" xfId="7100"/>
    <cellStyle name="Обычный 2 10 3 3 7 3" xfId="7101"/>
    <cellStyle name="Обычный 2 10 3 3 7 3 2" xfId="7102"/>
    <cellStyle name="Обычный 2 10 3 3 7 3 2 2" xfId="7103"/>
    <cellStyle name="Обычный 2 10 3 3 7 3 3" xfId="7104"/>
    <cellStyle name="Обычный 2 10 3 3 7 3 4" xfId="7105"/>
    <cellStyle name="Обычный 2 10 3 3 7 3 5" xfId="7106"/>
    <cellStyle name="Обычный 2 10 3 3 7 4" xfId="7107"/>
    <cellStyle name="Обычный 2 10 3 3 7 4 2" xfId="7108"/>
    <cellStyle name="Обычный 2 10 3 3 7 4 3" xfId="7109"/>
    <cellStyle name="Обычный 2 10 3 3 7 4 4" xfId="7110"/>
    <cellStyle name="Обычный 2 10 3 3 7 5" xfId="7111"/>
    <cellStyle name="Обычный 2 10 3 3 7 6" xfId="7112"/>
    <cellStyle name="Обычный 2 10 3 3 7 7" xfId="7113"/>
    <cellStyle name="Обычный 2 10 3 3 7 8" xfId="7114"/>
    <cellStyle name="Обычный 2 10 3 3 8" xfId="7115"/>
    <cellStyle name="Обычный 2 10 3 3 8 2" xfId="7116"/>
    <cellStyle name="Обычный 2 10 3 3 8 2 2" xfId="7117"/>
    <cellStyle name="Обычный 2 10 3 3 8 2 2 2" xfId="7118"/>
    <cellStyle name="Обычный 2 10 3 3 8 2 3" xfId="7119"/>
    <cellStyle name="Обычный 2 10 3 3 8 2 4" xfId="7120"/>
    <cellStyle name="Обычный 2 10 3 3 8 2 5" xfId="7121"/>
    <cellStyle name="Обычный 2 10 3 3 8 3" xfId="7122"/>
    <cellStyle name="Обычный 2 10 3 3 8 3 2" xfId="7123"/>
    <cellStyle name="Обычный 2 10 3 3 8 3 3" xfId="7124"/>
    <cellStyle name="Обычный 2 10 3 3 8 3 4" xfId="7125"/>
    <cellStyle name="Обычный 2 10 3 3 8 4" xfId="7126"/>
    <cellStyle name="Обычный 2 10 3 3 8 5" xfId="7127"/>
    <cellStyle name="Обычный 2 10 3 3 8 6" xfId="7128"/>
    <cellStyle name="Обычный 2 10 3 3 8 7" xfId="7129"/>
    <cellStyle name="Обычный 2 10 3 3 9" xfId="7130"/>
    <cellStyle name="Обычный 2 10 3 3 9 2" xfId="7131"/>
    <cellStyle name="Обычный 2 10 3 3 9 2 2" xfId="7132"/>
    <cellStyle name="Обычный 2 10 3 3 9 2 2 2" xfId="7133"/>
    <cellStyle name="Обычный 2 10 3 3 9 2 3" xfId="7134"/>
    <cellStyle name="Обычный 2 10 3 3 9 2 4" xfId="7135"/>
    <cellStyle name="Обычный 2 10 3 3 9 2 5" xfId="7136"/>
    <cellStyle name="Обычный 2 10 3 3 9 3" xfId="7137"/>
    <cellStyle name="Обычный 2 10 3 3 9 3 2" xfId="7138"/>
    <cellStyle name="Обычный 2 10 3 3 9 3 3" xfId="7139"/>
    <cellStyle name="Обычный 2 10 3 3 9 3 4" xfId="7140"/>
    <cellStyle name="Обычный 2 10 3 3 9 4" xfId="7141"/>
    <cellStyle name="Обычный 2 10 3 3 9 5" xfId="7142"/>
    <cellStyle name="Обычный 2 10 3 3 9 6" xfId="7143"/>
    <cellStyle name="Обычный 2 10 3 3 9 7" xfId="7144"/>
    <cellStyle name="Обычный 2 10 3 4" xfId="7145"/>
    <cellStyle name="Обычный 2 10 3 4 10" xfId="7146"/>
    <cellStyle name="Обычный 2 10 3 4 10 2" xfId="7147"/>
    <cellStyle name="Обычный 2 10 3 4 10 2 2" xfId="7148"/>
    <cellStyle name="Обычный 2 10 3 4 10 3" xfId="7149"/>
    <cellStyle name="Обычный 2 10 3 4 10 4" xfId="7150"/>
    <cellStyle name="Обычный 2 10 3 4 10 5" xfId="7151"/>
    <cellStyle name="Обычный 2 10 3 4 11" xfId="7152"/>
    <cellStyle name="Обычный 2 10 3 4 11 2" xfId="7153"/>
    <cellStyle name="Обычный 2 10 3 4 11 3" xfId="7154"/>
    <cellStyle name="Обычный 2 10 3 4 11 4" xfId="7155"/>
    <cellStyle name="Обычный 2 10 3 4 12" xfId="7156"/>
    <cellStyle name="Обычный 2 10 3 4 13" xfId="7157"/>
    <cellStyle name="Обычный 2 10 3 4 14" xfId="7158"/>
    <cellStyle name="Обычный 2 10 3 4 15" xfId="7159"/>
    <cellStyle name="Обычный 2 10 3 4 2" xfId="7160"/>
    <cellStyle name="Обычный 2 10 3 4 2 2" xfId="7161"/>
    <cellStyle name="Обычный 2 10 3 4 2 2 2" xfId="7162"/>
    <cellStyle name="Обычный 2 10 3 4 2 2 2 2" xfId="7163"/>
    <cellStyle name="Обычный 2 10 3 4 2 2 2 2 2" xfId="7164"/>
    <cellStyle name="Обычный 2 10 3 4 2 2 2 3" xfId="7165"/>
    <cellStyle name="Обычный 2 10 3 4 2 2 2 4" xfId="7166"/>
    <cellStyle name="Обычный 2 10 3 4 2 2 2 5" xfId="7167"/>
    <cellStyle name="Обычный 2 10 3 4 2 2 3" xfId="7168"/>
    <cellStyle name="Обычный 2 10 3 4 2 2 3 2" xfId="7169"/>
    <cellStyle name="Обычный 2 10 3 4 2 2 3 3" xfId="7170"/>
    <cellStyle name="Обычный 2 10 3 4 2 2 3 4" xfId="7171"/>
    <cellStyle name="Обычный 2 10 3 4 2 2 4" xfId="7172"/>
    <cellStyle name="Обычный 2 10 3 4 2 2 5" xfId="7173"/>
    <cellStyle name="Обычный 2 10 3 4 2 2 6" xfId="7174"/>
    <cellStyle name="Обычный 2 10 3 4 2 2 7" xfId="7175"/>
    <cellStyle name="Обычный 2 10 3 4 2 3" xfId="7176"/>
    <cellStyle name="Обычный 2 10 3 4 2 3 2" xfId="7177"/>
    <cellStyle name="Обычный 2 10 3 4 2 3 2 2" xfId="7178"/>
    <cellStyle name="Обычный 2 10 3 4 2 3 3" xfId="7179"/>
    <cellStyle name="Обычный 2 10 3 4 2 3 4" xfId="7180"/>
    <cellStyle name="Обычный 2 10 3 4 2 3 5" xfId="7181"/>
    <cellStyle name="Обычный 2 10 3 4 2 4" xfId="7182"/>
    <cellStyle name="Обычный 2 10 3 4 2 4 2" xfId="7183"/>
    <cellStyle name="Обычный 2 10 3 4 2 4 2 2" xfId="7184"/>
    <cellStyle name="Обычный 2 10 3 4 2 4 3" xfId="7185"/>
    <cellStyle name="Обычный 2 10 3 4 2 4 4" xfId="7186"/>
    <cellStyle name="Обычный 2 10 3 4 2 4 5" xfId="7187"/>
    <cellStyle name="Обычный 2 10 3 4 2 5" xfId="7188"/>
    <cellStyle name="Обычный 2 10 3 4 2 5 2" xfId="7189"/>
    <cellStyle name="Обычный 2 10 3 4 2 5 3" xfId="7190"/>
    <cellStyle name="Обычный 2 10 3 4 2 5 4" xfId="7191"/>
    <cellStyle name="Обычный 2 10 3 4 2 6" xfId="7192"/>
    <cellStyle name="Обычный 2 10 3 4 2 7" xfId="7193"/>
    <cellStyle name="Обычный 2 10 3 4 2 8" xfId="7194"/>
    <cellStyle name="Обычный 2 10 3 4 2 9" xfId="7195"/>
    <cellStyle name="Обычный 2 10 3 4 3" xfId="7196"/>
    <cellStyle name="Обычный 2 10 3 4 3 2" xfId="7197"/>
    <cellStyle name="Обычный 2 10 3 4 3 2 2" xfId="7198"/>
    <cellStyle name="Обычный 2 10 3 4 3 2 2 2" xfId="7199"/>
    <cellStyle name="Обычный 2 10 3 4 3 2 2 2 2" xfId="7200"/>
    <cellStyle name="Обычный 2 10 3 4 3 2 2 3" xfId="7201"/>
    <cellStyle name="Обычный 2 10 3 4 3 2 2 4" xfId="7202"/>
    <cellStyle name="Обычный 2 10 3 4 3 2 2 5" xfId="7203"/>
    <cellStyle name="Обычный 2 10 3 4 3 2 3" xfId="7204"/>
    <cellStyle name="Обычный 2 10 3 4 3 2 3 2" xfId="7205"/>
    <cellStyle name="Обычный 2 10 3 4 3 2 3 3" xfId="7206"/>
    <cellStyle name="Обычный 2 10 3 4 3 2 3 4" xfId="7207"/>
    <cellStyle name="Обычный 2 10 3 4 3 2 4" xfId="7208"/>
    <cellStyle name="Обычный 2 10 3 4 3 2 5" xfId="7209"/>
    <cellStyle name="Обычный 2 10 3 4 3 2 6" xfId="7210"/>
    <cellStyle name="Обычный 2 10 3 4 3 2 7" xfId="7211"/>
    <cellStyle name="Обычный 2 10 3 4 3 3" xfId="7212"/>
    <cellStyle name="Обычный 2 10 3 4 3 3 2" xfId="7213"/>
    <cellStyle name="Обычный 2 10 3 4 3 3 2 2" xfId="7214"/>
    <cellStyle name="Обычный 2 10 3 4 3 3 3" xfId="7215"/>
    <cellStyle name="Обычный 2 10 3 4 3 3 4" xfId="7216"/>
    <cellStyle name="Обычный 2 10 3 4 3 3 5" xfId="7217"/>
    <cellStyle name="Обычный 2 10 3 4 3 4" xfId="7218"/>
    <cellStyle name="Обычный 2 10 3 4 3 4 2" xfId="7219"/>
    <cellStyle name="Обычный 2 10 3 4 3 4 2 2" xfId="7220"/>
    <cellStyle name="Обычный 2 10 3 4 3 4 3" xfId="7221"/>
    <cellStyle name="Обычный 2 10 3 4 3 4 4" xfId="7222"/>
    <cellStyle name="Обычный 2 10 3 4 3 4 5" xfId="7223"/>
    <cellStyle name="Обычный 2 10 3 4 3 5" xfId="7224"/>
    <cellStyle name="Обычный 2 10 3 4 3 5 2" xfId="7225"/>
    <cellStyle name="Обычный 2 10 3 4 3 5 3" xfId="7226"/>
    <cellStyle name="Обычный 2 10 3 4 3 5 4" xfId="7227"/>
    <cellStyle name="Обычный 2 10 3 4 3 6" xfId="7228"/>
    <cellStyle name="Обычный 2 10 3 4 3 7" xfId="7229"/>
    <cellStyle name="Обычный 2 10 3 4 3 8" xfId="7230"/>
    <cellStyle name="Обычный 2 10 3 4 3 9" xfId="7231"/>
    <cellStyle name="Обычный 2 10 3 4 4" xfId="7232"/>
    <cellStyle name="Обычный 2 10 3 4 4 2" xfId="7233"/>
    <cellStyle name="Обычный 2 10 3 4 4 2 2" xfId="7234"/>
    <cellStyle name="Обычный 2 10 3 4 4 2 2 2" xfId="7235"/>
    <cellStyle name="Обычный 2 10 3 4 4 2 2 2 2" xfId="7236"/>
    <cellStyle name="Обычный 2 10 3 4 4 2 2 3" xfId="7237"/>
    <cellStyle name="Обычный 2 10 3 4 4 2 2 4" xfId="7238"/>
    <cellStyle name="Обычный 2 10 3 4 4 2 2 5" xfId="7239"/>
    <cellStyle name="Обычный 2 10 3 4 4 2 3" xfId="7240"/>
    <cellStyle name="Обычный 2 10 3 4 4 2 3 2" xfId="7241"/>
    <cellStyle name="Обычный 2 10 3 4 4 2 3 3" xfId="7242"/>
    <cellStyle name="Обычный 2 10 3 4 4 2 3 4" xfId="7243"/>
    <cellStyle name="Обычный 2 10 3 4 4 2 4" xfId="7244"/>
    <cellStyle name="Обычный 2 10 3 4 4 2 5" xfId="7245"/>
    <cellStyle name="Обычный 2 10 3 4 4 2 6" xfId="7246"/>
    <cellStyle name="Обычный 2 10 3 4 4 2 7" xfId="7247"/>
    <cellStyle name="Обычный 2 10 3 4 4 3" xfId="7248"/>
    <cellStyle name="Обычный 2 10 3 4 4 3 2" xfId="7249"/>
    <cellStyle name="Обычный 2 10 3 4 4 3 2 2" xfId="7250"/>
    <cellStyle name="Обычный 2 10 3 4 4 3 3" xfId="7251"/>
    <cellStyle name="Обычный 2 10 3 4 4 3 4" xfId="7252"/>
    <cellStyle name="Обычный 2 10 3 4 4 3 5" xfId="7253"/>
    <cellStyle name="Обычный 2 10 3 4 4 4" xfId="7254"/>
    <cellStyle name="Обычный 2 10 3 4 4 4 2" xfId="7255"/>
    <cellStyle name="Обычный 2 10 3 4 4 4 3" xfId="7256"/>
    <cellStyle name="Обычный 2 10 3 4 4 4 4" xfId="7257"/>
    <cellStyle name="Обычный 2 10 3 4 4 5" xfId="7258"/>
    <cellStyle name="Обычный 2 10 3 4 4 6" xfId="7259"/>
    <cellStyle name="Обычный 2 10 3 4 4 7" xfId="7260"/>
    <cellStyle name="Обычный 2 10 3 4 4 8" xfId="7261"/>
    <cellStyle name="Обычный 2 10 3 4 5" xfId="7262"/>
    <cellStyle name="Обычный 2 10 3 4 5 2" xfId="7263"/>
    <cellStyle name="Обычный 2 10 3 4 5 2 2" xfId="7264"/>
    <cellStyle name="Обычный 2 10 3 4 5 2 2 2" xfId="7265"/>
    <cellStyle name="Обычный 2 10 3 4 5 2 2 2 2" xfId="7266"/>
    <cellStyle name="Обычный 2 10 3 4 5 2 2 3" xfId="7267"/>
    <cellStyle name="Обычный 2 10 3 4 5 2 2 4" xfId="7268"/>
    <cellStyle name="Обычный 2 10 3 4 5 2 2 5" xfId="7269"/>
    <cellStyle name="Обычный 2 10 3 4 5 2 3" xfId="7270"/>
    <cellStyle name="Обычный 2 10 3 4 5 2 3 2" xfId="7271"/>
    <cellStyle name="Обычный 2 10 3 4 5 2 3 3" xfId="7272"/>
    <cellStyle name="Обычный 2 10 3 4 5 2 3 4" xfId="7273"/>
    <cellStyle name="Обычный 2 10 3 4 5 2 4" xfId="7274"/>
    <cellStyle name="Обычный 2 10 3 4 5 2 5" xfId="7275"/>
    <cellStyle name="Обычный 2 10 3 4 5 2 6" xfId="7276"/>
    <cellStyle name="Обычный 2 10 3 4 5 2 7" xfId="7277"/>
    <cellStyle name="Обычный 2 10 3 4 5 3" xfId="7278"/>
    <cellStyle name="Обычный 2 10 3 4 5 3 2" xfId="7279"/>
    <cellStyle name="Обычный 2 10 3 4 5 3 2 2" xfId="7280"/>
    <cellStyle name="Обычный 2 10 3 4 5 3 3" xfId="7281"/>
    <cellStyle name="Обычный 2 10 3 4 5 3 4" xfId="7282"/>
    <cellStyle name="Обычный 2 10 3 4 5 3 5" xfId="7283"/>
    <cellStyle name="Обычный 2 10 3 4 5 4" xfId="7284"/>
    <cellStyle name="Обычный 2 10 3 4 5 4 2" xfId="7285"/>
    <cellStyle name="Обычный 2 10 3 4 5 4 3" xfId="7286"/>
    <cellStyle name="Обычный 2 10 3 4 5 4 4" xfId="7287"/>
    <cellStyle name="Обычный 2 10 3 4 5 5" xfId="7288"/>
    <cellStyle name="Обычный 2 10 3 4 5 6" xfId="7289"/>
    <cellStyle name="Обычный 2 10 3 4 5 7" xfId="7290"/>
    <cellStyle name="Обычный 2 10 3 4 5 8" xfId="7291"/>
    <cellStyle name="Обычный 2 10 3 4 6" xfId="7292"/>
    <cellStyle name="Обычный 2 10 3 4 6 2" xfId="7293"/>
    <cellStyle name="Обычный 2 10 3 4 6 2 2" xfId="7294"/>
    <cellStyle name="Обычный 2 10 3 4 6 2 2 2" xfId="7295"/>
    <cellStyle name="Обычный 2 10 3 4 6 2 2 2 2" xfId="7296"/>
    <cellStyle name="Обычный 2 10 3 4 6 2 2 3" xfId="7297"/>
    <cellStyle name="Обычный 2 10 3 4 6 2 2 4" xfId="7298"/>
    <cellStyle name="Обычный 2 10 3 4 6 2 2 5" xfId="7299"/>
    <cellStyle name="Обычный 2 10 3 4 6 2 3" xfId="7300"/>
    <cellStyle name="Обычный 2 10 3 4 6 2 3 2" xfId="7301"/>
    <cellStyle name="Обычный 2 10 3 4 6 2 3 3" xfId="7302"/>
    <cellStyle name="Обычный 2 10 3 4 6 2 3 4" xfId="7303"/>
    <cellStyle name="Обычный 2 10 3 4 6 2 4" xfId="7304"/>
    <cellStyle name="Обычный 2 10 3 4 6 2 5" xfId="7305"/>
    <cellStyle name="Обычный 2 10 3 4 6 2 6" xfId="7306"/>
    <cellStyle name="Обычный 2 10 3 4 6 2 7" xfId="7307"/>
    <cellStyle name="Обычный 2 10 3 4 6 3" xfId="7308"/>
    <cellStyle name="Обычный 2 10 3 4 6 3 2" xfId="7309"/>
    <cellStyle name="Обычный 2 10 3 4 6 3 2 2" xfId="7310"/>
    <cellStyle name="Обычный 2 10 3 4 6 3 3" xfId="7311"/>
    <cellStyle name="Обычный 2 10 3 4 6 3 4" xfId="7312"/>
    <cellStyle name="Обычный 2 10 3 4 6 3 5" xfId="7313"/>
    <cellStyle name="Обычный 2 10 3 4 6 4" xfId="7314"/>
    <cellStyle name="Обычный 2 10 3 4 6 4 2" xfId="7315"/>
    <cellStyle name="Обычный 2 10 3 4 6 4 3" xfId="7316"/>
    <cellStyle name="Обычный 2 10 3 4 6 4 4" xfId="7317"/>
    <cellStyle name="Обычный 2 10 3 4 6 5" xfId="7318"/>
    <cellStyle name="Обычный 2 10 3 4 6 6" xfId="7319"/>
    <cellStyle name="Обычный 2 10 3 4 6 7" xfId="7320"/>
    <cellStyle name="Обычный 2 10 3 4 6 8" xfId="7321"/>
    <cellStyle name="Обычный 2 10 3 4 7" xfId="7322"/>
    <cellStyle name="Обычный 2 10 3 4 7 2" xfId="7323"/>
    <cellStyle name="Обычный 2 10 3 4 7 2 2" xfId="7324"/>
    <cellStyle name="Обычный 2 10 3 4 7 2 2 2" xfId="7325"/>
    <cellStyle name="Обычный 2 10 3 4 7 2 2 2 2" xfId="7326"/>
    <cellStyle name="Обычный 2 10 3 4 7 2 2 3" xfId="7327"/>
    <cellStyle name="Обычный 2 10 3 4 7 2 2 4" xfId="7328"/>
    <cellStyle name="Обычный 2 10 3 4 7 2 2 5" xfId="7329"/>
    <cellStyle name="Обычный 2 10 3 4 7 2 3" xfId="7330"/>
    <cellStyle name="Обычный 2 10 3 4 7 2 3 2" xfId="7331"/>
    <cellStyle name="Обычный 2 10 3 4 7 2 3 3" xfId="7332"/>
    <cellStyle name="Обычный 2 10 3 4 7 2 3 4" xfId="7333"/>
    <cellStyle name="Обычный 2 10 3 4 7 2 4" xfId="7334"/>
    <cellStyle name="Обычный 2 10 3 4 7 2 5" xfId="7335"/>
    <cellStyle name="Обычный 2 10 3 4 7 2 6" xfId="7336"/>
    <cellStyle name="Обычный 2 10 3 4 7 2 7" xfId="7337"/>
    <cellStyle name="Обычный 2 10 3 4 7 3" xfId="7338"/>
    <cellStyle name="Обычный 2 10 3 4 7 3 2" xfId="7339"/>
    <cellStyle name="Обычный 2 10 3 4 7 3 2 2" xfId="7340"/>
    <cellStyle name="Обычный 2 10 3 4 7 3 3" xfId="7341"/>
    <cellStyle name="Обычный 2 10 3 4 7 3 4" xfId="7342"/>
    <cellStyle name="Обычный 2 10 3 4 7 3 5" xfId="7343"/>
    <cellStyle name="Обычный 2 10 3 4 7 4" xfId="7344"/>
    <cellStyle name="Обычный 2 10 3 4 7 4 2" xfId="7345"/>
    <cellStyle name="Обычный 2 10 3 4 7 4 3" xfId="7346"/>
    <cellStyle name="Обычный 2 10 3 4 7 4 4" xfId="7347"/>
    <cellStyle name="Обычный 2 10 3 4 7 5" xfId="7348"/>
    <cellStyle name="Обычный 2 10 3 4 7 6" xfId="7349"/>
    <cellStyle name="Обычный 2 10 3 4 7 7" xfId="7350"/>
    <cellStyle name="Обычный 2 10 3 4 7 8" xfId="7351"/>
    <cellStyle name="Обычный 2 10 3 4 8" xfId="7352"/>
    <cellStyle name="Обычный 2 10 3 4 8 2" xfId="7353"/>
    <cellStyle name="Обычный 2 10 3 4 8 2 2" xfId="7354"/>
    <cellStyle name="Обычный 2 10 3 4 8 2 2 2" xfId="7355"/>
    <cellStyle name="Обычный 2 10 3 4 8 2 3" xfId="7356"/>
    <cellStyle name="Обычный 2 10 3 4 8 2 4" xfId="7357"/>
    <cellStyle name="Обычный 2 10 3 4 8 2 5" xfId="7358"/>
    <cellStyle name="Обычный 2 10 3 4 8 3" xfId="7359"/>
    <cellStyle name="Обычный 2 10 3 4 8 3 2" xfId="7360"/>
    <cellStyle name="Обычный 2 10 3 4 8 3 3" xfId="7361"/>
    <cellStyle name="Обычный 2 10 3 4 8 3 4" xfId="7362"/>
    <cellStyle name="Обычный 2 10 3 4 8 4" xfId="7363"/>
    <cellStyle name="Обычный 2 10 3 4 8 5" xfId="7364"/>
    <cellStyle name="Обычный 2 10 3 4 8 6" xfId="7365"/>
    <cellStyle name="Обычный 2 10 3 4 8 7" xfId="7366"/>
    <cellStyle name="Обычный 2 10 3 4 9" xfId="7367"/>
    <cellStyle name="Обычный 2 10 3 4 9 2" xfId="7368"/>
    <cellStyle name="Обычный 2 10 3 4 9 2 2" xfId="7369"/>
    <cellStyle name="Обычный 2 10 3 4 9 2 2 2" xfId="7370"/>
    <cellStyle name="Обычный 2 10 3 4 9 2 3" xfId="7371"/>
    <cellStyle name="Обычный 2 10 3 4 9 2 4" xfId="7372"/>
    <cellStyle name="Обычный 2 10 3 4 9 2 5" xfId="7373"/>
    <cellStyle name="Обычный 2 10 3 4 9 3" xfId="7374"/>
    <cellStyle name="Обычный 2 10 3 4 9 3 2" xfId="7375"/>
    <cellStyle name="Обычный 2 10 3 4 9 3 3" xfId="7376"/>
    <cellStyle name="Обычный 2 10 3 4 9 3 4" xfId="7377"/>
    <cellStyle name="Обычный 2 10 3 4 9 4" xfId="7378"/>
    <cellStyle name="Обычный 2 10 3 4 9 5" xfId="7379"/>
    <cellStyle name="Обычный 2 10 3 4 9 6" xfId="7380"/>
    <cellStyle name="Обычный 2 10 3 4 9 7" xfId="7381"/>
    <cellStyle name="Обычный 2 10 3 5" xfId="7382"/>
    <cellStyle name="Обычный 2 10 3 5 2" xfId="7383"/>
    <cellStyle name="Обычный 2 10 3 5 2 2" xfId="7384"/>
    <cellStyle name="Обычный 2 10 3 5 2 2 2" xfId="7385"/>
    <cellStyle name="Обычный 2 10 3 5 2 2 2 2" xfId="7386"/>
    <cellStyle name="Обычный 2 10 3 5 2 2 3" xfId="7387"/>
    <cellStyle name="Обычный 2 10 3 5 2 2 4" xfId="7388"/>
    <cellStyle name="Обычный 2 10 3 5 2 2 5" xfId="7389"/>
    <cellStyle name="Обычный 2 10 3 5 2 3" xfId="7390"/>
    <cellStyle name="Обычный 2 10 3 5 2 3 2" xfId="7391"/>
    <cellStyle name="Обычный 2 10 3 5 2 3 3" xfId="7392"/>
    <cellStyle name="Обычный 2 10 3 5 2 3 4" xfId="7393"/>
    <cellStyle name="Обычный 2 10 3 5 2 4" xfId="7394"/>
    <cellStyle name="Обычный 2 10 3 5 2 5" xfId="7395"/>
    <cellStyle name="Обычный 2 10 3 5 2 6" xfId="7396"/>
    <cellStyle name="Обычный 2 10 3 5 2 7" xfId="7397"/>
    <cellStyle name="Обычный 2 10 3 5 3" xfId="7398"/>
    <cellStyle name="Обычный 2 10 3 5 3 2" xfId="7399"/>
    <cellStyle name="Обычный 2 10 3 5 3 2 2" xfId="7400"/>
    <cellStyle name="Обычный 2 10 3 5 3 3" xfId="7401"/>
    <cellStyle name="Обычный 2 10 3 5 3 4" xfId="7402"/>
    <cellStyle name="Обычный 2 10 3 5 3 5" xfId="7403"/>
    <cellStyle name="Обычный 2 10 3 5 4" xfId="7404"/>
    <cellStyle name="Обычный 2 10 3 5 4 2" xfId="7405"/>
    <cellStyle name="Обычный 2 10 3 5 4 2 2" xfId="7406"/>
    <cellStyle name="Обычный 2 10 3 5 4 3" xfId="7407"/>
    <cellStyle name="Обычный 2 10 3 5 4 4" xfId="7408"/>
    <cellStyle name="Обычный 2 10 3 5 4 5" xfId="7409"/>
    <cellStyle name="Обычный 2 10 3 5 5" xfId="7410"/>
    <cellStyle name="Обычный 2 10 3 5 5 2" xfId="7411"/>
    <cellStyle name="Обычный 2 10 3 5 5 3" xfId="7412"/>
    <cellStyle name="Обычный 2 10 3 5 5 4" xfId="7413"/>
    <cellStyle name="Обычный 2 10 3 5 6" xfId="7414"/>
    <cellStyle name="Обычный 2 10 3 5 7" xfId="7415"/>
    <cellStyle name="Обычный 2 10 3 5 8" xfId="7416"/>
    <cellStyle name="Обычный 2 10 3 5 9" xfId="7417"/>
    <cellStyle name="Обычный 2 10 3 6" xfId="7418"/>
    <cellStyle name="Обычный 2 10 3 6 2" xfId="7419"/>
    <cellStyle name="Обычный 2 10 3 6 2 2" xfId="7420"/>
    <cellStyle name="Обычный 2 10 3 6 2 2 2" xfId="7421"/>
    <cellStyle name="Обычный 2 10 3 6 2 2 2 2" xfId="7422"/>
    <cellStyle name="Обычный 2 10 3 6 2 2 3" xfId="7423"/>
    <cellStyle name="Обычный 2 10 3 6 2 2 4" xfId="7424"/>
    <cellStyle name="Обычный 2 10 3 6 2 2 5" xfId="7425"/>
    <cellStyle name="Обычный 2 10 3 6 2 3" xfId="7426"/>
    <cellStyle name="Обычный 2 10 3 6 2 3 2" xfId="7427"/>
    <cellStyle name="Обычный 2 10 3 6 2 3 3" xfId="7428"/>
    <cellStyle name="Обычный 2 10 3 6 2 3 4" xfId="7429"/>
    <cellStyle name="Обычный 2 10 3 6 2 4" xfId="7430"/>
    <cellStyle name="Обычный 2 10 3 6 2 5" xfId="7431"/>
    <cellStyle name="Обычный 2 10 3 6 2 6" xfId="7432"/>
    <cellStyle name="Обычный 2 10 3 6 2 7" xfId="7433"/>
    <cellStyle name="Обычный 2 10 3 6 3" xfId="7434"/>
    <cellStyle name="Обычный 2 10 3 6 3 2" xfId="7435"/>
    <cellStyle name="Обычный 2 10 3 6 3 2 2" xfId="7436"/>
    <cellStyle name="Обычный 2 10 3 6 3 3" xfId="7437"/>
    <cellStyle name="Обычный 2 10 3 6 3 4" xfId="7438"/>
    <cellStyle name="Обычный 2 10 3 6 3 5" xfId="7439"/>
    <cellStyle name="Обычный 2 10 3 6 4" xfId="7440"/>
    <cellStyle name="Обычный 2 10 3 6 4 2" xfId="7441"/>
    <cellStyle name="Обычный 2 10 3 6 4 2 2" xfId="7442"/>
    <cellStyle name="Обычный 2 10 3 6 4 3" xfId="7443"/>
    <cellStyle name="Обычный 2 10 3 6 4 4" xfId="7444"/>
    <cellStyle name="Обычный 2 10 3 6 4 5" xfId="7445"/>
    <cellStyle name="Обычный 2 10 3 6 5" xfId="7446"/>
    <cellStyle name="Обычный 2 10 3 6 5 2" xfId="7447"/>
    <cellStyle name="Обычный 2 10 3 6 5 3" xfId="7448"/>
    <cellStyle name="Обычный 2 10 3 6 5 4" xfId="7449"/>
    <cellStyle name="Обычный 2 10 3 6 6" xfId="7450"/>
    <cellStyle name="Обычный 2 10 3 6 7" xfId="7451"/>
    <cellStyle name="Обычный 2 10 3 6 8" xfId="7452"/>
    <cellStyle name="Обычный 2 10 3 6 9" xfId="7453"/>
    <cellStyle name="Обычный 2 10 3 7" xfId="7454"/>
    <cellStyle name="Обычный 2 10 3 7 2" xfId="7455"/>
    <cellStyle name="Обычный 2 10 3 7 2 2" xfId="7456"/>
    <cellStyle name="Обычный 2 10 3 7 2 2 2" xfId="7457"/>
    <cellStyle name="Обычный 2 10 3 7 2 2 2 2" xfId="7458"/>
    <cellStyle name="Обычный 2 10 3 7 2 2 3" xfId="7459"/>
    <cellStyle name="Обычный 2 10 3 7 2 2 4" xfId="7460"/>
    <cellStyle name="Обычный 2 10 3 7 2 2 5" xfId="7461"/>
    <cellStyle name="Обычный 2 10 3 7 2 3" xfId="7462"/>
    <cellStyle name="Обычный 2 10 3 7 2 3 2" xfId="7463"/>
    <cellStyle name="Обычный 2 10 3 7 2 3 3" xfId="7464"/>
    <cellStyle name="Обычный 2 10 3 7 2 3 4" xfId="7465"/>
    <cellStyle name="Обычный 2 10 3 7 2 4" xfId="7466"/>
    <cellStyle name="Обычный 2 10 3 7 2 5" xfId="7467"/>
    <cellStyle name="Обычный 2 10 3 7 2 6" xfId="7468"/>
    <cellStyle name="Обычный 2 10 3 7 2 7" xfId="7469"/>
    <cellStyle name="Обычный 2 10 3 7 3" xfId="7470"/>
    <cellStyle name="Обычный 2 10 3 7 3 2" xfId="7471"/>
    <cellStyle name="Обычный 2 10 3 7 3 2 2" xfId="7472"/>
    <cellStyle name="Обычный 2 10 3 7 3 3" xfId="7473"/>
    <cellStyle name="Обычный 2 10 3 7 3 4" xfId="7474"/>
    <cellStyle name="Обычный 2 10 3 7 3 5" xfId="7475"/>
    <cellStyle name="Обычный 2 10 3 7 4" xfId="7476"/>
    <cellStyle name="Обычный 2 10 3 7 4 2" xfId="7477"/>
    <cellStyle name="Обычный 2 10 3 7 4 2 2" xfId="7478"/>
    <cellStyle name="Обычный 2 10 3 7 4 3" xfId="7479"/>
    <cellStyle name="Обычный 2 10 3 7 4 4" xfId="7480"/>
    <cellStyle name="Обычный 2 10 3 7 4 5" xfId="7481"/>
    <cellStyle name="Обычный 2 10 3 7 5" xfId="7482"/>
    <cellStyle name="Обычный 2 10 3 7 5 2" xfId="7483"/>
    <cellStyle name="Обычный 2 10 3 7 5 3" xfId="7484"/>
    <cellStyle name="Обычный 2 10 3 7 5 4" xfId="7485"/>
    <cellStyle name="Обычный 2 10 3 7 6" xfId="7486"/>
    <cellStyle name="Обычный 2 10 3 7 7" xfId="7487"/>
    <cellStyle name="Обычный 2 10 3 7 8" xfId="7488"/>
    <cellStyle name="Обычный 2 10 3 7 9" xfId="7489"/>
    <cellStyle name="Обычный 2 10 3 8" xfId="7490"/>
    <cellStyle name="Обычный 2 10 3 8 2" xfId="7491"/>
    <cellStyle name="Обычный 2 10 3 8 2 2" xfId="7492"/>
    <cellStyle name="Обычный 2 10 3 8 2 2 2" xfId="7493"/>
    <cellStyle name="Обычный 2 10 3 8 2 2 2 2" xfId="7494"/>
    <cellStyle name="Обычный 2 10 3 8 2 2 3" xfId="7495"/>
    <cellStyle name="Обычный 2 10 3 8 2 2 4" xfId="7496"/>
    <cellStyle name="Обычный 2 10 3 8 2 2 5" xfId="7497"/>
    <cellStyle name="Обычный 2 10 3 8 2 3" xfId="7498"/>
    <cellStyle name="Обычный 2 10 3 8 2 3 2" xfId="7499"/>
    <cellStyle name="Обычный 2 10 3 8 2 3 3" xfId="7500"/>
    <cellStyle name="Обычный 2 10 3 8 2 3 4" xfId="7501"/>
    <cellStyle name="Обычный 2 10 3 8 2 4" xfId="7502"/>
    <cellStyle name="Обычный 2 10 3 8 2 5" xfId="7503"/>
    <cellStyle name="Обычный 2 10 3 8 2 6" xfId="7504"/>
    <cellStyle name="Обычный 2 10 3 8 2 7" xfId="7505"/>
    <cellStyle name="Обычный 2 10 3 8 3" xfId="7506"/>
    <cellStyle name="Обычный 2 10 3 8 3 2" xfId="7507"/>
    <cellStyle name="Обычный 2 10 3 8 3 2 2" xfId="7508"/>
    <cellStyle name="Обычный 2 10 3 8 3 3" xfId="7509"/>
    <cellStyle name="Обычный 2 10 3 8 3 4" xfId="7510"/>
    <cellStyle name="Обычный 2 10 3 8 3 5" xfId="7511"/>
    <cellStyle name="Обычный 2 10 3 8 4" xfId="7512"/>
    <cellStyle name="Обычный 2 10 3 8 4 2" xfId="7513"/>
    <cellStyle name="Обычный 2 10 3 8 4 3" xfId="7514"/>
    <cellStyle name="Обычный 2 10 3 8 4 4" xfId="7515"/>
    <cellStyle name="Обычный 2 10 3 8 5" xfId="7516"/>
    <cellStyle name="Обычный 2 10 3 8 6" xfId="7517"/>
    <cellStyle name="Обычный 2 10 3 8 7" xfId="7518"/>
    <cellStyle name="Обычный 2 10 3 8 8" xfId="7519"/>
    <cellStyle name="Обычный 2 10 3 9" xfId="7520"/>
    <cellStyle name="Обычный 2 10 3 9 2" xfId="7521"/>
    <cellStyle name="Обычный 2 10 3 9 2 2" xfId="7522"/>
    <cellStyle name="Обычный 2 10 3 9 2 2 2" xfId="7523"/>
    <cellStyle name="Обычный 2 10 3 9 2 2 2 2" xfId="7524"/>
    <cellStyle name="Обычный 2 10 3 9 2 2 3" xfId="7525"/>
    <cellStyle name="Обычный 2 10 3 9 2 2 4" xfId="7526"/>
    <cellStyle name="Обычный 2 10 3 9 2 2 5" xfId="7527"/>
    <cellStyle name="Обычный 2 10 3 9 2 3" xfId="7528"/>
    <cellStyle name="Обычный 2 10 3 9 2 3 2" xfId="7529"/>
    <cellStyle name="Обычный 2 10 3 9 2 3 3" xfId="7530"/>
    <cellStyle name="Обычный 2 10 3 9 2 3 4" xfId="7531"/>
    <cellStyle name="Обычный 2 10 3 9 2 4" xfId="7532"/>
    <cellStyle name="Обычный 2 10 3 9 2 5" xfId="7533"/>
    <cellStyle name="Обычный 2 10 3 9 2 6" xfId="7534"/>
    <cellStyle name="Обычный 2 10 3 9 2 7" xfId="7535"/>
    <cellStyle name="Обычный 2 10 3 9 3" xfId="7536"/>
    <cellStyle name="Обычный 2 10 3 9 3 2" xfId="7537"/>
    <cellStyle name="Обычный 2 10 3 9 3 2 2" xfId="7538"/>
    <cellStyle name="Обычный 2 10 3 9 3 3" xfId="7539"/>
    <cellStyle name="Обычный 2 10 3 9 3 4" xfId="7540"/>
    <cellStyle name="Обычный 2 10 3 9 3 5" xfId="7541"/>
    <cellStyle name="Обычный 2 10 3 9 4" xfId="7542"/>
    <cellStyle name="Обычный 2 10 3 9 4 2" xfId="7543"/>
    <cellStyle name="Обычный 2 10 3 9 4 3" xfId="7544"/>
    <cellStyle name="Обычный 2 10 3 9 4 4" xfId="7545"/>
    <cellStyle name="Обычный 2 10 3 9 5" xfId="7546"/>
    <cellStyle name="Обычный 2 10 3 9 6" xfId="7547"/>
    <cellStyle name="Обычный 2 10 3 9 7" xfId="7548"/>
    <cellStyle name="Обычный 2 10 3 9 8" xfId="7549"/>
    <cellStyle name="Обычный 2 10 4" xfId="7550"/>
    <cellStyle name="Обычный 2 10 4 2" xfId="7551"/>
    <cellStyle name="Обычный 2 10 4 2 2" xfId="7552"/>
    <cellStyle name="Обычный 2 10 4 2 2 2" xfId="7553"/>
    <cellStyle name="Обычный 2 10 4 2 2 2 2" xfId="7554"/>
    <cellStyle name="Обычный 2 10 4 2 2 3" xfId="7555"/>
    <cellStyle name="Обычный 2 10 4 2 2 4" xfId="7556"/>
    <cellStyle name="Обычный 2 10 4 2 2 5" xfId="7557"/>
    <cellStyle name="Обычный 2 10 4 2 3" xfId="7558"/>
    <cellStyle name="Обычный 2 10 4 2 3 2" xfId="7559"/>
    <cellStyle name="Обычный 2 10 4 2 3 2 2" xfId="7560"/>
    <cellStyle name="Обычный 2 10 4 2 3 3" xfId="7561"/>
    <cellStyle name="Обычный 2 10 4 2 3 4" xfId="7562"/>
    <cellStyle name="Обычный 2 10 4 2 3 5" xfId="7563"/>
    <cellStyle name="Обычный 2 10 4 2 4" xfId="7564"/>
    <cellStyle name="Обычный 2 10 4 2 4 2" xfId="7565"/>
    <cellStyle name="Обычный 2 10 4 2 4 3" xfId="7566"/>
    <cellStyle name="Обычный 2 10 4 2 4 4" xfId="7567"/>
    <cellStyle name="Обычный 2 10 4 2 5" xfId="7568"/>
    <cellStyle name="Обычный 2 10 4 2 6" xfId="7569"/>
    <cellStyle name="Обычный 2 10 4 2 7" xfId="7570"/>
    <cellStyle name="Обычный 2 10 4 2 8" xfId="7571"/>
    <cellStyle name="Обычный 2 10 4 3" xfId="7572"/>
    <cellStyle name="Обычный 2 10 4 3 2" xfId="7573"/>
    <cellStyle name="Обычный 2 10 4 3 2 2" xfId="7574"/>
    <cellStyle name="Обычный 2 10 4 3 3" xfId="7575"/>
    <cellStyle name="Обычный 2 10 4 3 4" xfId="7576"/>
    <cellStyle name="Обычный 2 10 4 3 5" xfId="7577"/>
    <cellStyle name="Обычный 2 10 4 4" xfId="7578"/>
    <cellStyle name="Обычный 2 10 4 4 2" xfId="7579"/>
    <cellStyle name="Обычный 2 10 4 4 2 2" xfId="7580"/>
    <cellStyle name="Обычный 2 10 4 4 3" xfId="7581"/>
    <cellStyle name="Обычный 2 10 4 4 4" xfId="7582"/>
    <cellStyle name="Обычный 2 10 4 4 5" xfId="7583"/>
    <cellStyle name="Обычный 2 10 4 5" xfId="7584"/>
    <cellStyle name="Обычный 2 10 4 5 2" xfId="7585"/>
    <cellStyle name="Обычный 2 10 4 5 2 2" xfId="7586"/>
    <cellStyle name="Обычный 2 10 4 5 3" xfId="7587"/>
    <cellStyle name="Обычный 2 10 4 5 4" xfId="7588"/>
    <cellStyle name="Обычный 2 10 4 5 5" xfId="7589"/>
    <cellStyle name="Обычный 2 10 4 6" xfId="7590"/>
    <cellStyle name="Обычный 2 10 4 6 2" xfId="7591"/>
    <cellStyle name="Обычный 2 10 4 6 2 2" xfId="7592"/>
    <cellStyle name="Обычный 2 10 4 6 3" xfId="7593"/>
    <cellStyle name="Обычный 2 10 4 7" xfId="7594"/>
    <cellStyle name="Обычный 2 10 4 7 2" xfId="7595"/>
    <cellStyle name="Обычный 2 10 4 8" xfId="7596"/>
    <cellStyle name="Обычный 2 10 4 9" xfId="7597"/>
    <cellStyle name="Обычный 2 10 5" xfId="7598"/>
    <cellStyle name="Обычный 2 10 5 2" xfId="7599"/>
    <cellStyle name="Обычный 2 10 5 2 2" xfId="7600"/>
    <cellStyle name="Обычный 2 10 5 2 2 2" xfId="7601"/>
    <cellStyle name="Обычный 2 10 5 2 2 2 2" xfId="7602"/>
    <cellStyle name="Обычный 2 10 5 2 2 3" xfId="7603"/>
    <cellStyle name="Обычный 2 10 5 2 2 4" xfId="7604"/>
    <cellStyle name="Обычный 2 10 5 2 2 5" xfId="7605"/>
    <cellStyle name="Обычный 2 10 5 2 3" xfId="7606"/>
    <cellStyle name="Обычный 2 10 5 2 3 2" xfId="7607"/>
    <cellStyle name="Обычный 2 10 5 2 3 3" xfId="7608"/>
    <cellStyle name="Обычный 2 10 5 2 3 4" xfId="7609"/>
    <cellStyle name="Обычный 2 10 5 2 4" xfId="7610"/>
    <cellStyle name="Обычный 2 10 5 2 5" xfId="7611"/>
    <cellStyle name="Обычный 2 10 5 2 6" xfId="7612"/>
    <cellStyle name="Обычный 2 10 5 2 7" xfId="7613"/>
    <cellStyle name="Обычный 2 10 5 3" xfId="7614"/>
    <cellStyle name="Обычный 2 10 5 3 2" xfId="7615"/>
    <cellStyle name="Обычный 2 10 5 3 2 2" xfId="7616"/>
    <cellStyle name="Обычный 2 10 5 3 3" xfId="7617"/>
    <cellStyle name="Обычный 2 10 5 3 4" xfId="7618"/>
    <cellStyle name="Обычный 2 10 5 3 5" xfId="7619"/>
    <cellStyle name="Обычный 2 10 5 4" xfId="7620"/>
    <cellStyle name="Обычный 2 10 5 4 2" xfId="7621"/>
    <cellStyle name="Обычный 2 10 5 4 2 2" xfId="7622"/>
    <cellStyle name="Обычный 2 10 5 4 3" xfId="7623"/>
    <cellStyle name="Обычный 2 10 5 4 4" xfId="7624"/>
    <cellStyle name="Обычный 2 10 5 4 5" xfId="7625"/>
    <cellStyle name="Обычный 2 10 5 5" xfId="7626"/>
    <cellStyle name="Обычный 2 10 5 5 2" xfId="7627"/>
    <cellStyle name="Обычный 2 10 5 5 3" xfId="7628"/>
    <cellStyle name="Обычный 2 10 5 5 4" xfId="7629"/>
    <cellStyle name="Обычный 2 10 5 6" xfId="7630"/>
    <cellStyle name="Обычный 2 10 5 7" xfId="7631"/>
    <cellStyle name="Обычный 2 10 5 8" xfId="7632"/>
    <cellStyle name="Обычный 2 10 5 9" xfId="7633"/>
    <cellStyle name="Обычный 2 10 6" xfId="7634"/>
    <cellStyle name="Обычный 2 10 7" xfId="7635"/>
    <cellStyle name="Обычный 2 10 7 2" xfId="7636"/>
    <cellStyle name="Обычный 2 10 7 2 2" xfId="7637"/>
    <cellStyle name="Обычный 2 10 7 3" xfId="7638"/>
    <cellStyle name="Обычный 2 10 8" xfId="7639"/>
    <cellStyle name="Обычный 2 10 8 2" xfId="7640"/>
    <cellStyle name="Обычный 2 10 9" xfId="7641"/>
    <cellStyle name="Обычный 2 11" xfId="7642"/>
    <cellStyle name="Обычный 2 12" xfId="7643"/>
    <cellStyle name="Обычный 2 13" xfId="7644"/>
    <cellStyle name="Обычный 2 134" xfId="59254"/>
    <cellStyle name="Обычный 2 14" xfId="7645"/>
    <cellStyle name="Обычный 2 15" xfId="7646"/>
    <cellStyle name="Обычный 2 16" xfId="7647"/>
    <cellStyle name="Обычный 2 17" xfId="7648"/>
    <cellStyle name="Обычный 2 18" xfId="7649"/>
    <cellStyle name="Обычный 2 19" xfId="7650"/>
    <cellStyle name="Обычный 2 2" xfId="7651"/>
    <cellStyle name="Обычный 2 2 2" xfId="7652"/>
    <cellStyle name="Обычный 2 2 2 2" xfId="59853"/>
    <cellStyle name="Обычный 2 2 2 2 2" xfId="7653"/>
    <cellStyle name="Обычный 2 2 2 3" xfId="59293"/>
    <cellStyle name="Обычный 2 2 3" xfId="7654"/>
    <cellStyle name="Обычный 2 2 3 2" xfId="7655"/>
    <cellStyle name="Обычный 2 2 4" xfId="7656"/>
    <cellStyle name="Обычный 2 2 5" xfId="7657"/>
    <cellStyle name="Обычный 2 2 6" xfId="7658"/>
    <cellStyle name="Обычный 2 2 7" xfId="7659"/>
    <cellStyle name="Обычный 2 2 8" xfId="7660"/>
    <cellStyle name="Обычный 2 2 9" xfId="7661"/>
    <cellStyle name="Обычный 2 2_46EE.2011(v1.0)" xfId="7662"/>
    <cellStyle name="Обычный 2 20" xfId="7663"/>
    <cellStyle name="Обычный 2 21" xfId="7664"/>
    <cellStyle name="Обычный 2 22" xfId="7665"/>
    <cellStyle name="Обычный 2 23" xfId="7666"/>
    <cellStyle name="Обычный 2 24" xfId="7667"/>
    <cellStyle name="Обычный 2 25" xfId="7668"/>
    <cellStyle name="Обычный 2 26" xfId="7669"/>
    <cellStyle name="Обычный 2 27" xfId="7670"/>
    <cellStyle name="Обычный 2 28" xfId="7671"/>
    <cellStyle name="Обычный 2 29" xfId="7672"/>
    <cellStyle name="Обычный 2 3" xfId="7673"/>
    <cellStyle name="Обычный 2 3 2" xfId="7674"/>
    <cellStyle name="Обычный 2 3 2 2" xfId="7675"/>
    <cellStyle name="Обычный 2 3 2 2 2" xfId="7676"/>
    <cellStyle name="Обычный 2 3 2 2 2 2" xfId="7677"/>
    <cellStyle name="Обычный 2 3 2 2 2 2 2" xfId="7678"/>
    <cellStyle name="Обычный 2 3 2 2 2 2 2 2" xfId="7679"/>
    <cellStyle name="Обычный 2 3 2 2 2 2 3" xfId="7680"/>
    <cellStyle name="Обычный 2 3 2 2 2 2 4" xfId="7681"/>
    <cellStyle name="Обычный 2 3 2 2 2 2 5" xfId="7682"/>
    <cellStyle name="Обычный 2 3 2 2 2 3" xfId="7683"/>
    <cellStyle name="Обычный 2 3 2 2 2 3 2" xfId="7684"/>
    <cellStyle name="Обычный 2 3 2 2 2 3 3" xfId="7685"/>
    <cellStyle name="Обычный 2 3 2 2 2 3 4" xfId="7686"/>
    <cellStyle name="Обычный 2 3 2 2 2 4" xfId="7687"/>
    <cellStyle name="Обычный 2 3 2 2 2 5" xfId="7688"/>
    <cellStyle name="Обычный 2 3 2 2 2 6" xfId="7689"/>
    <cellStyle name="Обычный 2 3 2 2 2 7" xfId="7690"/>
    <cellStyle name="Обычный 2 3 2 2 3" xfId="7691"/>
    <cellStyle name="Обычный 2 3 2 2 3 2" xfId="7692"/>
    <cellStyle name="Обычный 2 3 2 2 3 2 2" xfId="7693"/>
    <cellStyle name="Обычный 2 3 2 2 3 3" xfId="7694"/>
    <cellStyle name="Обычный 2 3 2 2 3 4" xfId="7695"/>
    <cellStyle name="Обычный 2 3 2 2 3 5" xfId="7696"/>
    <cellStyle name="Обычный 2 3 2 2 4" xfId="7697"/>
    <cellStyle name="Обычный 2 3 2 2 4 2" xfId="7698"/>
    <cellStyle name="Обычный 2 3 2 2 4 3" xfId="7699"/>
    <cellStyle name="Обычный 2 3 2 2 4 4" xfId="7700"/>
    <cellStyle name="Обычный 2 3 2 2 5" xfId="7701"/>
    <cellStyle name="Обычный 2 3 2 2 6" xfId="7702"/>
    <cellStyle name="Обычный 2 3 2 2 7" xfId="7703"/>
    <cellStyle name="Обычный 2 3 2 2 8" xfId="7704"/>
    <cellStyle name="Обычный 2 3 2 3" xfId="7705"/>
    <cellStyle name="Обычный 2 3 2 3 2" xfId="7706"/>
    <cellStyle name="Обычный 2 3 2 3 2 2" xfId="7707"/>
    <cellStyle name="Обычный 2 3 2 3 2 2 2" xfId="7708"/>
    <cellStyle name="Обычный 2 3 2 3 2 3" xfId="7709"/>
    <cellStyle name="Обычный 2 3 2 3 2 4" xfId="7710"/>
    <cellStyle name="Обычный 2 3 2 3 2 5" xfId="7711"/>
    <cellStyle name="Обычный 2 3 2 3 3" xfId="7712"/>
    <cellStyle name="Обычный 2 3 2 3 3 2" xfId="7713"/>
    <cellStyle name="Обычный 2 3 2 3 3 3" xfId="7714"/>
    <cellStyle name="Обычный 2 3 2 3 3 4" xfId="7715"/>
    <cellStyle name="Обычный 2 3 2 3 4" xfId="7716"/>
    <cellStyle name="Обычный 2 3 2 3 5" xfId="7717"/>
    <cellStyle name="Обычный 2 3 2 3 6" xfId="7718"/>
    <cellStyle name="Обычный 2 3 2 3 7" xfId="7719"/>
    <cellStyle name="Обычный 2 3 2 4" xfId="7720"/>
    <cellStyle name="Обычный 2 3 2 4 2" xfId="7721"/>
    <cellStyle name="Обычный 2 3 2 4 3" xfId="7722"/>
    <cellStyle name="Обычный 2 3 2 4 3 2" xfId="7723"/>
    <cellStyle name="Обычный 2 3 2 4 4" xfId="7724"/>
    <cellStyle name="Обычный 2 3 2 4 5" xfId="7725"/>
    <cellStyle name="Обычный 2 3 2 4 6" xfId="7726"/>
    <cellStyle name="Обычный 2 3 2 5" xfId="7727"/>
    <cellStyle name="Обычный 2 3 2 5 2" xfId="7728"/>
    <cellStyle name="Обычный 2 3 2 5 3" xfId="7729"/>
    <cellStyle name="Обычный 2 3 2 5 4" xfId="7730"/>
    <cellStyle name="Обычный 2 3 2 6" xfId="7731"/>
    <cellStyle name="Обычный 2 3 2 7" xfId="7732"/>
    <cellStyle name="Обычный 2 3 2 8" xfId="7733"/>
    <cellStyle name="Обычный 2 3 2 9" xfId="7734"/>
    <cellStyle name="Обычный 2 3 3" xfId="7735"/>
    <cellStyle name="Обычный 2 3_46EE.2011(v1.0)" xfId="7736"/>
    <cellStyle name="Обычный 2 30" xfId="7737"/>
    <cellStyle name="Обычный 2 31" xfId="7738"/>
    <cellStyle name="Обычный 2 32" xfId="7739"/>
    <cellStyle name="Обычный 2 33" xfId="7740"/>
    <cellStyle name="Обычный 2 34" xfId="7741"/>
    <cellStyle name="Обычный 2 35" xfId="7742"/>
    <cellStyle name="Обычный 2 36" xfId="7743"/>
    <cellStyle name="Обычный 2 37" xfId="7744"/>
    <cellStyle name="Обычный 2 38" xfId="7745"/>
    <cellStyle name="Обычный 2 39" xfId="7746"/>
    <cellStyle name="Обычный 2 4" xfId="7747"/>
    <cellStyle name="Обычный 2 4 2" xfId="7748"/>
    <cellStyle name="Обычный 2 4 2 10" xfId="7749"/>
    <cellStyle name="Обычный 2 4 2 10 2" xfId="7750"/>
    <cellStyle name="Обычный 2 4 2 10 2 2" xfId="7751"/>
    <cellStyle name="Обычный 2 4 2 10 2 2 2" xfId="7752"/>
    <cellStyle name="Обычный 2 4 2 10 2 2 2 2" xfId="7753"/>
    <cellStyle name="Обычный 2 4 2 10 2 2 3" xfId="7754"/>
    <cellStyle name="Обычный 2 4 2 10 2 2 4" xfId="7755"/>
    <cellStyle name="Обычный 2 4 2 10 2 2 5" xfId="7756"/>
    <cellStyle name="Обычный 2 4 2 10 2 3" xfId="7757"/>
    <cellStyle name="Обычный 2 4 2 10 2 3 2" xfId="7758"/>
    <cellStyle name="Обычный 2 4 2 10 2 3 3" xfId="7759"/>
    <cellStyle name="Обычный 2 4 2 10 2 3 4" xfId="7760"/>
    <cellStyle name="Обычный 2 4 2 10 2 4" xfId="7761"/>
    <cellStyle name="Обычный 2 4 2 10 2 5" xfId="7762"/>
    <cellStyle name="Обычный 2 4 2 10 2 6" xfId="7763"/>
    <cellStyle name="Обычный 2 4 2 10 2 7" xfId="7764"/>
    <cellStyle name="Обычный 2 4 2 10 3" xfId="7765"/>
    <cellStyle name="Обычный 2 4 2 10 3 2" xfId="7766"/>
    <cellStyle name="Обычный 2 4 2 10 3 2 2" xfId="7767"/>
    <cellStyle name="Обычный 2 4 2 10 3 3" xfId="7768"/>
    <cellStyle name="Обычный 2 4 2 10 3 4" xfId="7769"/>
    <cellStyle name="Обычный 2 4 2 10 3 5" xfId="7770"/>
    <cellStyle name="Обычный 2 4 2 10 4" xfId="7771"/>
    <cellStyle name="Обычный 2 4 2 10 4 2" xfId="7772"/>
    <cellStyle name="Обычный 2 4 2 10 4 3" xfId="7773"/>
    <cellStyle name="Обычный 2 4 2 10 4 4" xfId="7774"/>
    <cellStyle name="Обычный 2 4 2 10 5" xfId="7775"/>
    <cellStyle name="Обычный 2 4 2 10 6" xfId="7776"/>
    <cellStyle name="Обычный 2 4 2 10 7" xfId="7777"/>
    <cellStyle name="Обычный 2 4 2 10 8" xfId="7778"/>
    <cellStyle name="Обычный 2 4 2 11" xfId="7779"/>
    <cellStyle name="Обычный 2 4 2 11 2" xfId="7780"/>
    <cellStyle name="Обычный 2 4 2 11 2 2" xfId="7781"/>
    <cellStyle name="Обычный 2 4 2 11 2 2 2" xfId="7782"/>
    <cellStyle name="Обычный 2 4 2 11 2 3" xfId="7783"/>
    <cellStyle name="Обычный 2 4 2 11 2 4" xfId="7784"/>
    <cellStyle name="Обычный 2 4 2 11 2 5" xfId="7785"/>
    <cellStyle name="Обычный 2 4 2 11 3" xfId="7786"/>
    <cellStyle name="Обычный 2 4 2 11 3 2" xfId="7787"/>
    <cellStyle name="Обычный 2 4 2 11 3 3" xfId="7788"/>
    <cellStyle name="Обычный 2 4 2 11 3 4" xfId="7789"/>
    <cellStyle name="Обычный 2 4 2 11 4" xfId="7790"/>
    <cellStyle name="Обычный 2 4 2 11 5" xfId="7791"/>
    <cellStyle name="Обычный 2 4 2 11 6" xfId="7792"/>
    <cellStyle name="Обычный 2 4 2 11 7" xfId="7793"/>
    <cellStyle name="Обычный 2 4 2 12" xfId="7794"/>
    <cellStyle name="Обычный 2 4 2 12 2" xfId="7795"/>
    <cellStyle name="Обычный 2 4 2 12 2 2" xfId="7796"/>
    <cellStyle name="Обычный 2 4 2 12 2 2 2" xfId="7797"/>
    <cellStyle name="Обычный 2 4 2 12 2 3" xfId="7798"/>
    <cellStyle name="Обычный 2 4 2 12 2 4" xfId="7799"/>
    <cellStyle name="Обычный 2 4 2 12 2 5" xfId="7800"/>
    <cellStyle name="Обычный 2 4 2 12 3" xfId="7801"/>
    <cellStyle name="Обычный 2 4 2 12 3 2" xfId="7802"/>
    <cellStyle name="Обычный 2 4 2 12 3 3" xfId="7803"/>
    <cellStyle name="Обычный 2 4 2 12 3 4" xfId="7804"/>
    <cellStyle name="Обычный 2 4 2 12 4" xfId="7805"/>
    <cellStyle name="Обычный 2 4 2 12 5" xfId="7806"/>
    <cellStyle name="Обычный 2 4 2 12 6" xfId="7807"/>
    <cellStyle name="Обычный 2 4 2 12 7" xfId="7808"/>
    <cellStyle name="Обычный 2 4 2 13" xfId="7809"/>
    <cellStyle name="Обычный 2 4 2 13 2" xfId="7810"/>
    <cellStyle name="Обычный 2 4 2 13 2 2" xfId="7811"/>
    <cellStyle name="Обычный 2 4 2 13 3" xfId="7812"/>
    <cellStyle name="Обычный 2 4 2 13 4" xfId="7813"/>
    <cellStyle name="Обычный 2 4 2 13 5" xfId="7814"/>
    <cellStyle name="Обычный 2 4 2 14" xfId="7815"/>
    <cellStyle name="Обычный 2 4 2 14 2" xfId="7816"/>
    <cellStyle name="Обычный 2 4 2 14 2 2" xfId="7817"/>
    <cellStyle name="Обычный 2 4 2 14 3" xfId="7818"/>
    <cellStyle name="Обычный 2 4 2 14 4" xfId="7819"/>
    <cellStyle name="Обычный 2 4 2 14 5" xfId="7820"/>
    <cellStyle name="Обычный 2 4 2 15" xfId="7821"/>
    <cellStyle name="Обычный 2 4 2 15 2" xfId="7822"/>
    <cellStyle name="Обычный 2 4 2 15 2 2" xfId="7823"/>
    <cellStyle name="Обычный 2 4 2 15 3" xfId="7824"/>
    <cellStyle name="Обычный 2 4 2 16" xfId="7825"/>
    <cellStyle name="Обычный 2 4 2 16 2" xfId="7826"/>
    <cellStyle name="Обычный 2 4 2 17" xfId="7827"/>
    <cellStyle name="Обычный 2 4 2 18" xfId="7828"/>
    <cellStyle name="Обычный 2 4 2 19" xfId="59857"/>
    <cellStyle name="Обычный 2 4 2 2" xfId="7829"/>
    <cellStyle name="Обычный 2 4 2 2 10" xfId="7830"/>
    <cellStyle name="Обычный 2 4 2 2 10 2" xfId="7831"/>
    <cellStyle name="Обычный 2 4 2 2 10 2 2" xfId="7832"/>
    <cellStyle name="Обычный 2 4 2 2 10 2 2 2" xfId="7833"/>
    <cellStyle name="Обычный 2 4 2 2 10 2 3" xfId="7834"/>
    <cellStyle name="Обычный 2 4 2 2 10 2 4" xfId="7835"/>
    <cellStyle name="Обычный 2 4 2 2 10 2 5" xfId="7836"/>
    <cellStyle name="Обычный 2 4 2 2 10 3" xfId="7837"/>
    <cellStyle name="Обычный 2 4 2 2 10 3 2" xfId="7838"/>
    <cellStyle name="Обычный 2 4 2 2 10 3 3" xfId="7839"/>
    <cellStyle name="Обычный 2 4 2 2 10 3 4" xfId="7840"/>
    <cellStyle name="Обычный 2 4 2 2 10 4" xfId="7841"/>
    <cellStyle name="Обычный 2 4 2 2 10 5" xfId="7842"/>
    <cellStyle name="Обычный 2 4 2 2 10 6" xfId="7843"/>
    <cellStyle name="Обычный 2 4 2 2 10 7" xfId="7844"/>
    <cellStyle name="Обычный 2 4 2 2 11" xfId="7845"/>
    <cellStyle name="Обычный 2 4 2 2 11 2" xfId="7846"/>
    <cellStyle name="Обычный 2 4 2 2 11 2 2" xfId="7847"/>
    <cellStyle name="Обычный 2 4 2 2 11 3" xfId="7848"/>
    <cellStyle name="Обычный 2 4 2 2 11 4" xfId="7849"/>
    <cellStyle name="Обычный 2 4 2 2 11 5" xfId="7850"/>
    <cellStyle name="Обычный 2 4 2 2 12" xfId="7851"/>
    <cellStyle name="Обычный 2 4 2 2 12 2" xfId="7852"/>
    <cellStyle name="Обычный 2 4 2 2 12 2 2" xfId="7853"/>
    <cellStyle name="Обычный 2 4 2 2 12 3" xfId="7854"/>
    <cellStyle name="Обычный 2 4 2 2 12 4" xfId="7855"/>
    <cellStyle name="Обычный 2 4 2 2 12 5" xfId="7856"/>
    <cellStyle name="Обычный 2 4 2 2 13" xfId="7857"/>
    <cellStyle name="Обычный 2 4 2 2 13 2" xfId="7858"/>
    <cellStyle name="Обычный 2 4 2 2 13 2 2" xfId="7859"/>
    <cellStyle name="Обычный 2 4 2 2 13 3" xfId="7860"/>
    <cellStyle name="Обычный 2 4 2 2 14" xfId="7861"/>
    <cellStyle name="Обычный 2 4 2 2 14 2" xfId="7862"/>
    <cellStyle name="Обычный 2 4 2 2 15" xfId="7863"/>
    <cellStyle name="Обычный 2 4 2 2 16" xfId="7864"/>
    <cellStyle name="Обычный 2 4 2 2 2" xfId="7865"/>
    <cellStyle name="Обычный 2 4 2 2 2 10" xfId="7866"/>
    <cellStyle name="Обычный 2 4 2 2 2 10 2" xfId="7867"/>
    <cellStyle name="Обычный 2 4 2 2 2 10 2 2" xfId="7868"/>
    <cellStyle name="Обычный 2 4 2 2 2 10 3" xfId="7869"/>
    <cellStyle name="Обычный 2 4 2 2 2 10 4" xfId="7870"/>
    <cellStyle name="Обычный 2 4 2 2 2 10 5" xfId="7871"/>
    <cellStyle name="Обычный 2 4 2 2 2 11" xfId="7872"/>
    <cellStyle name="Обычный 2 4 2 2 2 11 2" xfId="7873"/>
    <cellStyle name="Обычный 2 4 2 2 2 11 3" xfId="7874"/>
    <cellStyle name="Обычный 2 4 2 2 2 11 4" xfId="7875"/>
    <cellStyle name="Обычный 2 4 2 2 2 12" xfId="7876"/>
    <cellStyle name="Обычный 2 4 2 2 2 13" xfId="7877"/>
    <cellStyle name="Обычный 2 4 2 2 2 14" xfId="7878"/>
    <cellStyle name="Обычный 2 4 2 2 2 15" xfId="7879"/>
    <cellStyle name="Обычный 2 4 2 2 2 2" xfId="7880"/>
    <cellStyle name="Обычный 2 4 2 2 2 2 2" xfId="7881"/>
    <cellStyle name="Обычный 2 4 2 2 2 2 2 2" xfId="7882"/>
    <cellStyle name="Обычный 2 4 2 2 2 2 2 2 2" xfId="7883"/>
    <cellStyle name="Обычный 2 4 2 2 2 2 2 2 2 2" xfId="7884"/>
    <cellStyle name="Обычный 2 4 2 2 2 2 2 2 3" xfId="7885"/>
    <cellStyle name="Обычный 2 4 2 2 2 2 2 2 4" xfId="7886"/>
    <cellStyle name="Обычный 2 4 2 2 2 2 2 2 5" xfId="7887"/>
    <cellStyle name="Обычный 2 4 2 2 2 2 2 3" xfId="7888"/>
    <cellStyle name="Обычный 2 4 2 2 2 2 2 3 2" xfId="7889"/>
    <cellStyle name="Обычный 2 4 2 2 2 2 2 3 3" xfId="7890"/>
    <cellStyle name="Обычный 2 4 2 2 2 2 2 3 4" xfId="7891"/>
    <cellStyle name="Обычный 2 4 2 2 2 2 2 4" xfId="7892"/>
    <cellStyle name="Обычный 2 4 2 2 2 2 2 5" xfId="7893"/>
    <cellStyle name="Обычный 2 4 2 2 2 2 2 6" xfId="7894"/>
    <cellStyle name="Обычный 2 4 2 2 2 2 2 7" xfId="7895"/>
    <cellStyle name="Обычный 2 4 2 2 2 2 3" xfId="7896"/>
    <cellStyle name="Обычный 2 4 2 2 2 2 3 2" xfId="7897"/>
    <cellStyle name="Обычный 2 4 2 2 2 2 3 2 2" xfId="7898"/>
    <cellStyle name="Обычный 2 4 2 2 2 2 3 3" xfId="7899"/>
    <cellStyle name="Обычный 2 4 2 2 2 2 3 4" xfId="7900"/>
    <cellStyle name="Обычный 2 4 2 2 2 2 3 5" xfId="7901"/>
    <cellStyle name="Обычный 2 4 2 2 2 2 4" xfId="7902"/>
    <cellStyle name="Обычный 2 4 2 2 2 2 4 2" xfId="7903"/>
    <cellStyle name="Обычный 2 4 2 2 2 2 4 2 2" xfId="7904"/>
    <cellStyle name="Обычный 2 4 2 2 2 2 4 3" xfId="7905"/>
    <cellStyle name="Обычный 2 4 2 2 2 2 4 4" xfId="7906"/>
    <cellStyle name="Обычный 2 4 2 2 2 2 4 5" xfId="7907"/>
    <cellStyle name="Обычный 2 4 2 2 2 2 5" xfId="7908"/>
    <cellStyle name="Обычный 2 4 2 2 2 2 5 2" xfId="7909"/>
    <cellStyle name="Обычный 2 4 2 2 2 2 5 3" xfId="7910"/>
    <cellStyle name="Обычный 2 4 2 2 2 2 5 4" xfId="7911"/>
    <cellStyle name="Обычный 2 4 2 2 2 2 6" xfId="7912"/>
    <cellStyle name="Обычный 2 4 2 2 2 2 7" xfId="7913"/>
    <cellStyle name="Обычный 2 4 2 2 2 2 8" xfId="7914"/>
    <cellStyle name="Обычный 2 4 2 2 2 2 9" xfId="7915"/>
    <cellStyle name="Обычный 2 4 2 2 2 3" xfId="7916"/>
    <cellStyle name="Обычный 2 4 2 2 2 3 2" xfId="7917"/>
    <cellStyle name="Обычный 2 4 2 2 2 3 2 2" xfId="7918"/>
    <cellStyle name="Обычный 2 4 2 2 2 3 2 2 2" xfId="7919"/>
    <cellStyle name="Обычный 2 4 2 2 2 3 2 2 2 2" xfId="7920"/>
    <cellStyle name="Обычный 2 4 2 2 2 3 2 2 3" xfId="7921"/>
    <cellStyle name="Обычный 2 4 2 2 2 3 2 2 4" xfId="7922"/>
    <cellStyle name="Обычный 2 4 2 2 2 3 2 2 5" xfId="7923"/>
    <cellStyle name="Обычный 2 4 2 2 2 3 2 3" xfId="7924"/>
    <cellStyle name="Обычный 2 4 2 2 2 3 2 3 2" xfId="7925"/>
    <cellStyle name="Обычный 2 4 2 2 2 3 2 3 3" xfId="7926"/>
    <cellStyle name="Обычный 2 4 2 2 2 3 2 3 4" xfId="7927"/>
    <cellStyle name="Обычный 2 4 2 2 2 3 2 4" xfId="7928"/>
    <cellStyle name="Обычный 2 4 2 2 2 3 2 5" xfId="7929"/>
    <cellStyle name="Обычный 2 4 2 2 2 3 2 6" xfId="7930"/>
    <cellStyle name="Обычный 2 4 2 2 2 3 2 7" xfId="7931"/>
    <cellStyle name="Обычный 2 4 2 2 2 3 3" xfId="7932"/>
    <cellStyle name="Обычный 2 4 2 2 2 3 3 2" xfId="7933"/>
    <cellStyle name="Обычный 2 4 2 2 2 3 3 2 2" xfId="7934"/>
    <cellStyle name="Обычный 2 4 2 2 2 3 3 3" xfId="7935"/>
    <cellStyle name="Обычный 2 4 2 2 2 3 3 4" xfId="7936"/>
    <cellStyle name="Обычный 2 4 2 2 2 3 3 5" xfId="7937"/>
    <cellStyle name="Обычный 2 4 2 2 2 3 4" xfId="7938"/>
    <cellStyle name="Обычный 2 4 2 2 2 3 4 2" xfId="7939"/>
    <cellStyle name="Обычный 2 4 2 2 2 3 4 2 2" xfId="7940"/>
    <cellStyle name="Обычный 2 4 2 2 2 3 4 3" xfId="7941"/>
    <cellStyle name="Обычный 2 4 2 2 2 3 4 4" xfId="7942"/>
    <cellStyle name="Обычный 2 4 2 2 2 3 4 5" xfId="7943"/>
    <cellStyle name="Обычный 2 4 2 2 2 3 5" xfId="7944"/>
    <cellStyle name="Обычный 2 4 2 2 2 3 5 2" xfId="7945"/>
    <cellStyle name="Обычный 2 4 2 2 2 3 5 3" xfId="7946"/>
    <cellStyle name="Обычный 2 4 2 2 2 3 5 4" xfId="7947"/>
    <cellStyle name="Обычный 2 4 2 2 2 3 6" xfId="7948"/>
    <cellStyle name="Обычный 2 4 2 2 2 3 7" xfId="7949"/>
    <cellStyle name="Обычный 2 4 2 2 2 3 8" xfId="7950"/>
    <cellStyle name="Обычный 2 4 2 2 2 3 9" xfId="7951"/>
    <cellStyle name="Обычный 2 4 2 2 2 4" xfId="7952"/>
    <cellStyle name="Обычный 2 4 2 2 2 4 2" xfId="7953"/>
    <cellStyle name="Обычный 2 4 2 2 2 4 2 2" xfId="7954"/>
    <cellStyle name="Обычный 2 4 2 2 2 4 2 2 2" xfId="7955"/>
    <cellStyle name="Обычный 2 4 2 2 2 4 2 2 2 2" xfId="7956"/>
    <cellStyle name="Обычный 2 4 2 2 2 4 2 2 3" xfId="7957"/>
    <cellStyle name="Обычный 2 4 2 2 2 4 2 2 4" xfId="7958"/>
    <cellStyle name="Обычный 2 4 2 2 2 4 2 2 5" xfId="7959"/>
    <cellStyle name="Обычный 2 4 2 2 2 4 2 3" xfId="7960"/>
    <cellStyle name="Обычный 2 4 2 2 2 4 2 3 2" xfId="7961"/>
    <cellStyle name="Обычный 2 4 2 2 2 4 2 3 3" xfId="7962"/>
    <cellStyle name="Обычный 2 4 2 2 2 4 2 3 4" xfId="7963"/>
    <cellStyle name="Обычный 2 4 2 2 2 4 2 4" xfId="7964"/>
    <cellStyle name="Обычный 2 4 2 2 2 4 2 5" xfId="7965"/>
    <cellStyle name="Обычный 2 4 2 2 2 4 2 6" xfId="7966"/>
    <cellStyle name="Обычный 2 4 2 2 2 4 2 7" xfId="7967"/>
    <cellStyle name="Обычный 2 4 2 2 2 4 3" xfId="7968"/>
    <cellStyle name="Обычный 2 4 2 2 2 4 3 2" xfId="7969"/>
    <cellStyle name="Обычный 2 4 2 2 2 4 3 2 2" xfId="7970"/>
    <cellStyle name="Обычный 2 4 2 2 2 4 3 3" xfId="7971"/>
    <cellStyle name="Обычный 2 4 2 2 2 4 3 4" xfId="7972"/>
    <cellStyle name="Обычный 2 4 2 2 2 4 3 5" xfId="7973"/>
    <cellStyle name="Обычный 2 4 2 2 2 4 4" xfId="7974"/>
    <cellStyle name="Обычный 2 4 2 2 2 4 4 2" xfId="7975"/>
    <cellStyle name="Обычный 2 4 2 2 2 4 4 3" xfId="7976"/>
    <cellStyle name="Обычный 2 4 2 2 2 4 4 4" xfId="7977"/>
    <cellStyle name="Обычный 2 4 2 2 2 4 5" xfId="7978"/>
    <cellStyle name="Обычный 2 4 2 2 2 4 6" xfId="7979"/>
    <cellStyle name="Обычный 2 4 2 2 2 4 7" xfId="7980"/>
    <cellStyle name="Обычный 2 4 2 2 2 4 8" xfId="7981"/>
    <cellStyle name="Обычный 2 4 2 2 2 5" xfId="7982"/>
    <cellStyle name="Обычный 2 4 2 2 2 5 2" xfId="7983"/>
    <cellStyle name="Обычный 2 4 2 2 2 5 2 2" xfId="7984"/>
    <cellStyle name="Обычный 2 4 2 2 2 5 2 2 2" xfId="7985"/>
    <cellStyle name="Обычный 2 4 2 2 2 5 2 2 2 2" xfId="7986"/>
    <cellStyle name="Обычный 2 4 2 2 2 5 2 2 3" xfId="7987"/>
    <cellStyle name="Обычный 2 4 2 2 2 5 2 2 4" xfId="7988"/>
    <cellStyle name="Обычный 2 4 2 2 2 5 2 2 5" xfId="7989"/>
    <cellStyle name="Обычный 2 4 2 2 2 5 2 3" xfId="7990"/>
    <cellStyle name="Обычный 2 4 2 2 2 5 2 3 2" xfId="7991"/>
    <cellStyle name="Обычный 2 4 2 2 2 5 2 3 3" xfId="7992"/>
    <cellStyle name="Обычный 2 4 2 2 2 5 2 3 4" xfId="7993"/>
    <cellStyle name="Обычный 2 4 2 2 2 5 2 4" xfId="7994"/>
    <cellStyle name="Обычный 2 4 2 2 2 5 2 5" xfId="7995"/>
    <cellStyle name="Обычный 2 4 2 2 2 5 2 6" xfId="7996"/>
    <cellStyle name="Обычный 2 4 2 2 2 5 2 7" xfId="7997"/>
    <cellStyle name="Обычный 2 4 2 2 2 5 3" xfId="7998"/>
    <cellStyle name="Обычный 2 4 2 2 2 5 3 2" xfId="7999"/>
    <cellStyle name="Обычный 2 4 2 2 2 5 3 2 2" xfId="8000"/>
    <cellStyle name="Обычный 2 4 2 2 2 5 3 3" xfId="8001"/>
    <cellStyle name="Обычный 2 4 2 2 2 5 3 4" xfId="8002"/>
    <cellStyle name="Обычный 2 4 2 2 2 5 3 5" xfId="8003"/>
    <cellStyle name="Обычный 2 4 2 2 2 5 4" xfId="8004"/>
    <cellStyle name="Обычный 2 4 2 2 2 5 4 2" xfId="8005"/>
    <cellStyle name="Обычный 2 4 2 2 2 5 4 3" xfId="8006"/>
    <cellStyle name="Обычный 2 4 2 2 2 5 4 4" xfId="8007"/>
    <cellStyle name="Обычный 2 4 2 2 2 5 5" xfId="8008"/>
    <cellStyle name="Обычный 2 4 2 2 2 5 6" xfId="8009"/>
    <cellStyle name="Обычный 2 4 2 2 2 5 7" xfId="8010"/>
    <cellStyle name="Обычный 2 4 2 2 2 5 8" xfId="8011"/>
    <cellStyle name="Обычный 2 4 2 2 2 6" xfId="8012"/>
    <cellStyle name="Обычный 2 4 2 2 2 6 2" xfId="8013"/>
    <cellStyle name="Обычный 2 4 2 2 2 6 2 2" xfId="8014"/>
    <cellStyle name="Обычный 2 4 2 2 2 6 2 2 2" xfId="8015"/>
    <cellStyle name="Обычный 2 4 2 2 2 6 2 2 2 2" xfId="8016"/>
    <cellStyle name="Обычный 2 4 2 2 2 6 2 2 3" xfId="8017"/>
    <cellStyle name="Обычный 2 4 2 2 2 6 2 2 4" xfId="8018"/>
    <cellStyle name="Обычный 2 4 2 2 2 6 2 2 5" xfId="8019"/>
    <cellStyle name="Обычный 2 4 2 2 2 6 2 3" xfId="8020"/>
    <cellStyle name="Обычный 2 4 2 2 2 6 2 3 2" xfId="8021"/>
    <cellStyle name="Обычный 2 4 2 2 2 6 2 3 3" xfId="8022"/>
    <cellStyle name="Обычный 2 4 2 2 2 6 2 3 4" xfId="8023"/>
    <cellStyle name="Обычный 2 4 2 2 2 6 2 4" xfId="8024"/>
    <cellStyle name="Обычный 2 4 2 2 2 6 2 5" xfId="8025"/>
    <cellStyle name="Обычный 2 4 2 2 2 6 2 6" xfId="8026"/>
    <cellStyle name="Обычный 2 4 2 2 2 6 2 7" xfId="8027"/>
    <cellStyle name="Обычный 2 4 2 2 2 6 3" xfId="8028"/>
    <cellStyle name="Обычный 2 4 2 2 2 6 3 2" xfId="8029"/>
    <cellStyle name="Обычный 2 4 2 2 2 6 3 2 2" xfId="8030"/>
    <cellStyle name="Обычный 2 4 2 2 2 6 3 3" xfId="8031"/>
    <cellStyle name="Обычный 2 4 2 2 2 6 3 4" xfId="8032"/>
    <cellStyle name="Обычный 2 4 2 2 2 6 3 5" xfId="8033"/>
    <cellStyle name="Обычный 2 4 2 2 2 6 4" xfId="8034"/>
    <cellStyle name="Обычный 2 4 2 2 2 6 4 2" xfId="8035"/>
    <cellStyle name="Обычный 2 4 2 2 2 6 4 3" xfId="8036"/>
    <cellStyle name="Обычный 2 4 2 2 2 6 4 4" xfId="8037"/>
    <cellStyle name="Обычный 2 4 2 2 2 6 5" xfId="8038"/>
    <cellStyle name="Обычный 2 4 2 2 2 6 6" xfId="8039"/>
    <cellStyle name="Обычный 2 4 2 2 2 6 7" xfId="8040"/>
    <cellStyle name="Обычный 2 4 2 2 2 6 8" xfId="8041"/>
    <cellStyle name="Обычный 2 4 2 2 2 7" xfId="8042"/>
    <cellStyle name="Обычный 2 4 2 2 2 7 2" xfId="8043"/>
    <cellStyle name="Обычный 2 4 2 2 2 7 2 2" xfId="8044"/>
    <cellStyle name="Обычный 2 4 2 2 2 7 2 2 2" xfId="8045"/>
    <cellStyle name="Обычный 2 4 2 2 2 7 2 2 2 2" xfId="8046"/>
    <cellStyle name="Обычный 2 4 2 2 2 7 2 2 3" xfId="8047"/>
    <cellStyle name="Обычный 2 4 2 2 2 7 2 2 4" xfId="8048"/>
    <cellStyle name="Обычный 2 4 2 2 2 7 2 2 5" xfId="8049"/>
    <cellStyle name="Обычный 2 4 2 2 2 7 2 3" xfId="8050"/>
    <cellStyle name="Обычный 2 4 2 2 2 7 2 3 2" xfId="8051"/>
    <cellStyle name="Обычный 2 4 2 2 2 7 2 3 3" xfId="8052"/>
    <cellStyle name="Обычный 2 4 2 2 2 7 2 3 4" xfId="8053"/>
    <cellStyle name="Обычный 2 4 2 2 2 7 2 4" xfId="8054"/>
    <cellStyle name="Обычный 2 4 2 2 2 7 2 5" xfId="8055"/>
    <cellStyle name="Обычный 2 4 2 2 2 7 2 6" xfId="8056"/>
    <cellStyle name="Обычный 2 4 2 2 2 7 2 7" xfId="8057"/>
    <cellStyle name="Обычный 2 4 2 2 2 7 3" xfId="8058"/>
    <cellStyle name="Обычный 2 4 2 2 2 7 3 2" xfId="8059"/>
    <cellStyle name="Обычный 2 4 2 2 2 7 3 2 2" xfId="8060"/>
    <cellStyle name="Обычный 2 4 2 2 2 7 3 3" xfId="8061"/>
    <cellStyle name="Обычный 2 4 2 2 2 7 3 4" xfId="8062"/>
    <cellStyle name="Обычный 2 4 2 2 2 7 3 5" xfId="8063"/>
    <cellStyle name="Обычный 2 4 2 2 2 7 4" xfId="8064"/>
    <cellStyle name="Обычный 2 4 2 2 2 7 4 2" xfId="8065"/>
    <cellStyle name="Обычный 2 4 2 2 2 7 4 3" xfId="8066"/>
    <cellStyle name="Обычный 2 4 2 2 2 7 4 4" xfId="8067"/>
    <cellStyle name="Обычный 2 4 2 2 2 7 5" xfId="8068"/>
    <cellStyle name="Обычный 2 4 2 2 2 7 6" xfId="8069"/>
    <cellStyle name="Обычный 2 4 2 2 2 7 7" xfId="8070"/>
    <cellStyle name="Обычный 2 4 2 2 2 7 8" xfId="8071"/>
    <cellStyle name="Обычный 2 4 2 2 2 8" xfId="8072"/>
    <cellStyle name="Обычный 2 4 2 2 2 8 2" xfId="8073"/>
    <cellStyle name="Обычный 2 4 2 2 2 8 2 2" xfId="8074"/>
    <cellStyle name="Обычный 2 4 2 2 2 8 2 2 2" xfId="8075"/>
    <cellStyle name="Обычный 2 4 2 2 2 8 2 3" xfId="8076"/>
    <cellStyle name="Обычный 2 4 2 2 2 8 2 4" xfId="8077"/>
    <cellStyle name="Обычный 2 4 2 2 2 8 2 5" xfId="8078"/>
    <cellStyle name="Обычный 2 4 2 2 2 8 3" xfId="8079"/>
    <cellStyle name="Обычный 2 4 2 2 2 8 3 2" xfId="8080"/>
    <cellStyle name="Обычный 2 4 2 2 2 8 3 3" xfId="8081"/>
    <cellStyle name="Обычный 2 4 2 2 2 8 3 4" xfId="8082"/>
    <cellStyle name="Обычный 2 4 2 2 2 8 4" xfId="8083"/>
    <cellStyle name="Обычный 2 4 2 2 2 8 5" xfId="8084"/>
    <cellStyle name="Обычный 2 4 2 2 2 8 6" xfId="8085"/>
    <cellStyle name="Обычный 2 4 2 2 2 8 7" xfId="8086"/>
    <cellStyle name="Обычный 2 4 2 2 2 9" xfId="8087"/>
    <cellStyle name="Обычный 2 4 2 2 2 9 2" xfId="8088"/>
    <cellStyle name="Обычный 2 4 2 2 2 9 2 2" xfId="8089"/>
    <cellStyle name="Обычный 2 4 2 2 2 9 2 2 2" xfId="8090"/>
    <cellStyle name="Обычный 2 4 2 2 2 9 2 3" xfId="8091"/>
    <cellStyle name="Обычный 2 4 2 2 2 9 2 4" xfId="8092"/>
    <cellStyle name="Обычный 2 4 2 2 2 9 2 5" xfId="8093"/>
    <cellStyle name="Обычный 2 4 2 2 2 9 3" xfId="8094"/>
    <cellStyle name="Обычный 2 4 2 2 2 9 3 2" xfId="8095"/>
    <cellStyle name="Обычный 2 4 2 2 2 9 3 3" xfId="8096"/>
    <cellStyle name="Обычный 2 4 2 2 2 9 3 4" xfId="8097"/>
    <cellStyle name="Обычный 2 4 2 2 2 9 4" xfId="8098"/>
    <cellStyle name="Обычный 2 4 2 2 2 9 5" xfId="8099"/>
    <cellStyle name="Обычный 2 4 2 2 2 9 6" xfId="8100"/>
    <cellStyle name="Обычный 2 4 2 2 2 9 7" xfId="8101"/>
    <cellStyle name="Обычный 2 4 2 2 3" xfId="8102"/>
    <cellStyle name="Обычный 2 4 2 2 3 2" xfId="8103"/>
    <cellStyle name="Обычный 2 4 2 2 3 2 2" xfId="8104"/>
    <cellStyle name="Обычный 2 4 2 2 3 2 2 2" xfId="8105"/>
    <cellStyle name="Обычный 2 4 2 2 3 2 2 2 2" xfId="8106"/>
    <cellStyle name="Обычный 2 4 2 2 3 2 2 3" xfId="8107"/>
    <cellStyle name="Обычный 2 4 2 2 3 2 2 4" xfId="8108"/>
    <cellStyle name="Обычный 2 4 2 2 3 2 2 5" xfId="8109"/>
    <cellStyle name="Обычный 2 4 2 2 3 2 3" xfId="8110"/>
    <cellStyle name="Обычный 2 4 2 2 3 2 3 2" xfId="8111"/>
    <cellStyle name="Обычный 2 4 2 2 3 2 3 3" xfId="8112"/>
    <cellStyle name="Обычный 2 4 2 2 3 2 3 4" xfId="8113"/>
    <cellStyle name="Обычный 2 4 2 2 3 2 4" xfId="8114"/>
    <cellStyle name="Обычный 2 4 2 2 3 2 5" xfId="8115"/>
    <cellStyle name="Обычный 2 4 2 2 3 2 6" xfId="8116"/>
    <cellStyle name="Обычный 2 4 2 2 3 2 7" xfId="8117"/>
    <cellStyle name="Обычный 2 4 2 2 3 3" xfId="8118"/>
    <cellStyle name="Обычный 2 4 2 2 3 3 2" xfId="8119"/>
    <cellStyle name="Обычный 2 4 2 2 3 3 2 2" xfId="8120"/>
    <cellStyle name="Обычный 2 4 2 2 3 3 3" xfId="8121"/>
    <cellStyle name="Обычный 2 4 2 2 3 3 4" xfId="8122"/>
    <cellStyle name="Обычный 2 4 2 2 3 3 5" xfId="8123"/>
    <cellStyle name="Обычный 2 4 2 2 3 4" xfId="8124"/>
    <cellStyle name="Обычный 2 4 2 2 3 4 2" xfId="8125"/>
    <cellStyle name="Обычный 2 4 2 2 3 4 2 2" xfId="8126"/>
    <cellStyle name="Обычный 2 4 2 2 3 4 3" xfId="8127"/>
    <cellStyle name="Обычный 2 4 2 2 3 4 4" xfId="8128"/>
    <cellStyle name="Обычный 2 4 2 2 3 4 5" xfId="8129"/>
    <cellStyle name="Обычный 2 4 2 2 3 5" xfId="8130"/>
    <cellStyle name="Обычный 2 4 2 2 3 5 2" xfId="8131"/>
    <cellStyle name="Обычный 2 4 2 2 3 5 3" xfId="8132"/>
    <cellStyle name="Обычный 2 4 2 2 3 5 4" xfId="8133"/>
    <cellStyle name="Обычный 2 4 2 2 3 6" xfId="8134"/>
    <cellStyle name="Обычный 2 4 2 2 3 7" xfId="8135"/>
    <cellStyle name="Обычный 2 4 2 2 3 8" xfId="8136"/>
    <cellStyle name="Обычный 2 4 2 2 3 9" xfId="8137"/>
    <cellStyle name="Обычный 2 4 2 2 4" xfId="8138"/>
    <cellStyle name="Обычный 2 4 2 2 4 2" xfId="8139"/>
    <cellStyle name="Обычный 2 4 2 2 4 2 2" xfId="8140"/>
    <cellStyle name="Обычный 2 4 2 2 4 2 2 2" xfId="8141"/>
    <cellStyle name="Обычный 2 4 2 2 4 2 2 2 2" xfId="8142"/>
    <cellStyle name="Обычный 2 4 2 2 4 2 2 3" xfId="8143"/>
    <cellStyle name="Обычный 2 4 2 2 4 2 2 4" xfId="8144"/>
    <cellStyle name="Обычный 2 4 2 2 4 2 2 5" xfId="8145"/>
    <cellStyle name="Обычный 2 4 2 2 4 2 3" xfId="8146"/>
    <cellStyle name="Обычный 2 4 2 2 4 2 3 2" xfId="8147"/>
    <cellStyle name="Обычный 2 4 2 2 4 2 3 3" xfId="8148"/>
    <cellStyle name="Обычный 2 4 2 2 4 2 3 4" xfId="8149"/>
    <cellStyle name="Обычный 2 4 2 2 4 2 4" xfId="8150"/>
    <cellStyle name="Обычный 2 4 2 2 4 2 5" xfId="8151"/>
    <cellStyle name="Обычный 2 4 2 2 4 2 6" xfId="8152"/>
    <cellStyle name="Обычный 2 4 2 2 4 2 7" xfId="8153"/>
    <cellStyle name="Обычный 2 4 2 2 4 3" xfId="8154"/>
    <cellStyle name="Обычный 2 4 2 2 4 3 2" xfId="8155"/>
    <cellStyle name="Обычный 2 4 2 2 4 3 2 2" xfId="8156"/>
    <cellStyle name="Обычный 2 4 2 2 4 3 3" xfId="8157"/>
    <cellStyle name="Обычный 2 4 2 2 4 3 4" xfId="8158"/>
    <cellStyle name="Обычный 2 4 2 2 4 3 5" xfId="8159"/>
    <cellStyle name="Обычный 2 4 2 2 4 4" xfId="8160"/>
    <cellStyle name="Обычный 2 4 2 2 4 4 2" xfId="8161"/>
    <cellStyle name="Обычный 2 4 2 2 4 4 2 2" xfId="8162"/>
    <cellStyle name="Обычный 2 4 2 2 4 4 3" xfId="8163"/>
    <cellStyle name="Обычный 2 4 2 2 4 4 4" xfId="8164"/>
    <cellStyle name="Обычный 2 4 2 2 4 4 5" xfId="8165"/>
    <cellStyle name="Обычный 2 4 2 2 4 5" xfId="8166"/>
    <cellStyle name="Обычный 2 4 2 2 4 5 2" xfId="8167"/>
    <cellStyle name="Обычный 2 4 2 2 4 5 3" xfId="8168"/>
    <cellStyle name="Обычный 2 4 2 2 4 5 4" xfId="8169"/>
    <cellStyle name="Обычный 2 4 2 2 4 6" xfId="8170"/>
    <cellStyle name="Обычный 2 4 2 2 4 7" xfId="8171"/>
    <cellStyle name="Обычный 2 4 2 2 4 8" xfId="8172"/>
    <cellStyle name="Обычный 2 4 2 2 4 9" xfId="8173"/>
    <cellStyle name="Обычный 2 4 2 2 5" xfId="8174"/>
    <cellStyle name="Обычный 2 4 2 2 5 2" xfId="8175"/>
    <cellStyle name="Обычный 2 4 2 2 5 2 2" xfId="8176"/>
    <cellStyle name="Обычный 2 4 2 2 5 2 2 2" xfId="8177"/>
    <cellStyle name="Обычный 2 4 2 2 5 2 2 2 2" xfId="8178"/>
    <cellStyle name="Обычный 2 4 2 2 5 2 2 3" xfId="8179"/>
    <cellStyle name="Обычный 2 4 2 2 5 2 2 4" xfId="8180"/>
    <cellStyle name="Обычный 2 4 2 2 5 2 2 5" xfId="8181"/>
    <cellStyle name="Обычный 2 4 2 2 5 2 3" xfId="8182"/>
    <cellStyle name="Обычный 2 4 2 2 5 2 3 2" xfId="8183"/>
    <cellStyle name="Обычный 2 4 2 2 5 2 3 3" xfId="8184"/>
    <cellStyle name="Обычный 2 4 2 2 5 2 3 4" xfId="8185"/>
    <cellStyle name="Обычный 2 4 2 2 5 2 4" xfId="8186"/>
    <cellStyle name="Обычный 2 4 2 2 5 2 5" xfId="8187"/>
    <cellStyle name="Обычный 2 4 2 2 5 2 6" xfId="8188"/>
    <cellStyle name="Обычный 2 4 2 2 5 2 7" xfId="8189"/>
    <cellStyle name="Обычный 2 4 2 2 5 3" xfId="8190"/>
    <cellStyle name="Обычный 2 4 2 2 5 3 2" xfId="8191"/>
    <cellStyle name="Обычный 2 4 2 2 5 3 2 2" xfId="8192"/>
    <cellStyle name="Обычный 2 4 2 2 5 3 3" xfId="8193"/>
    <cellStyle name="Обычный 2 4 2 2 5 3 4" xfId="8194"/>
    <cellStyle name="Обычный 2 4 2 2 5 3 5" xfId="8195"/>
    <cellStyle name="Обычный 2 4 2 2 5 4" xfId="8196"/>
    <cellStyle name="Обычный 2 4 2 2 5 4 2" xfId="8197"/>
    <cellStyle name="Обычный 2 4 2 2 5 4 2 2" xfId="8198"/>
    <cellStyle name="Обычный 2 4 2 2 5 4 3" xfId="8199"/>
    <cellStyle name="Обычный 2 4 2 2 5 4 4" xfId="8200"/>
    <cellStyle name="Обычный 2 4 2 2 5 4 5" xfId="8201"/>
    <cellStyle name="Обычный 2 4 2 2 5 5" xfId="8202"/>
    <cellStyle name="Обычный 2 4 2 2 5 5 2" xfId="8203"/>
    <cellStyle name="Обычный 2 4 2 2 5 5 3" xfId="8204"/>
    <cellStyle name="Обычный 2 4 2 2 5 5 4" xfId="8205"/>
    <cellStyle name="Обычный 2 4 2 2 5 6" xfId="8206"/>
    <cellStyle name="Обычный 2 4 2 2 5 7" xfId="8207"/>
    <cellStyle name="Обычный 2 4 2 2 5 8" xfId="8208"/>
    <cellStyle name="Обычный 2 4 2 2 5 9" xfId="8209"/>
    <cellStyle name="Обычный 2 4 2 2 6" xfId="8210"/>
    <cellStyle name="Обычный 2 4 2 2 6 2" xfId="8211"/>
    <cellStyle name="Обычный 2 4 2 2 6 2 2" xfId="8212"/>
    <cellStyle name="Обычный 2 4 2 2 6 2 2 2" xfId="8213"/>
    <cellStyle name="Обычный 2 4 2 2 6 2 2 2 2" xfId="8214"/>
    <cellStyle name="Обычный 2 4 2 2 6 2 2 3" xfId="8215"/>
    <cellStyle name="Обычный 2 4 2 2 6 2 2 4" xfId="8216"/>
    <cellStyle name="Обычный 2 4 2 2 6 2 2 5" xfId="8217"/>
    <cellStyle name="Обычный 2 4 2 2 6 2 3" xfId="8218"/>
    <cellStyle name="Обычный 2 4 2 2 6 2 3 2" xfId="8219"/>
    <cellStyle name="Обычный 2 4 2 2 6 2 3 3" xfId="8220"/>
    <cellStyle name="Обычный 2 4 2 2 6 2 3 4" xfId="8221"/>
    <cellStyle name="Обычный 2 4 2 2 6 2 4" xfId="8222"/>
    <cellStyle name="Обычный 2 4 2 2 6 2 5" xfId="8223"/>
    <cellStyle name="Обычный 2 4 2 2 6 2 6" xfId="8224"/>
    <cellStyle name="Обычный 2 4 2 2 6 2 7" xfId="8225"/>
    <cellStyle name="Обычный 2 4 2 2 6 3" xfId="8226"/>
    <cellStyle name="Обычный 2 4 2 2 6 3 2" xfId="8227"/>
    <cellStyle name="Обычный 2 4 2 2 6 3 2 2" xfId="8228"/>
    <cellStyle name="Обычный 2 4 2 2 6 3 3" xfId="8229"/>
    <cellStyle name="Обычный 2 4 2 2 6 3 4" xfId="8230"/>
    <cellStyle name="Обычный 2 4 2 2 6 3 5" xfId="8231"/>
    <cellStyle name="Обычный 2 4 2 2 6 4" xfId="8232"/>
    <cellStyle name="Обычный 2 4 2 2 6 4 2" xfId="8233"/>
    <cellStyle name="Обычный 2 4 2 2 6 4 3" xfId="8234"/>
    <cellStyle name="Обычный 2 4 2 2 6 4 4" xfId="8235"/>
    <cellStyle name="Обычный 2 4 2 2 6 5" xfId="8236"/>
    <cellStyle name="Обычный 2 4 2 2 6 6" xfId="8237"/>
    <cellStyle name="Обычный 2 4 2 2 6 7" xfId="8238"/>
    <cellStyle name="Обычный 2 4 2 2 6 8" xfId="8239"/>
    <cellStyle name="Обычный 2 4 2 2 7" xfId="8240"/>
    <cellStyle name="Обычный 2 4 2 2 7 2" xfId="8241"/>
    <cellStyle name="Обычный 2 4 2 2 7 2 2" xfId="8242"/>
    <cellStyle name="Обычный 2 4 2 2 7 2 2 2" xfId="8243"/>
    <cellStyle name="Обычный 2 4 2 2 7 2 2 2 2" xfId="8244"/>
    <cellStyle name="Обычный 2 4 2 2 7 2 2 3" xfId="8245"/>
    <cellStyle name="Обычный 2 4 2 2 7 2 2 4" xfId="8246"/>
    <cellStyle name="Обычный 2 4 2 2 7 2 2 5" xfId="8247"/>
    <cellStyle name="Обычный 2 4 2 2 7 2 3" xfId="8248"/>
    <cellStyle name="Обычный 2 4 2 2 7 2 3 2" xfId="8249"/>
    <cellStyle name="Обычный 2 4 2 2 7 2 3 3" xfId="8250"/>
    <cellStyle name="Обычный 2 4 2 2 7 2 3 4" xfId="8251"/>
    <cellStyle name="Обычный 2 4 2 2 7 2 4" xfId="8252"/>
    <cellStyle name="Обычный 2 4 2 2 7 2 5" xfId="8253"/>
    <cellStyle name="Обычный 2 4 2 2 7 2 6" xfId="8254"/>
    <cellStyle name="Обычный 2 4 2 2 7 2 7" xfId="8255"/>
    <cellStyle name="Обычный 2 4 2 2 7 3" xfId="8256"/>
    <cellStyle name="Обычный 2 4 2 2 7 3 2" xfId="8257"/>
    <cellStyle name="Обычный 2 4 2 2 7 3 2 2" xfId="8258"/>
    <cellStyle name="Обычный 2 4 2 2 7 3 3" xfId="8259"/>
    <cellStyle name="Обычный 2 4 2 2 7 3 4" xfId="8260"/>
    <cellStyle name="Обычный 2 4 2 2 7 3 5" xfId="8261"/>
    <cellStyle name="Обычный 2 4 2 2 7 4" xfId="8262"/>
    <cellStyle name="Обычный 2 4 2 2 7 4 2" xfId="8263"/>
    <cellStyle name="Обычный 2 4 2 2 7 4 3" xfId="8264"/>
    <cellStyle name="Обычный 2 4 2 2 7 4 4" xfId="8265"/>
    <cellStyle name="Обычный 2 4 2 2 7 5" xfId="8266"/>
    <cellStyle name="Обычный 2 4 2 2 7 6" xfId="8267"/>
    <cellStyle name="Обычный 2 4 2 2 7 7" xfId="8268"/>
    <cellStyle name="Обычный 2 4 2 2 7 8" xfId="8269"/>
    <cellStyle name="Обычный 2 4 2 2 8" xfId="8270"/>
    <cellStyle name="Обычный 2 4 2 2 8 2" xfId="8271"/>
    <cellStyle name="Обычный 2 4 2 2 8 2 2" xfId="8272"/>
    <cellStyle name="Обычный 2 4 2 2 8 2 2 2" xfId="8273"/>
    <cellStyle name="Обычный 2 4 2 2 8 2 2 2 2" xfId="8274"/>
    <cellStyle name="Обычный 2 4 2 2 8 2 2 3" xfId="8275"/>
    <cellStyle name="Обычный 2 4 2 2 8 2 2 4" xfId="8276"/>
    <cellStyle name="Обычный 2 4 2 2 8 2 2 5" xfId="8277"/>
    <cellStyle name="Обычный 2 4 2 2 8 2 3" xfId="8278"/>
    <cellStyle name="Обычный 2 4 2 2 8 2 3 2" xfId="8279"/>
    <cellStyle name="Обычный 2 4 2 2 8 2 3 3" xfId="8280"/>
    <cellStyle name="Обычный 2 4 2 2 8 2 3 4" xfId="8281"/>
    <cellStyle name="Обычный 2 4 2 2 8 2 4" xfId="8282"/>
    <cellStyle name="Обычный 2 4 2 2 8 2 5" xfId="8283"/>
    <cellStyle name="Обычный 2 4 2 2 8 2 6" xfId="8284"/>
    <cellStyle name="Обычный 2 4 2 2 8 2 7" xfId="8285"/>
    <cellStyle name="Обычный 2 4 2 2 8 3" xfId="8286"/>
    <cellStyle name="Обычный 2 4 2 2 8 3 2" xfId="8287"/>
    <cellStyle name="Обычный 2 4 2 2 8 3 2 2" xfId="8288"/>
    <cellStyle name="Обычный 2 4 2 2 8 3 3" xfId="8289"/>
    <cellStyle name="Обычный 2 4 2 2 8 3 4" xfId="8290"/>
    <cellStyle name="Обычный 2 4 2 2 8 3 5" xfId="8291"/>
    <cellStyle name="Обычный 2 4 2 2 8 4" xfId="8292"/>
    <cellStyle name="Обычный 2 4 2 2 8 4 2" xfId="8293"/>
    <cellStyle name="Обычный 2 4 2 2 8 4 3" xfId="8294"/>
    <cellStyle name="Обычный 2 4 2 2 8 4 4" xfId="8295"/>
    <cellStyle name="Обычный 2 4 2 2 8 5" xfId="8296"/>
    <cellStyle name="Обычный 2 4 2 2 8 6" xfId="8297"/>
    <cellStyle name="Обычный 2 4 2 2 8 7" xfId="8298"/>
    <cellStyle name="Обычный 2 4 2 2 8 8" xfId="8299"/>
    <cellStyle name="Обычный 2 4 2 2 9" xfId="8300"/>
    <cellStyle name="Обычный 2 4 2 2 9 2" xfId="8301"/>
    <cellStyle name="Обычный 2 4 2 2 9 2 2" xfId="8302"/>
    <cellStyle name="Обычный 2 4 2 2 9 2 2 2" xfId="8303"/>
    <cellStyle name="Обычный 2 4 2 2 9 2 3" xfId="8304"/>
    <cellStyle name="Обычный 2 4 2 2 9 2 4" xfId="8305"/>
    <cellStyle name="Обычный 2 4 2 2 9 2 5" xfId="8306"/>
    <cellStyle name="Обычный 2 4 2 2 9 3" xfId="8307"/>
    <cellStyle name="Обычный 2 4 2 2 9 3 2" xfId="8308"/>
    <cellStyle name="Обычный 2 4 2 2 9 3 3" xfId="8309"/>
    <cellStyle name="Обычный 2 4 2 2 9 3 4" xfId="8310"/>
    <cellStyle name="Обычный 2 4 2 2 9 4" xfId="8311"/>
    <cellStyle name="Обычный 2 4 2 2 9 5" xfId="8312"/>
    <cellStyle name="Обычный 2 4 2 2 9 6" xfId="8313"/>
    <cellStyle name="Обычный 2 4 2 2 9 7" xfId="8314"/>
    <cellStyle name="Обычный 2 4 2 3" xfId="8315"/>
    <cellStyle name="Обычный 2 4 2 3 10" xfId="8316"/>
    <cellStyle name="Обычный 2 4 2 3 10 2" xfId="8317"/>
    <cellStyle name="Обычный 2 4 2 3 10 2 2" xfId="8318"/>
    <cellStyle name="Обычный 2 4 2 3 10 3" xfId="8319"/>
    <cellStyle name="Обычный 2 4 2 3 10 4" xfId="8320"/>
    <cellStyle name="Обычный 2 4 2 3 10 5" xfId="8321"/>
    <cellStyle name="Обычный 2 4 2 3 11" xfId="8322"/>
    <cellStyle name="Обычный 2 4 2 3 11 2" xfId="8323"/>
    <cellStyle name="Обычный 2 4 2 3 11 2 2" xfId="8324"/>
    <cellStyle name="Обычный 2 4 2 3 11 3" xfId="8325"/>
    <cellStyle name="Обычный 2 4 2 3 11 4" xfId="8326"/>
    <cellStyle name="Обычный 2 4 2 3 11 5" xfId="8327"/>
    <cellStyle name="Обычный 2 4 2 3 12" xfId="8328"/>
    <cellStyle name="Обычный 2 4 2 3 12 2" xfId="8329"/>
    <cellStyle name="Обычный 2 4 2 3 12 2 2" xfId="8330"/>
    <cellStyle name="Обычный 2 4 2 3 12 3" xfId="8331"/>
    <cellStyle name="Обычный 2 4 2 3 13" xfId="8332"/>
    <cellStyle name="Обычный 2 4 2 3 13 2" xfId="8333"/>
    <cellStyle name="Обычный 2 4 2 3 14" xfId="8334"/>
    <cellStyle name="Обычный 2 4 2 3 15" xfId="8335"/>
    <cellStyle name="Обычный 2 4 2 3 2" xfId="8336"/>
    <cellStyle name="Обычный 2 4 2 3 2 2" xfId="8337"/>
    <cellStyle name="Обычный 2 4 2 3 2 2 2" xfId="8338"/>
    <cellStyle name="Обычный 2 4 2 3 2 2 2 2" xfId="8339"/>
    <cellStyle name="Обычный 2 4 2 3 2 2 2 2 2" xfId="8340"/>
    <cellStyle name="Обычный 2 4 2 3 2 2 2 3" xfId="8341"/>
    <cellStyle name="Обычный 2 4 2 3 2 2 2 4" xfId="8342"/>
    <cellStyle name="Обычный 2 4 2 3 2 2 2 5" xfId="8343"/>
    <cellStyle name="Обычный 2 4 2 3 2 2 3" xfId="8344"/>
    <cellStyle name="Обычный 2 4 2 3 2 2 3 2" xfId="8345"/>
    <cellStyle name="Обычный 2 4 2 3 2 2 3 3" xfId="8346"/>
    <cellStyle name="Обычный 2 4 2 3 2 2 3 4" xfId="8347"/>
    <cellStyle name="Обычный 2 4 2 3 2 2 4" xfId="8348"/>
    <cellStyle name="Обычный 2 4 2 3 2 2 5" xfId="8349"/>
    <cellStyle name="Обычный 2 4 2 3 2 2 6" xfId="8350"/>
    <cellStyle name="Обычный 2 4 2 3 2 2 7" xfId="8351"/>
    <cellStyle name="Обычный 2 4 2 3 2 3" xfId="8352"/>
    <cellStyle name="Обычный 2 4 2 3 2 3 2" xfId="8353"/>
    <cellStyle name="Обычный 2 4 2 3 2 3 2 2" xfId="8354"/>
    <cellStyle name="Обычный 2 4 2 3 2 3 3" xfId="8355"/>
    <cellStyle name="Обычный 2 4 2 3 2 3 4" xfId="8356"/>
    <cellStyle name="Обычный 2 4 2 3 2 3 5" xfId="8357"/>
    <cellStyle name="Обычный 2 4 2 3 2 4" xfId="8358"/>
    <cellStyle name="Обычный 2 4 2 3 2 4 2" xfId="8359"/>
    <cellStyle name="Обычный 2 4 2 3 2 4 2 2" xfId="8360"/>
    <cellStyle name="Обычный 2 4 2 3 2 4 3" xfId="8361"/>
    <cellStyle name="Обычный 2 4 2 3 2 4 4" xfId="8362"/>
    <cellStyle name="Обычный 2 4 2 3 2 4 5" xfId="8363"/>
    <cellStyle name="Обычный 2 4 2 3 2 5" xfId="8364"/>
    <cellStyle name="Обычный 2 4 2 3 2 5 2" xfId="8365"/>
    <cellStyle name="Обычный 2 4 2 3 2 5 3" xfId="8366"/>
    <cellStyle name="Обычный 2 4 2 3 2 5 4" xfId="8367"/>
    <cellStyle name="Обычный 2 4 2 3 2 6" xfId="8368"/>
    <cellStyle name="Обычный 2 4 2 3 2 7" xfId="8369"/>
    <cellStyle name="Обычный 2 4 2 3 2 8" xfId="8370"/>
    <cellStyle name="Обычный 2 4 2 3 2 9" xfId="8371"/>
    <cellStyle name="Обычный 2 4 2 3 3" xfId="8372"/>
    <cellStyle name="Обычный 2 4 2 3 3 2" xfId="8373"/>
    <cellStyle name="Обычный 2 4 2 3 3 2 2" xfId="8374"/>
    <cellStyle name="Обычный 2 4 2 3 3 2 2 2" xfId="8375"/>
    <cellStyle name="Обычный 2 4 2 3 3 2 2 2 2" xfId="8376"/>
    <cellStyle name="Обычный 2 4 2 3 3 2 2 3" xfId="8377"/>
    <cellStyle name="Обычный 2 4 2 3 3 2 2 4" xfId="8378"/>
    <cellStyle name="Обычный 2 4 2 3 3 2 2 5" xfId="8379"/>
    <cellStyle name="Обычный 2 4 2 3 3 2 3" xfId="8380"/>
    <cellStyle name="Обычный 2 4 2 3 3 2 3 2" xfId="8381"/>
    <cellStyle name="Обычный 2 4 2 3 3 2 3 3" xfId="8382"/>
    <cellStyle name="Обычный 2 4 2 3 3 2 3 4" xfId="8383"/>
    <cellStyle name="Обычный 2 4 2 3 3 2 4" xfId="8384"/>
    <cellStyle name="Обычный 2 4 2 3 3 2 5" xfId="8385"/>
    <cellStyle name="Обычный 2 4 2 3 3 2 6" xfId="8386"/>
    <cellStyle name="Обычный 2 4 2 3 3 2 7" xfId="8387"/>
    <cellStyle name="Обычный 2 4 2 3 3 3" xfId="8388"/>
    <cellStyle name="Обычный 2 4 2 3 3 3 2" xfId="8389"/>
    <cellStyle name="Обычный 2 4 2 3 3 3 2 2" xfId="8390"/>
    <cellStyle name="Обычный 2 4 2 3 3 3 3" xfId="8391"/>
    <cellStyle name="Обычный 2 4 2 3 3 3 4" xfId="8392"/>
    <cellStyle name="Обычный 2 4 2 3 3 3 5" xfId="8393"/>
    <cellStyle name="Обычный 2 4 2 3 3 4" xfId="8394"/>
    <cellStyle name="Обычный 2 4 2 3 3 4 2" xfId="8395"/>
    <cellStyle name="Обычный 2 4 2 3 3 4 2 2" xfId="8396"/>
    <cellStyle name="Обычный 2 4 2 3 3 4 3" xfId="8397"/>
    <cellStyle name="Обычный 2 4 2 3 3 4 4" xfId="8398"/>
    <cellStyle name="Обычный 2 4 2 3 3 4 5" xfId="8399"/>
    <cellStyle name="Обычный 2 4 2 3 3 5" xfId="8400"/>
    <cellStyle name="Обычный 2 4 2 3 3 5 2" xfId="8401"/>
    <cellStyle name="Обычный 2 4 2 3 3 5 3" xfId="8402"/>
    <cellStyle name="Обычный 2 4 2 3 3 5 4" xfId="8403"/>
    <cellStyle name="Обычный 2 4 2 3 3 6" xfId="8404"/>
    <cellStyle name="Обычный 2 4 2 3 3 7" xfId="8405"/>
    <cellStyle name="Обычный 2 4 2 3 3 8" xfId="8406"/>
    <cellStyle name="Обычный 2 4 2 3 3 9" xfId="8407"/>
    <cellStyle name="Обычный 2 4 2 3 4" xfId="8408"/>
    <cellStyle name="Обычный 2 4 2 3 4 2" xfId="8409"/>
    <cellStyle name="Обычный 2 4 2 3 4 2 2" xfId="8410"/>
    <cellStyle name="Обычный 2 4 2 3 4 2 2 2" xfId="8411"/>
    <cellStyle name="Обычный 2 4 2 3 4 2 2 2 2" xfId="8412"/>
    <cellStyle name="Обычный 2 4 2 3 4 2 2 3" xfId="8413"/>
    <cellStyle name="Обычный 2 4 2 3 4 2 2 4" xfId="8414"/>
    <cellStyle name="Обычный 2 4 2 3 4 2 2 5" xfId="8415"/>
    <cellStyle name="Обычный 2 4 2 3 4 2 3" xfId="8416"/>
    <cellStyle name="Обычный 2 4 2 3 4 2 3 2" xfId="8417"/>
    <cellStyle name="Обычный 2 4 2 3 4 2 3 3" xfId="8418"/>
    <cellStyle name="Обычный 2 4 2 3 4 2 3 4" xfId="8419"/>
    <cellStyle name="Обычный 2 4 2 3 4 2 4" xfId="8420"/>
    <cellStyle name="Обычный 2 4 2 3 4 2 5" xfId="8421"/>
    <cellStyle name="Обычный 2 4 2 3 4 2 6" xfId="8422"/>
    <cellStyle name="Обычный 2 4 2 3 4 2 7" xfId="8423"/>
    <cellStyle name="Обычный 2 4 2 3 4 3" xfId="8424"/>
    <cellStyle name="Обычный 2 4 2 3 4 3 2" xfId="8425"/>
    <cellStyle name="Обычный 2 4 2 3 4 3 2 2" xfId="8426"/>
    <cellStyle name="Обычный 2 4 2 3 4 3 3" xfId="8427"/>
    <cellStyle name="Обычный 2 4 2 3 4 3 4" xfId="8428"/>
    <cellStyle name="Обычный 2 4 2 3 4 3 5" xfId="8429"/>
    <cellStyle name="Обычный 2 4 2 3 4 4" xfId="8430"/>
    <cellStyle name="Обычный 2 4 2 3 4 4 2" xfId="8431"/>
    <cellStyle name="Обычный 2 4 2 3 4 4 2 2" xfId="8432"/>
    <cellStyle name="Обычный 2 4 2 3 4 4 3" xfId="8433"/>
    <cellStyle name="Обычный 2 4 2 3 4 4 4" xfId="8434"/>
    <cellStyle name="Обычный 2 4 2 3 4 4 5" xfId="8435"/>
    <cellStyle name="Обычный 2 4 2 3 4 5" xfId="8436"/>
    <cellStyle name="Обычный 2 4 2 3 4 5 2" xfId="8437"/>
    <cellStyle name="Обычный 2 4 2 3 4 5 3" xfId="8438"/>
    <cellStyle name="Обычный 2 4 2 3 4 5 4" xfId="8439"/>
    <cellStyle name="Обычный 2 4 2 3 4 6" xfId="8440"/>
    <cellStyle name="Обычный 2 4 2 3 4 7" xfId="8441"/>
    <cellStyle name="Обычный 2 4 2 3 4 8" xfId="8442"/>
    <cellStyle name="Обычный 2 4 2 3 4 9" xfId="8443"/>
    <cellStyle name="Обычный 2 4 2 3 5" xfId="8444"/>
    <cellStyle name="Обычный 2 4 2 3 5 2" xfId="8445"/>
    <cellStyle name="Обычный 2 4 2 3 5 2 2" xfId="8446"/>
    <cellStyle name="Обычный 2 4 2 3 5 2 2 2" xfId="8447"/>
    <cellStyle name="Обычный 2 4 2 3 5 2 2 2 2" xfId="8448"/>
    <cellStyle name="Обычный 2 4 2 3 5 2 2 3" xfId="8449"/>
    <cellStyle name="Обычный 2 4 2 3 5 2 2 4" xfId="8450"/>
    <cellStyle name="Обычный 2 4 2 3 5 2 2 5" xfId="8451"/>
    <cellStyle name="Обычный 2 4 2 3 5 2 3" xfId="8452"/>
    <cellStyle name="Обычный 2 4 2 3 5 2 3 2" xfId="8453"/>
    <cellStyle name="Обычный 2 4 2 3 5 2 3 3" xfId="8454"/>
    <cellStyle name="Обычный 2 4 2 3 5 2 3 4" xfId="8455"/>
    <cellStyle name="Обычный 2 4 2 3 5 2 4" xfId="8456"/>
    <cellStyle name="Обычный 2 4 2 3 5 2 5" xfId="8457"/>
    <cellStyle name="Обычный 2 4 2 3 5 2 6" xfId="8458"/>
    <cellStyle name="Обычный 2 4 2 3 5 2 7" xfId="8459"/>
    <cellStyle name="Обычный 2 4 2 3 5 3" xfId="8460"/>
    <cellStyle name="Обычный 2 4 2 3 5 3 2" xfId="8461"/>
    <cellStyle name="Обычный 2 4 2 3 5 3 2 2" xfId="8462"/>
    <cellStyle name="Обычный 2 4 2 3 5 3 3" xfId="8463"/>
    <cellStyle name="Обычный 2 4 2 3 5 3 4" xfId="8464"/>
    <cellStyle name="Обычный 2 4 2 3 5 3 5" xfId="8465"/>
    <cellStyle name="Обычный 2 4 2 3 5 4" xfId="8466"/>
    <cellStyle name="Обычный 2 4 2 3 5 4 2" xfId="8467"/>
    <cellStyle name="Обычный 2 4 2 3 5 4 3" xfId="8468"/>
    <cellStyle name="Обычный 2 4 2 3 5 4 4" xfId="8469"/>
    <cellStyle name="Обычный 2 4 2 3 5 5" xfId="8470"/>
    <cellStyle name="Обычный 2 4 2 3 5 6" xfId="8471"/>
    <cellStyle name="Обычный 2 4 2 3 5 7" xfId="8472"/>
    <cellStyle name="Обычный 2 4 2 3 5 8" xfId="8473"/>
    <cellStyle name="Обычный 2 4 2 3 6" xfId="8474"/>
    <cellStyle name="Обычный 2 4 2 3 6 2" xfId="8475"/>
    <cellStyle name="Обычный 2 4 2 3 6 2 2" xfId="8476"/>
    <cellStyle name="Обычный 2 4 2 3 6 2 2 2" xfId="8477"/>
    <cellStyle name="Обычный 2 4 2 3 6 2 2 2 2" xfId="8478"/>
    <cellStyle name="Обычный 2 4 2 3 6 2 2 3" xfId="8479"/>
    <cellStyle name="Обычный 2 4 2 3 6 2 2 4" xfId="8480"/>
    <cellStyle name="Обычный 2 4 2 3 6 2 2 5" xfId="8481"/>
    <cellStyle name="Обычный 2 4 2 3 6 2 3" xfId="8482"/>
    <cellStyle name="Обычный 2 4 2 3 6 2 3 2" xfId="8483"/>
    <cellStyle name="Обычный 2 4 2 3 6 2 3 3" xfId="8484"/>
    <cellStyle name="Обычный 2 4 2 3 6 2 3 4" xfId="8485"/>
    <cellStyle name="Обычный 2 4 2 3 6 2 4" xfId="8486"/>
    <cellStyle name="Обычный 2 4 2 3 6 2 5" xfId="8487"/>
    <cellStyle name="Обычный 2 4 2 3 6 2 6" xfId="8488"/>
    <cellStyle name="Обычный 2 4 2 3 6 2 7" xfId="8489"/>
    <cellStyle name="Обычный 2 4 2 3 6 3" xfId="8490"/>
    <cellStyle name="Обычный 2 4 2 3 6 3 2" xfId="8491"/>
    <cellStyle name="Обычный 2 4 2 3 6 3 2 2" xfId="8492"/>
    <cellStyle name="Обычный 2 4 2 3 6 3 3" xfId="8493"/>
    <cellStyle name="Обычный 2 4 2 3 6 3 4" xfId="8494"/>
    <cellStyle name="Обычный 2 4 2 3 6 3 5" xfId="8495"/>
    <cellStyle name="Обычный 2 4 2 3 6 4" xfId="8496"/>
    <cellStyle name="Обычный 2 4 2 3 6 4 2" xfId="8497"/>
    <cellStyle name="Обычный 2 4 2 3 6 4 3" xfId="8498"/>
    <cellStyle name="Обычный 2 4 2 3 6 4 4" xfId="8499"/>
    <cellStyle name="Обычный 2 4 2 3 6 5" xfId="8500"/>
    <cellStyle name="Обычный 2 4 2 3 6 6" xfId="8501"/>
    <cellStyle name="Обычный 2 4 2 3 6 7" xfId="8502"/>
    <cellStyle name="Обычный 2 4 2 3 6 8" xfId="8503"/>
    <cellStyle name="Обычный 2 4 2 3 7" xfId="8504"/>
    <cellStyle name="Обычный 2 4 2 3 7 2" xfId="8505"/>
    <cellStyle name="Обычный 2 4 2 3 7 2 2" xfId="8506"/>
    <cellStyle name="Обычный 2 4 2 3 7 2 2 2" xfId="8507"/>
    <cellStyle name="Обычный 2 4 2 3 7 2 2 2 2" xfId="8508"/>
    <cellStyle name="Обычный 2 4 2 3 7 2 2 3" xfId="8509"/>
    <cellStyle name="Обычный 2 4 2 3 7 2 2 4" xfId="8510"/>
    <cellStyle name="Обычный 2 4 2 3 7 2 2 5" xfId="8511"/>
    <cellStyle name="Обычный 2 4 2 3 7 2 3" xfId="8512"/>
    <cellStyle name="Обычный 2 4 2 3 7 2 3 2" xfId="8513"/>
    <cellStyle name="Обычный 2 4 2 3 7 2 3 3" xfId="8514"/>
    <cellStyle name="Обычный 2 4 2 3 7 2 3 4" xfId="8515"/>
    <cellStyle name="Обычный 2 4 2 3 7 2 4" xfId="8516"/>
    <cellStyle name="Обычный 2 4 2 3 7 2 5" xfId="8517"/>
    <cellStyle name="Обычный 2 4 2 3 7 2 6" xfId="8518"/>
    <cellStyle name="Обычный 2 4 2 3 7 2 7" xfId="8519"/>
    <cellStyle name="Обычный 2 4 2 3 7 3" xfId="8520"/>
    <cellStyle name="Обычный 2 4 2 3 7 3 2" xfId="8521"/>
    <cellStyle name="Обычный 2 4 2 3 7 3 2 2" xfId="8522"/>
    <cellStyle name="Обычный 2 4 2 3 7 3 3" xfId="8523"/>
    <cellStyle name="Обычный 2 4 2 3 7 3 4" xfId="8524"/>
    <cellStyle name="Обычный 2 4 2 3 7 3 5" xfId="8525"/>
    <cellStyle name="Обычный 2 4 2 3 7 4" xfId="8526"/>
    <cellStyle name="Обычный 2 4 2 3 7 4 2" xfId="8527"/>
    <cellStyle name="Обычный 2 4 2 3 7 4 3" xfId="8528"/>
    <cellStyle name="Обычный 2 4 2 3 7 4 4" xfId="8529"/>
    <cellStyle name="Обычный 2 4 2 3 7 5" xfId="8530"/>
    <cellStyle name="Обычный 2 4 2 3 7 6" xfId="8531"/>
    <cellStyle name="Обычный 2 4 2 3 7 7" xfId="8532"/>
    <cellStyle name="Обычный 2 4 2 3 7 8" xfId="8533"/>
    <cellStyle name="Обычный 2 4 2 3 8" xfId="8534"/>
    <cellStyle name="Обычный 2 4 2 3 8 2" xfId="8535"/>
    <cellStyle name="Обычный 2 4 2 3 8 2 2" xfId="8536"/>
    <cellStyle name="Обычный 2 4 2 3 8 2 2 2" xfId="8537"/>
    <cellStyle name="Обычный 2 4 2 3 8 2 3" xfId="8538"/>
    <cellStyle name="Обычный 2 4 2 3 8 2 4" xfId="8539"/>
    <cellStyle name="Обычный 2 4 2 3 8 2 5" xfId="8540"/>
    <cellStyle name="Обычный 2 4 2 3 8 3" xfId="8541"/>
    <cellStyle name="Обычный 2 4 2 3 8 3 2" xfId="8542"/>
    <cellStyle name="Обычный 2 4 2 3 8 3 3" xfId="8543"/>
    <cellStyle name="Обычный 2 4 2 3 8 3 4" xfId="8544"/>
    <cellStyle name="Обычный 2 4 2 3 8 4" xfId="8545"/>
    <cellStyle name="Обычный 2 4 2 3 8 5" xfId="8546"/>
    <cellStyle name="Обычный 2 4 2 3 8 6" xfId="8547"/>
    <cellStyle name="Обычный 2 4 2 3 8 7" xfId="8548"/>
    <cellStyle name="Обычный 2 4 2 3 9" xfId="8549"/>
    <cellStyle name="Обычный 2 4 2 3 9 2" xfId="8550"/>
    <cellStyle name="Обычный 2 4 2 3 9 2 2" xfId="8551"/>
    <cellStyle name="Обычный 2 4 2 3 9 2 2 2" xfId="8552"/>
    <cellStyle name="Обычный 2 4 2 3 9 2 3" xfId="8553"/>
    <cellStyle name="Обычный 2 4 2 3 9 2 4" xfId="8554"/>
    <cellStyle name="Обычный 2 4 2 3 9 2 5" xfId="8555"/>
    <cellStyle name="Обычный 2 4 2 3 9 3" xfId="8556"/>
    <cellStyle name="Обычный 2 4 2 3 9 3 2" xfId="8557"/>
    <cellStyle name="Обычный 2 4 2 3 9 3 3" xfId="8558"/>
    <cellStyle name="Обычный 2 4 2 3 9 3 4" xfId="8559"/>
    <cellStyle name="Обычный 2 4 2 3 9 4" xfId="8560"/>
    <cellStyle name="Обычный 2 4 2 3 9 5" xfId="8561"/>
    <cellStyle name="Обычный 2 4 2 3 9 6" xfId="8562"/>
    <cellStyle name="Обычный 2 4 2 3 9 7" xfId="8563"/>
    <cellStyle name="Обычный 2 4 2 4" xfId="8564"/>
    <cellStyle name="Обычный 2 4 2 4 10" xfId="8565"/>
    <cellStyle name="Обычный 2 4 2 4 10 2" xfId="8566"/>
    <cellStyle name="Обычный 2 4 2 4 10 2 2" xfId="8567"/>
    <cellStyle name="Обычный 2 4 2 4 10 3" xfId="8568"/>
    <cellStyle name="Обычный 2 4 2 4 10 4" xfId="8569"/>
    <cellStyle name="Обычный 2 4 2 4 10 5" xfId="8570"/>
    <cellStyle name="Обычный 2 4 2 4 11" xfId="8571"/>
    <cellStyle name="Обычный 2 4 2 4 11 2" xfId="8572"/>
    <cellStyle name="Обычный 2 4 2 4 11 3" xfId="8573"/>
    <cellStyle name="Обычный 2 4 2 4 11 4" xfId="8574"/>
    <cellStyle name="Обычный 2 4 2 4 12" xfId="8575"/>
    <cellStyle name="Обычный 2 4 2 4 13" xfId="8576"/>
    <cellStyle name="Обычный 2 4 2 4 14" xfId="8577"/>
    <cellStyle name="Обычный 2 4 2 4 15" xfId="8578"/>
    <cellStyle name="Обычный 2 4 2 4 2" xfId="8579"/>
    <cellStyle name="Обычный 2 4 2 4 2 2" xfId="8580"/>
    <cellStyle name="Обычный 2 4 2 4 2 2 2" xfId="8581"/>
    <cellStyle name="Обычный 2 4 2 4 2 2 2 2" xfId="8582"/>
    <cellStyle name="Обычный 2 4 2 4 2 2 2 2 2" xfId="8583"/>
    <cellStyle name="Обычный 2 4 2 4 2 2 2 3" xfId="8584"/>
    <cellStyle name="Обычный 2 4 2 4 2 2 2 4" xfId="8585"/>
    <cellStyle name="Обычный 2 4 2 4 2 2 2 5" xfId="8586"/>
    <cellStyle name="Обычный 2 4 2 4 2 2 3" xfId="8587"/>
    <cellStyle name="Обычный 2 4 2 4 2 2 3 2" xfId="8588"/>
    <cellStyle name="Обычный 2 4 2 4 2 2 3 3" xfId="8589"/>
    <cellStyle name="Обычный 2 4 2 4 2 2 3 4" xfId="8590"/>
    <cellStyle name="Обычный 2 4 2 4 2 2 4" xfId="8591"/>
    <cellStyle name="Обычный 2 4 2 4 2 2 5" xfId="8592"/>
    <cellStyle name="Обычный 2 4 2 4 2 2 6" xfId="8593"/>
    <cellStyle name="Обычный 2 4 2 4 2 2 7" xfId="8594"/>
    <cellStyle name="Обычный 2 4 2 4 2 3" xfId="8595"/>
    <cellStyle name="Обычный 2 4 2 4 2 3 2" xfId="8596"/>
    <cellStyle name="Обычный 2 4 2 4 2 3 2 2" xfId="8597"/>
    <cellStyle name="Обычный 2 4 2 4 2 3 3" xfId="8598"/>
    <cellStyle name="Обычный 2 4 2 4 2 3 4" xfId="8599"/>
    <cellStyle name="Обычный 2 4 2 4 2 3 5" xfId="8600"/>
    <cellStyle name="Обычный 2 4 2 4 2 4" xfId="8601"/>
    <cellStyle name="Обычный 2 4 2 4 2 4 2" xfId="8602"/>
    <cellStyle name="Обычный 2 4 2 4 2 4 2 2" xfId="8603"/>
    <cellStyle name="Обычный 2 4 2 4 2 4 3" xfId="8604"/>
    <cellStyle name="Обычный 2 4 2 4 2 4 4" xfId="8605"/>
    <cellStyle name="Обычный 2 4 2 4 2 4 5" xfId="8606"/>
    <cellStyle name="Обычный 2 4 2 4 2 5" xfId="8607"/>
    <cellStyle name="Обычный 2 4 2 4 2 5 2" xfId="8608"/>
    <cellStyle name="Обычный 2 4 2 4 2 5 3" xfId="8609"/>
    <cellStyle name="Обычный 2 4 2 4 2 5 4" xfId="8610"/>
    <cellStyle name="Обычный 2 4 2 4 2 6" xfId="8611"/>
    <cellStyle name="Обычный 2 4 2 4 2 7" xfId="8612"/>
    <cellStyle name="Обычный 2 4 2 4 2 8" xfId="8613"/>
    <cellStyle name="Обычный 2 4 2 4 2 9" xfId="8614"/>
    <cellStyle name="Обычный 2 4 2 4 3" xfId="8615"/>
    <cellStyle name="Обычный 2 4 2 4 3 2" xfId="8616"/>
    <cellStyle name="Обычный 2 4 2 4 3 2 2" xfId="8617"/>
    <cellStyle name="Обычный 2 4 2 4 3 2 2 2" xfId="8618"/>
    <cellStyle name="Обычный 2 4 2 4 3 2 2 2 2" xfId="8619"/>
    <cellStyle name="Обычный 2 4 2 4 3 2 2 3" xfId="8620"/>
    <cellStyle name="Обычный 2 4 2 4 3 2 2 4" xfId="8621"/>
    <cellStyle name="Обычный 2 4 2 4 3 2 2 5" xfId="8622"/>
    <cellStyle name="Обычный 2 4 2 4 3 2 3" xfId="8623"/>
    <cellStyle name="Обычный 2 4 2 4 3 2 3 2" xfId="8624"/>
    <cellStyle name="Обычный 2 4 2 4 3 2 3 3" xfId="8625"/>
    <cellStyle name="Обычный 2 4 2 4 3 2 3 4" xfId="8626"/>
    <cellStyle name="Обычный 2 4 2 4 3 2 4" xfId="8627"/>
    <cellStyle name="Обычный 2 4 2 4 3 2 5" xfId="8628"/>
    <cellStyle name="Обычный 2 4 2 4 3 2 6" xfId="8629"/>
    <cellStyle name="Обычный 2 4 2 4 3 2 7" xfId="8630"/>
    <cellStyle name="Обычный 2 4 2 4 3 3" xfId="8631"/>
    <cellStyle name="Обычный 2 4 2 4 3 3 2" xfId="8632"/>
    <cellStyle name="Обычный 2 4 2 4 3 3 2 2" xfId="8633"/>
    <cellStyle name="Обычный 2 4 2 4 3 3 3" xfId="8634"/>
    <cellStyle name="Обычный 2 4 2 4 3 3 4" xfId="8635"/>
    <cellStyle name="Обычный 2 4 2 4 3 3 5" xfId="8636"/>
    <cellStyle name="Обычный 2 4 2 4 3 4" xfId="8637"/>
    <cellStyle name="Обычный 2 4 2 4 3 4 2" xfId="8638"/>
    <cellStyle name="Обычный 2 4 2 4 3 4 2 2" xfId="8639"/>
    <cellStyle name="Обычный 2 4 2 4 3 4 3" xfId="8640"/>
    <cellStyle name="Обычный 2 4 2 4 3 4 4" xfId="8641"/>
    <cellStyle name="Обычный 2 4 2 4 3 4 5" xfId="8642"/>
    <cellStyle name="Обычный 2 4 2 4 3 5" xfId="8643"/>
    <cellStyle name="Обычный 2 4 2 4 3 5 2" xfId="8644"/>
    <cellStyle name="Обычный 2 4 2 4 3 5 3" xfId="8645"/>
    <cellStyle name="Обычный 2 4 2 4 3 5 4" xfId="8646"/>
    <cellStyle name="Обычный 2 4 2 4 3 6" xfId="8647"/>
    <cellStyle name="Обычный 2 4 2 4 3 7" xfId="8648"/>
    <cellStyle name="Обычный 2 4 2 4 3 8" xfId="8649"/>
    <cellStyle name="Обычный 2 4 2 4 3 9" xfId="8650"/>
    <cellStyle name="Обычный 2 4 2 4 4" xfId="8651"/>
    <cellStyle name="Обычный 2 4 2 4 4 2" xfId="8652"/>
    <cellStyle name="Обычный 2 4 2 4 4 2 2" xfId="8653"/>
    <cellStyle name="Обычный 2 4 2 4 4 2 2 2" xfId="8654"/>
    <cellStyle name="Обычный 2 4 2 4 4 2 2 2 2" xfId="8655"/>
    <cellStyle name="Обычный 2 4 2 4 4 2 2 3" xfId="8656"/>
    <cellStyle name="Обычный 2 4 2 4 4 2 2 4" xfId="8657"/>
    <cellStyle name="Обычный 2 4 2 4 4 2 2 5" xfId="8658"/>
    <cellStyle name="Обычный 2 4 2 4 4 2 3" xfId="8659"/>
    <cellStyle name="Обычный 2 4 2 4 4 2 3 2" xfId="8660"/>
    <cellStyle name="Обычный 2 4 2 4 4 2 3 3" xfId="8661"/>
    <cellStyle name="Обычный 2 4 2 4 4 2 3 4" xfId="8662"/>
    <cellStyle name="Обычный 2 4 2 4 4 2 4" xfId="8663"/>
    <cellStyle name="Обычный 2 4 2 4 4 2 5" xfId="8664"/>
    <cellStyle name="Обычный 2 4 2 4 4 2 6" xfId="8665"/>
    <cellStyle name="Обычный 2 4 2 4 4 2 7" xfId="8666"/>
    <cellStyle name="Обычный 2 4 2 4 4 3" xfId="8667"/>
    <cellStyle name="Обычный 2 4 2 4 4 3 2" xfId="8668"/>
    <cellStyle name="Обычный 2 4 2 4 4 3 2 2" xfId="8669"/>
    <cellStyle name="Обычный 2 4 2 4 4 3 3" xfId="8670"/>
    <cellStyle name="Обычный 2 4 2 4 4 3 4" xfId="8671"/>
    <cellStyle name="Обычный 2 4 2 4 4 3 5" xfId="8672"/>
    <cellStyle name="Обычный 2 4 2 4 4 4" xfId="8673"/>
    <cellStyle name="Обычный 2 4 2 4 4 4 2" xfId="8674"/>
    <cellStyle name="Обычный 2 4 2 4 4 4 3" xfId="8675"/>
    <cellStyle name="Обычный 2 4 2 4 4 4 4" xfId="8676"/>
    <cellStyle name="Обычный 2 4 2 4 4 5" xfId="8677"/>
    <cellStyle name="Обычный 2 4 2 4 4 6" xfId="8678"/>
    <cellStyle name="Обычный 2 4 2 4 4 7" xfId="8679"/>
    <cellStyle name="Обычный 2 4 2 4 4 8" xfId="8680"/>
    <cellStyle name="Обычный 2 4 2 4 5" xfId="8681"/>
    <cellStyle name="Обычный 2 4 2 4 5 2" xfId="8682"/>
    <cellStyle name="Обычный 2 4 2 4 5 2 2" xfId="8683"/>
    <cellStyle name="Обычный 2 4 2 4 5 2 2 2" xfId="8684"/>
    <cellStyle name="Обычный 2 4 2 4 5 2 2 2 2" xfId="8685"/>
    <cellStyle name="Обычный 2 4 2 4 5 2 2 3" xfId="8686"/>
    <cellStyle name="Обычный 2 4 2 4 5 2 2 4" xfId="8687"/>
    <cellStyle name="Обычный 2 4 2 4 5 2 2 5" xfId="8688"/>
    <cellStyle name="Обычный 2 4 2 4 5 2 3" xfId="8689"/>
    <cellStyle name="Обычный 2 4 2 4 5 2 3 2" xfId="8690"/>
    <cellStyle name="Обычный 2 4 2 4 5 2 3 3" xfId="8691"/>
    <cellStyle name="Обычный 2 4 2 4 5 2 3 4" xfId="8692"/>
    <cellStyle name="Обычный 2 4 2 4 5 2 4" xfId="8693"/>
    <cellStyle name="Обычный 2 4 2 4 5 2 5" xfId="8694"/>
    <cellStyle name="Обычный 2 4 2 4 5 2 6" xfId="8695"/>
    <cellStyle name="Обычный 2 4 2 4 5 2 7" xfId="8696"/>
    <cellStyle name="Обычный 2 4 2 4 5 3" xfId="8697"/>
    <cellStyle name="Обычный 2 4 2 4 5 3 2" xfId="8698"/>
    <cellStyle name="Обычный 2 4 2 4 5 3 2 2" xfId="8699"/>
    <cellStyle name="Обычный 2 4 2 4 5 3 3" xfId="8700"/>
    <cellStyle name="Обычный 2 4 2 4 5 3 4" xfId="8701"/>
    <cellStyle name="Обычный 2 4 2 4 5 3 5" xfId="8702"/>
    <cellStyle name="Обычный 2 4 2 4 5 4" xfId="8703"/>
    <cellStyle name="Обычный 2 4 2 4 5 4 2" xfId="8704"/>
    <cellStyle name="Обычный 2 4 2 4 5 4 3" xfId="8705"/>
    <cellStyle name="Обычный 2 4 2 4 5 4 4" xfId="8706"/>
    <cellStyle name="Обычный 2 4 2 4 5 5" xfId="8707"/>
    <cellStyle name="Обычный 2 4 2 4 5 6" xfId="8708"/>
    <cellStyle name="Обычный 2 4 2 4 5 7" xfId="8709"/>
    <cellStyle name="Обычный 2 4 2 4 5 8" xfId="8710"/>
    <cellStyle name="Обычный 2 4 2 4 6" xfId="8711"/>
    <cellStyle name="Обычный 2 4 2 4 6 2" xfId="8712"/>
    <cellStyle name="Обычный 2 4 2 4 6 2 2" xfId="8713"/>
    <cellStyle name="Обычный 2 4 2 4 6 2 2 2" xfId="8714"/>
    <cellStyle name="Обычный 2 4 2 4 6 2 2 2 2" xfId="8715"/>
    <cellStyle name="Обычный 2 4 2 4 6 2 2 3" xfId="8716"/>
    <cellStyle name="Обычный 2 4 2 4 6 2 2 4" xfId="8717"/>
    <cellStyle name="Обычный 2 4 2 4 6 2 2 5" xfId="8718"/>
    <cellStyle name="Обычный 2 4 2 4 6 2 3" xfId="8719"/>
    <cellStyle name="Обычный 2 4 2 4 6 2 3 2" xfId="8720"/>
    <cellStyle name="Обычный 2 4 2 4 6 2 3 3" xfId="8721"/>
    <cellStyle name="Обычный 2 4 2 4 6 2 3 4" xfId="8722"/>
    <cellStyle name="Обычный 2 4 2 4 6 2 4" xfId="8723"/>
    <cellStyle name="Обычный 2 4 2 4 6 2 5" xfId="8724"/>
    <cellStyle name="Обычный 2 4 2 4 6 2 6" xfId="8725"/>
    <cellStyle name="Обычный 2 4 2 4 6 2 7" xfId="8726"/>
    <cellStyle name="Обычный 2 4 2 4 6 3" xfId="8727"/>
    <cellStyle name="Обычный 2 4 2 4 6 3 2" xfId="8728"/>
    <cellStyle name="Обычный 2 4 2 4 6 3 2 2" xfId="8729"/>
    <cellStyle name="Обычный 2 4 2 4 6 3 3" xfId="8730"/>
    <cellStyle name="Обычный 2 4 2 4 6 3 4" xfId="8731"/>
    <cellStyle name="Обычный 2 4 2 4 6 3 5" xfId="8732"/>
    <cellStyle name="Обычный 2 4 2 4 6 4" xfId="8733"/>
    <cellStyle name="Обычный 2 4 2 4 6 4 2" xfId="8734"/>
    <cellStyle name="Обычный 2 4 2 4 6 4 3" xfId="8735"/>
    <cellStyle name="Обычный 2 4 2 4 6 4 4" xfId="8736"/>
    <cellStyle name="Обычный 2 4 2 4 6 5" xfId="8737"/>
    <cellStyle name="Обычный 2 4 2 4 6 6" xfId="8738"/>
    <cellStyle name="Обычный 2 4 2 4 6 7" xfId="8739"/>
    <cellStyle name="Обычный 2 4 2 4 6 8" xfId="8740"/>
    <cellStyle name="Обычный 2 4 2 4 7" xfId="8741"/>
    <cellStyle name="Обычный 2 4 2 4 7 2" xfId="8742"/>
    <cellStyle name="Обычный 2 4 2 4 7 2 2" xfId="8743"/>
    <cellStyle name="Обычный 2 4 2 4 7 2 2 2" xfId="8744"/>
    <cellStyle name="Обычный 2 4 2 4 7 2 2 2 2" xfId="8745"/>
    <cellStyle name="Обычный 2 4 2 4 7 2 2 3" xfId="8746"/>
    <cellStyle name="Обычный 2 4 2 4 7 2 2 4" xfId="8747"/>
    <cellStyle name="Обычный 2 4 2 4 7 2 2 5" xfId="8748"/>
    <cellStyle name="Обычный 2 4 2 4 7 2 3" xfId="8749"/>
    <cellStyle name="Обычный 2 4 2 4 7 2 3 2" xfId="8750"/>
    <cellStyle name="Обычный 2 4 2 4 7 2 3 3" xfId="8751"/>
    <cellStyle name="Обычный 2 4 2 4 7 2 3 4" xfId="8752"/>
    <cellStyle name="Обычный 2 4 2 4 7 2 4" xfId="8753"/>
    <cellStyle name="Обычный 2 4 2 4 7 2 5" xfId="8754"/>
    <cellStyle name="Обычный 2 4 2 4 7 2 6" xfId="8755"/>
    <cellStyle name="Обычный 2 4 2 4 7 2 7" xfId="8756"/>
    <cellStyle name="Обычный 2 4 2 4 7 3" xfId="8757"/>
    <cellStyle name="Обычный 2 4 2 4 7 3 2" xfId="8758"/>
    <cellStyle name="Обычный 2 4 2 4 7 3 2 2" xfId="8759"/>
    <cellStyle name="Обычный 2 4 2 4 7 3 3" xfId="8760"/>
    <cellStyle name="Обычный 2 4 2 4 7 3 4" xfId="8761"/>
    <cellStyle name="Обычный 2 4 2 4 7 3 5" xfId="8762"/>
    <cellStyle name="Обычный 2 4 2 4 7 4" xfId="8763"/>
    <cellStyle name="Обычный 2 4 2 4 7 4 2" xfId="8764"/>
    <cellStyle name="Обычный 2 4 2 4 7 4 3" xfId="8765"/>
    <cellStyle name="Обычный 2 4 2 4 7 4 4" xfId="8766"/>
    <cellStyle name="Обычный 2 4 2 4 7 5" xfId="8767"/>
    <cellStyle name="Обычный 2 4 2 4 7 6" xfId="8768"/>
    <cellStyle name="Обычный 2 4 2 4 7 7" xfId="8769"/>
    <cellStyle name="Обычный 2 4 2 4 7 8" xfId="8770"/>
    <cellStyle name="Обычный 2 4 2 4 8" xfId="8771"/>
    <cellStyle name="Обычный 2 4 2 4 8 2" xfId="8772"/>
    <cellStyle name="Обычный 2 4 2 4 8 2 2" xfId="8773"/>
    <cellStyle name="Обычный 2 4 2 4 8 2 2 2" xfId="8774"/>
    <cellStyle name="Обычный 2 4 2 4 8 2 3" xfId="8775"/>
    <cellStyle name="Обычный 2 4 2 4 8 2 4" xfId="8776"/>
    <cellStyle name="Обычный 2 4 2 4 8 2 5" xfId="8777"/>
    <cellStyle name="Обычный 2 4 2 4 8 3" xfId="8778"/>
    <cellStyle name="Обычный 2 4 2 4 8 3 2" xfId="8779"/>
    <cellStyle name="Обычный 2 4 2 4 8 3 3" xfId="8780"/>
    <cellStyle name="Обычный 2 4 2 4 8 3 4" xfId="8781"/>
    <cellStyle name="Обычный 2 4 2 4 8 4" xfId="8782"/>
    <cellStyle name="Обычный 2 4 2 4 8 5" xfId="8783"/>
    <cellStyle name="Обычный 2 4 2 4 8 6" xfId="8784"/>
    <cellStyle name="Обычный 2 4 2 4 8 7" xfId="8785"/>
    <cellStyle name="Обычный 2 4 2 4 9" xfId="8786"/>
    <cellStyle name="Обычный 2 4 2 4 9 2" xfId="8787"/>
    <cellStyle name="Обычный 2 4 2 4 9 2 2" xfId="8788"/>
    <cellStyle name="Обычный 2 4 2 4 9 2 2 2" xfId="8789"/>
    <cellStyle name="Обычный 2 4 2 4 9 2 3" xfId="8790"/>
    <cellStyle name="Обычный 2 4 2 4 9 2 4" xfId="8791"/>
    <cellStyle name="Обычный 2 4 2 4 9 2 5" xfId="8792"/>
    <cellStyle name="Обычный 2 4 2 4 9 3" xfId="8793"/>
    <cellStyle name="Обычный 2 4 2 4 9 3 2" xfId="8794"/>
    <cellStyle name="Обычный 2 4 2 4 9 3 3" xfId="8795"/>
    <cellStyle name="Обычный 2 4 2 4 9 3 4" xfId="8796"/>
    <cellStyle name="Обычный 2 4 2 4 9 4" xfId="8797"/>
    <cellStyle name="Обычный 2 4 2 4 9 5" xfId="8798"/>
    <cellStyle name="Обычный 2 4 2 4 9 6" xfId="8799"/>
    <cellStyle name="Обычный 2 4 2 4 9 7" xfId="8800"/>
    <cellStyle name="Обычный 2 4 2 5" xfId="8801"/>
    <cellStyle name="Обычный 2 4 2 5 2" xfId="8802"/>
    <cellStyle name="Обычный 2 4 2 5 2 2" xfId="8803"/>
    <cellStyle name="Обычный 2 4 2 5 2 2 2" xfId="8804"/>
    <cellStyle name="Обычный 2 4 2 5 2 2 2 2" xfId="8805"/>
    <cellStyle name="Обычный 2 4 2 5 2 2 3" xfId="8806"/>
    <cellStyle name="Обычный 2 4 2 5 2 2 4" xfId="8807"/>
    <cellStyle name="Обычный 2 4 2 5 2 2 5" xfId="8808"/>
    <cellStyle name="Обычный 2 4 2 5 2 3" xfId="8809"/>
    <cellStyle name="Обычный 2 4 2 5 2 3 2" xfId="8810"/>
    <cellStyle name="Обычный 2 4 2 5 2 3 3" xfId="8811"/>
    <cellStyle name="Обычный 2 4 2 5 2 3 4" xfId="8812"/>
    <cellStyle name="Обычный 2 4 2 5 2 4" xfId="8813"/>
    <cellStyle name="Обычный 2 4 2 5 2 5" xfId="8814"/>
    <cellStyle name="Обычный 2 4 2 5 2 6" xfId="8815"/>
    <cellStyle name="Обычный 2 4 2 5 2 7" xfId="8816"/>
    <cellStyle name="Обычный 2 4 2 5 3" xfId="8817"/>
    <cellStyle name="Обычный 2 4 2 5 3 2" xfId="8818"/>
    <cellStyle name="Обычный 2 4 2 5 3 2 2" xfId="8819"/>
    <cellStyle name="Обычный 2 4 2 5 3 3" xfId="8820"/>
    <cellStyle name="Обычный 2 4 2 5 3 4" xfId="8821"/>
    <cellStyle name="Обычный 2 4 2 5 3 5" xfId="8822"/>
    <cellStyle name="Обычный 2 4 2 5 4" xfId="8823"/>
    <cellStyle name="Обычный 2 4 2 5 4 2" xfId="8824"/>
    <cellStyle name="Обычный 2 4 2 5 4 2 2" xfId="8825"/>
    <cellStyle name="Обычный 2 4 2 5 4 3" xfId="8826"/>
    <cellStyle name="Обычный 2 4 2 5 4 4" xfId="8827"/>
    <cellStyle name="Обычный 2 4 2 5 4 5" xfId="8828"/>
    <cellStyle name="Обычный 2 4 2 5 5" xfId="8829"/>
    <cellStyle name="Обычный 2 4 2 5 5 2" xfId="8830"/>
    <cellStyle name="Обычный 2 4 2 5 5 3" xfId="8831"/>
    <cellStyle name="Обычный 2 4 2 5 5 4" xfId="8832"/>
    <cellStyle name="Обычный 2 4 2 5 6" xfId="8833"/>
    <cellStyle name="Обычный 2 4 2 5 7" xfId="8834"/>
    <cellStyle name="Обычный 2 4 2 5 8" xfId="8835"/>
    <cellStyle name="Обычный 2 4 2 5 9" xfId="8836"/>
    <cellStyle name="Обычный 2 4 2 6" xfId="8837"/>
    <cellStyle name="Обычный 2 4 2 6 2" xfId="8838"/>
    <cellStyle name="Обычный 2 4 2 6 2 2" xfId="8839"/>
    <cellStyle name="Обычный 2 4 2 6 2 2 2" xfId="8840"/>
    <cellStyle name="Обычный 2 4 2 6 2 2 2 2" xfId="8841"/>
    <cellStyle name="Обычный 2 4 2 6 2 2 3" xfId="8842"/>
    <cellStyle name="Обычный 2 4 2 6 2 2 4" xfId="8843"/>
    <cellStyle name="Обычный 2 4 2 6 2 2 5" xfId="8844"/>
    <cellStyle name="Обычный 2 4 2 6 2 3" xfId="8845"/>
    <cellStyle name="Обычный 2 4 2 6 2 3 2" xfId="8846"/>
    <cellStyle name="Обычный 2 4 2 6 2 3 3" xfId="8847"/>
    <cellStyle name="Обычный 2 4 2 6 2 3 4" xfId="8848"/>
    <cellStyle name="Обычный 2 4 2 6 2 4" xfId="8849"/>
    <cellStyle name="Обычный 2 4 2 6 2 5" xfId="8850"/>
    <cellStyle name="Обычный 2 4 2 6 2 6" xfId="8851"/>
    <cellStyle name="Обычный 2 4 2 6 2 7" xfId="8852"/>
    <cellStyle name="Обычный 2 4 2 6 3" xfId="8853"/>
    <cellStyle name="Обычный 2 4 2 6 3 2" xfId="8854"/>
    <cellStyle name="Обычный 2 4 2 6 3 2 2" xfId="8855"/>
    <cellStyle name="Обычный 2 4 2 6 3 3" xfId="8856"/>
    <cellStyle name="Обычный 2 4 2 6 3 4" xfId="8857"/>
    <cellStyle name="Обычный 2 4 2 6 3 5" xfId="8858"/>
    <cellStyle name="Обычный 2 4 2 6 4" xfId="8859"/>
    <cellStyle name="Обычный 2 4 2 6 4 2" xfId="8860"/>
    <cellStyle name="Обычный 2 4 2 6 4 2 2" xfId="8861"/>
    <cellStyle name="Обычный 2 4 2 6 4 3" xfId="8862"/>
    <cellStyle name="Обычный 2 4 2 6 4 4" xfId="8863"/>
    <cellStyle name="Обычный 2 4 2 6 4 5" xfId="8864"/>
    <cellStyle name="Обычный 2 4 2 6 5" xfId="8865"/>
    <cellStyle name="Обычный 2 4 2 6 5 2" xfId="8866"/>
    <cellStyle name="Обычный 2 4 2 6 5 3" xfId="8867"/>
    <cellStyle name="Обычный 2 4 2 6 5 4" xfId="8868"/>
    <cellStyle name="Обычный 2 4 2 6 6" xfId="8869"/>
    <cellStyle name="Обычный 2 4 2 6 7" xfId="8870"/>
    <cellStyle name="Обычный 2 4 2 6 8" xfId="8871"/>
    <cellStyle name="Обычный 2 4 2 6 9" xfId="8872"/>
    <cellStyle name="Обычный 2 4 2 7" xfId="8873"/>
    <cellStyle name="Обычный 2 4 2 7 2" xfId="8874"/>
    <cellStyle name="Обычный 2 4 2 7 2 2" xfId="8875"/>
    <cellStyle name="Обычный 2 4 2 7 2 2 2" xfId="8876"/>
    <cellStyle name="Обычный 2 4 2 7 2 2 2 2" xfId="8877"/>
    <cellStyle name="Обычный 2 4 2 7 2 2 3" xfId="8878"/>
    <cellStyle name="Обычный 2 4 2 7 2 2 4" xfId="8879"/>
    <cellStyle name="Обычный 2 4 2 7 2 2 5" xfId="8880"/>
    <cellStyle name="Обычный 2 4 2 7 2 3" xfId="8881"/>
    <cellStyle name="Обычный 2 4 2 7 2 3 2" xfId="8882"/>
    <cellStyle name="Обычный 2 4 2 7 2 3 3" xfId="8883"/>
    <cellStyle name="Обычный 2 4 2 7 2 3 4" xfId="8884"/>
    <cellStyle name="Обычный 2 4 2 7 2 4" xfId="8885"/>
    <cellStyle name="Обычный 2 4 2 7 2 5" xfId="8886"/>
    <cellStyle name="Обычный 2 4 2 7 2 6" xfId="8887"/>
    <cellStyle name="Обычный 2 4 2 7 2 7" xfId="8888"/>
    <cellStyle name="Обычный 2 4 2 7 3" xfId="8889"/>
    <cellStyle name="Обычный 2 4 2 7 3 2" xfId="8890"/>
    <cellStyle name="Обычный 2 4 2 7 3 2 2" xfId="8891"/>
    <cellStyle name="Обычный 2 4 2 7 3 3" xfId="8892"/>
    <cellStyle name="Обычный 2 4 2 7 3 4" xfId="8893"/>
    <cellStyle name="Обычный 2 4 2 7 3 5" xfId="8894"/>
    <cellStyle name="Обычный 2 4 2 7 4" xfId="8895"/>
    <cellStyle name="Обычный 2 4 2 7 4 2" xfId="8896"/>
    <cellStyle name="Обычный 2 4 2 7 4 2 2" xfId="8897"/>
    <cellStyle name="Обычный 2 4 2 7 4 3" xfId="8898"/>
    <cellStyle name="Обычный 2 4 2 7 4 4" xfId="8899"/>
    <cellStyle name="Обычный 2 4 2 7 4 5" xfId="8900"/>
    <cellStyle name="Обычный 2 4 2 7 5" xfId="8901"/>
    <cellStyle name="Обычный 2 4 2 7 5 2" xfId="8902"/>
    <cellStyle name="Обычный 2 4 2 7 5 3" xfId="8903"/>
    <cellStyle name="Обычный 2 4 2 7 5 4" xfId="8904"/>
    <cellStyle name="Обычный 2 4 2 7 6" xfId="8905"/>
    <cellStyle name="Обычный 2 4 2 7 7" xfId="8906"/>
    <cellStyle name="Обычный 2 4 2 7 8" xfId="8907"/>
    <cellStyle name="Обычный 2 4 2 7 9" xfId="8908"/>
    <cellStyle name="Обычный 2 4 2 8" xfId="8909"/>
    <cellStyle name="Обычный 2 4 2 8 2" xfId="8910"/>
    <cellStyle name="Обычный 2 4 2 8 2 2" xfId="8911"/>
    <cellStyle name="Обычный 2 4 2 8 2 2 2" xfId="8912"/>
    <cellStyle name="Обычный 2 4 2 8 2 2 2 2" xfId="8913"/>
    <cellStyle name="Обычный 2 4 2 8 2 2 3" xfId="8914"/>
    <cellStyle name="Обычный 2 4 2 8 2 2 4" xfId="8915"/>
    <cellStyle name="Обычный 2 4 2 8 2 2 5" xfId="8916"/>
    <cellStyle name="Обычный 2 4 2 8 2 3" xfId="8917"/>
    <cellStyle name="Обычный 2 4 2 8 2 3 2" xfId="8918"/>
    <cellStyle name="Обычный 2 4 2 8 2 3 3" xfId="8919"/>
    <cellStyle name="Обычный 2 4 2 8 2 3 4" xfId="8920"/>
    <cellStyle name="Обычный 2 4 2 8 2 4" xfId="8921"/>
    <cellStyle name="Обычный 2 4 2 8 2 5" xfId="8922"/>
    <cellStyle name="Обычный 2 4 2 8 2 6" xfId="8923"/>
    <cellStyle name="Обычный 2 4 2 8 2 7" xfId="8924"/>
    <cellStyle name="Обычный 2 4 2 8 3" xfId="8925"/>
    <cellStyle name="Обычный 2 4 2 8 3 2" xfId="8926"/>
    <cellStyle name="Обычный 2 4 2 8 3 2 2" xfId="8927"/>
    <cellStyle name="Обычный 2 4 2 8 3 3" xfId="8928"/>
    <cellStyle name="Обычный 2 4 2 8 3 4" xfId="8929"/>
    <cellStyle name="Обычный 2 4 2 8 3 5" xfId="8930"/>
    <cellStyle name="Обычный 2 4 2 8 4" xfId="8931"/>
    <cellStyle name="Обычный 2 4 2 8 4 2" xfId="8932"/>
    <cellStyle name="Обычный 2 4 2 8 4 3" xfId="8933"/>
    <cellStyle name="Обычный 2 4 2 8 4 4" xfId="8934"/>
    <cellStyle name="Обычный 2 4 2 8 5" xfId="8935"/>
    <cellStyle name="Обычный 2 4 2 8 6" xfId="8936"/>
    <cellStyle name="Обычный 2 4 2 8 7" xfId="8937"/>
    <cellStyle name="Обычный 2 4 2 8 8" xfId="8938"/>
    <cellStyle name="Обычный 2 4 2 9" xfId="8939"/>
    <cellStyle name="Обычный 2 4 2 9 2" xfId="8940"/>
    <cellStyle name="Обычный 2 4 2 9 2 2" xfId="8941"/>
    <cellStyle name="Обычный 2 4 2 9 2 2 2" xfId="8942"/>
    <cellStyle name="Обычный 2 4 2 9 2 2 2 2" xfId="8943"/>
    <cellStyle name="Обычный 2 4 2 9 2 2 3" xfId="8944"/>
    <cellStyle name="Обычный 2 4 2 9 2 2 4" xfId="8945"/>
    <cellStyle name="Обычный 2 4 2 9 2 2 5" xfId="8946"/>
    <cellStyle name="Обычный 2 4 2 9 2 3" xfId="8947"/>
    <cellStyle name="Обычный 2 4 2 9 2 3 2" xfId="8948"/>
    <cellStyle name="Обычный 2 4 2 9 2 3 3" xfId="8949"/>
    <cellStyle name="Обычный 2 4 2 9 2 3 4" xfId="8950"/>
    <cellStyle name="Обычный 2 4 2 9 2 4" xfId="8951"/>
    <cellStyle name="Обычный 2 4 2 9 2 5" xfId="8952"/>
    <cellStyle name="Обычный 2 4 2 9 2 6" xfId="8953"/>
    <cellStyle name="Обычный 2 4 2 9 2 7" xfId="8954"/>
    <cellStyle name="Обычный 2 4 2 9 3" xfId="8955"/>
    <cellStyle name="Обычный 2 4 2 9 3 2" xfId="8956"/>
    <cellStyle name="Обычный 2 4 2 9 3 2 2" xfId="8957"/>
    <cellStyle name="Обычный 2 4 2 9 3 3" xfId="8958"/>
    <cellStyle name="Обычный 2 4 2 9 3 4" xfId="8959"/>
    <cellStyle name="Обычный 2 4 2 9 3 5" xfId="8960"/>
    <cellStyle name="Обычный 2 4 2 9 4" xfId="8961"/>
    <cellStyle name="Обычный 2 4 2 9 4 2" xfId="8962"/>
    <cellStyle name="Обычный 2 4 2 9 4 3" xfId="8963"/>
    <cellStyle name="Обычный 2 4 2 9 4 4" xfId="8964"/>
    <cellStyle name="Обычный 2 4 2 9 5" xfId="8965"/>
    <cellStyle name="Обычный 2 4 2 9 6" xfId="8966"/>
    <cellStyle name="Обычный 2 4 2 9 7" xfId="8967"/>
    <cellStyle name="Обычный 2 4 2 9 8" xfId="8968"/>
    <cellStyle name="Обычный 2 4 3" xfId="8969"/>
    <cellStyle name="Обычный 2 4 3 10" xfId="8970"/>
    <cellStyle name="Обычный 2 4 3 10 2" xfId="8971"/>
    <cellStyle name="Обычный 2 4 3 10 2 2" xfId="8972"/>
    <cellStyle name="Обычный 2 4 3 10 2 2 2" xfId="8973"/>
    <cellStyle name="Обычный 2 4 3 10 2 2 2 2" xfId="8974"/>
    <cellStyle name="Обычный 2 4 3 10 2 2 3" xfId="8975"/>
    <cellStyle name="Обычный 2 4 3 10 2 2 4" xfId="8976"/>
    <cellStyle name="Обычный 2 4 3 10 2 2 5" xfId="8977"/>
    <cellStyle name="Обычный 2 4 3 10 2 3" xfId="8978"/>
    <cellStyle name="Обычный 2 4 3 10 2 3 2" xfId="8979"/>
    <cellStyle name="Обычный 2 4 3 10 2 3 3" xfId="8980"/>
    <cellStyle name="Обычный 2 4 3 10 2 3 4" xfId="8981"/>
    <cellStyle name="Обычный 2 4 3 10 2 4" xfId="8982"/>
    <cellStyle name="Обычный 2 4 3 10 2 5" xfId="8983"/>
    <cellStyle name="Обычный 2 4 3 10 2 6" xfId="8984"/>
    <cellStyle name="Обычный 2 4 3 10 2 7" xfId="8985"/>
    <cellStyle name="Обычный 2 4 3 10 3" xfId="8986"/>
    <cellStyle name="Обычный 2 4 3 10 3 2" xfId="8987"/>
    <cellStyle name="Обычный 2 4 3 10 3 2 2" xfId="8988"/>
    <cellStyle name="Обычный 2 4 3 10 3 3" xfId="8989"/>
    <cellStyle name="Обычный 2 4 3 10 3 4" xfId="8990"/>
    <cellStyle name="Обычный 2 4 3 10 3 5" xfId="8991"/>
    <cellStyle name="Обычный 2 4 3 10 4" xfId="8992"/>
    <cellStyle name="Обычный 2 4 3 10 4 2" xfId="8993"/>
    <cellStyle name="Обычный 2 4 3 10 4 3" xfId="8994"/>
    <cellStyle name="Обычный 2 4 3 10 4 4" xfId="8995"/>
    <cellStyle name="Обычный 2 4 3 10 5" xfId="8996"/>
    <cellStyle name="Обычный 2 4 3 10 6" xfId="8997"/>
    <cellStyle name="Обычный 2 4 3 10 7" xfId="8998"/>
    <cellStyle name="Обычный 2 4 3 10 8" xfId="8999"/>
    <cellStyle name="Обычный 2 4 3 11" xfId="9000"/>
    <cellStyle name="Обычный 2 4 3 11 2" xfId="9001"/>
    <cellStyle name="Обычный 2 4 3 11 2 2" xfId="9002"/>
    <cellStyle name="Обычный 2 4 3 11 2 2 2" xfId="9003"/>
    <cellStyle name="Обычный 2 4 3 11 2 3" xfId="9004"/>
    <cellStyle name="Обычный 2 4 3 11 2 4" xfId="9005"/>
    <cellStyle name="Обычный 2 4 3 11 2 5" xfId="9006"/>
    <cellStyle name="Обычный 2 4 3 11 3" xfId="9007"/>
    <cellStyle name="Обычный 2 4 3 11 3 2" xfId="9008"/>
    <cellStyle name="Обычный 2 4 3 11 3 3" xfId="9009"/>
    <cellStyle name="Обычный 2 4 3 11 3 4" xfId="9010"/>
    <cellStyle name="Обычный 2 4 3 11 4" xfId="9011"/>
    <cellStyle name="Обычный 2 4 3 11 5" xfId="9012"/>
    <cellStyle name="Обычный 2 4 3 11 6" xfId="9013"/>
    <cellStyle name="Обычный 2 4 3 11 7" xfId="9014"/>
    <cellStyle name="Обычный 2 4 3 12" xfId="9015"/>
    <cellStyle name="Обычный 2 4 3 12 2" xfId="9016"/>
    <cellStyle name="Обычный 2 4 3 12 2 2" xfId="9017"/>
    <cellStyle name="Обычный 2 4 3 12 2 2 2" xfId="9018"/>
    <cellStyle name="Обычный 2 4 3 12 2 3" xfId="9019"/>
    <cellStyle name="Обычный 2 4 3 12 2 4" xfId="9020"/>
    <cellStyle name="Обычный 2 4 3 12 2 5" xfId="9021"/>
    <cellStyle name="Обычный 2 4 3 12 3" xfId="9022"/>
    <cellStyle name="Обычный 2 4 3 12 3 2" xfId="9023"/>
    <cellStyle name="Обычный 2 4 3 12 3 3" xfId="9024"/>
    <cellStyle name="Обычный 2 4 3 12 3 4" xfId="9025"/>
    <cellStyle name="Обычный 2 4 3 12 4" xfId="9026"/>
    <cellStyle name="Обычный 2 4 3 12 5" xfId="9027"/>
    <cellStyle name="Обычный 2 4 3 12 6" xfId="9028"/>
    <cellStyle name="Обычный 2 4 3 12 7" xfId="9029"/>
    <cellStyle name="Обычный 2 4 3 13" xfId="9030"/>
    <cellStyle name="Обычный 2 4 3 13 2" xfId="9031"/>
    <cellStyle name="Обычный 2 4 3 13 2 2" xfId="9032"/>
    <cellStyle name="Обычный 2 4 3 13 3" xfId="9033"/>
    <cellStyle name="Обычный 2 4 3 13 4" xfId="9034"/>
    <cellStyle name="Обычный 2 4 3 13 5" xfId="9035"/>
    <cellStyle name="Обычный 2 4 3 14" xfId="9036"/>
    <cellStyle name="Обычный 2 4 3 14 2" xfId="9037"/>
    <cellStyle name="Обычный 2 4 3 14 2 2" xfId="9038"/>
    <cellStyle name="Обычный 2 4 3 14 3" xfId="9039"/>
    <cellStyle name="Обычный 2 4 3 14 4" xfId="9040"/>
    <cellStyle name="Обычный 2 4 3 14 5" xfId="9041"/>
    <cellStyle name="Обычный 2 4 3 15" xfId="9042"/>
    <cellStyle name="Обычный 2 4 3 15 2" xfId="9043"/>
    <cellStyle name="Обычный 2 4 3 15 2 2" xfId="9044"/>
    <cellStyle name="Обычный 2 4 3 15 3" xfId="9045"/>
    <cellStyle name="Обычный 2 4 3 16" xfId="9046"/>
    <cellStyle name="Обычный 2 4 3 16 2" xfId="9047"/>
    <cellStyle name="Обычный 2 4 3 17" xfId="9048"/>
    <cellStyle name="Обычный 2 4 3 18" xfId="9049"/>
    <cellStyle name="Обычный 2 4 3 2" xfId="9050"/>
    <cellStyle name="Обычный 2 4 3 2 10" xfId="9051"/>
    <cellStyle name="Обычный 2 4 3 2 10 2" xfId="9052"/>
    <cellStyle name="Обычный 2 4 3 2 10 2 2" xfId="9053"/>
    <cellStyle name="Обычный 2 4 3 2 10 2 2 2" xfId="9054"/>
    <cellStyle name="Обычный 2 4 3 2 10 2 3" xfId="9055"/>
    <cellStyle name="Обычный 2 4 3 2 10 2 4" xfId="9056"/>
    <cellStyle name="Обычный 2 4 3 2 10 2 5" xfId="9057"/>
    <cellStyle name="Обычный 2 4 3 2 10 3" xfId="9058"/>
    <cellStyle name="Обычный 2 4 3 2 10 3 2" xfId="9059"/>
    <cellStyle name="Обычный 2 4 3 2 10 3 3" xfId="9060"/>
    <cellStyle name="Обычный 2 4 3 2 10 3 4" xfId="9061"/>
    <cellStyle name="Обычный 2 4 3 2 10 4" xfId="9062"/>
    <cellStyle name="Обычный 2 4 3 2 10 5" xfId="9063"/>
    <cellStyle name="Обычный 2 4 3 2 10 6" xfId="9064"/>
    <cellStyle name="Обычный 2 4 3 2 10 7" xfId="9065"/>
    <cellStyle name="Обычный 2 4 3 2 11" xfId="9066"/>
    <cellStyle name="Обычный 2 4 3 2 11 2" xfId="9067"/>
    <cellStyle name="Обычный 2 4 3 2 11 2 2" xfId="9068"/>
    <cellStyle name="Обычный 2 4 3 2 11 3" xfId="9069"/>
    <cellStyle name="Обычный 2 4 3 2 11 4" xfId="9070"/>
    <cellStyle name="Обычный 2 4 3 2 11 5" xfId="9071"/>
    <cellStyle name="Обычный 2 4 3 2 12" xfId="9072"/>
    <cellStyle name="Обычный 2 4 3 2 12 2" xfId="9073"/>
    <cellStyle name="Обычный 2 4 3 2 12 3" xfId="9074"/>
    <cellStyle name="Обычный 2 4 3 2 12 4" xfId="9075"/>
    <cellStyle name="Обычный 2 4 3 2 13" xfId="9076"/>
    <cellStyle name="Обычный 2 4 3 2 14" xfId="9077"/>
    <cellStyle name="Обычный 2 4 3 2 15" xfId="9078"/>
    <cellStyle name="Обычный 2 4 3 2 16" xfId="9079"/>
    <cellStyle name="Обычный 2 4 3 2 2" xfId="9080"/>
    <cellStyle name="Обычный 2 4 3 2 2 10" xfId="9081"/>
    <cellStyle name="Обычный 2 4 3 2 2 10 2" xfId="9082"/>
    <cellStyle name="Обычный 2 4 3 2 2 10 2 2" xfId="9083"/>
    <cellStyle name="Обычный 2 4 3 2 2 10 3" xfId="9084"/>
    <cellStyle name="Обычный 2 4 3 2 2 10 4" xfId="9085"/>
    <cellStyle name="Обычный 2 4 3 2 2 10 5" xfId="9086"/>
    <cellStyle name="Обычный 2 4 3 2 2 11" xfId="9087"/>
    <cellStyle name="Обычный 2 4 3 2 2 11 2" xfId="9088"/>
    <cellStyle name="Обычный 2 4 3 2 2 11 3" xfId="9089"/>
    <cellStyle name="Обычный 2 4 3 2 2 11 4" xfId="9090"/>
    <cellStyle name="Обычный 2 4 3 2 2 12" xfId="9091"/>
    <cellStyle name="Обычный 2 4 3 2 2 13" xfId="9092"/>
    <cellStyle name="Обычный 2 4 3 2 2 14" xfId="9093"/>
    <cellStyle name="Обычный 2 4 3 2 2 15" xfId="9094"/>
    <cellStyle name="Обычный 2 4 3 2 2 2" xfId="9095"/>
    <cellStyle name="Обычный 2 4 3 2 2 2 2" xfId="9096"/>
    <cellStyle name="Обычный 2 4 3 2 2 2 2 2" xfId="9097"/>
    <cellStyle name="Обычный 2 4 3 2 2 2 2 2 2" xfId="9098"/>
    <cellStyle name="Обычный 2 4 3 2 2 2 2 2 2 2" xfId="9099"/>
    <cellStyle name="Обычный 2 4 3 2 2 2 2 2 3" xfId="9100"/>
    <cellStyle name="Обычный 2 4 3 2 2 2 2 2 4" xfId="9101"/>
    <cellStyle name="Обычный 2 4 3 2 2 2 2 2 5" xfId="9102"/>
    <cellStyle name="Обычный 2 4 3 2 2 2 2 3" xfId="9103"/>
    <cellStyle name="Обычный 2 4 3 2 2 2 2 3 2" xfId="9104"/>
    <cellStyle name="Обычный 2 4 3 2 2 2 2 3 3" xfId="9105"/>
    <cellStyle name="Обычный 2 4 3 2 2 2 2 3 4" xfId="9106"/>
    <cellStyle name="Обычный 2 4 3 2 2 2 2 4" xfId="9107"/>
    <cellStyle name="Обычный 2 4 3 2 2 2 2 5" xfId="9108"/>
    <cellStyle name="Обычный 2 4 3 2 2 2 2 6" xfId="9109"/>
    <cellStyle name="Обычный 2 4 3 2 2 2 2 7" xfId="9110"/>
    <cellStyle name="Обычный 2 4 3 2 2 2 3" xfId="9111"/>
    <cellStyle name="Обычный 2 4 3 2 2 2 3 2" xfId="9112"/>
    <cellStyle name="Обычный 2 4 3 2 2 2 3 2 2" xfId="9113"/>
    <cellStyle name="Обычный 2 4 3 2 2 2 3 3" xfId="9114"/>
    <cellStyle name="Обычный 2 4 3 2 2 2 3 4" xfId="9115"/>
    <cellStyle name="Обычный 2 4 3 2 2 2 3 5" xfId="9116"/>
    <cellStyle name="Обычный 2 4 3 2 2 2 4" xfId="9117"/>
    <cellStyle name="Обычный 2 4 3 2 2 2 4 2" xfId="9118"/>
    <cellStyle name="Обычный 2 4 3 2 2 2 4 2 2" xfId="9119"/>
    <cellStyle name="Обычный 2 4 3 2 2 2 4 3" xfId="9120"/>
    <cellStyle name="Обычный 2 4 3 2 2 2 4 4" xfId="9121"/>
    <cellStyle name="Обычный 2 4 3 2 2 2 4 5" xfId="9122"/>
    <cellStyle name="Обычный 2 4 3 2 2 2 5" xfId="9123"/>
    <cellStyle name="Обычный 2 4 3 2 2 2 5 2" xfId="9124"/>
    <cellStyle name="Обычный 2 4 3 2 2 2 5 3" xfId="9125"/>
    <cellStyle name="Обычный 2 4 3 2 2 2 5 4" xfId="9126"/>
    <cellStyle name="Обычный 2 4 3 2 2 2 6" xfId="9127"/>
    <cellStyle name="Обычный 2 4 3 2 2 2 7" xfId="9128"/>
    <cellStyle name="Обычный 2 4 3 2 2 2 8" xfId="9129"/>
    <cellStyle name="Обычный 2 4 3 2 2 2 9" xfId="9130"/>
    <cellStyle name="Обычный 2 4 3 2 2 3" xfId="9131"/>
    <cellStyle name="Обычный 2 4 3 2 2 3 2" xfId="9132"/>
    <cellStyle name="Обычный 2 4 3 2 2 3 2 2" xfId="9133"/>
    <cellStyle name="Обычный 2 4 3 2 2 3 2 2 2" xfId="9134"/>
    <cellStyle name="Обычный 2 4 3 2 2 3 2 2 2 2" xfId="9135"/>
    <cellStyle name="Обычный 2 4 3 2 2 3 2 2 3" xfId="9136"/>
    <cellStyle name="Обычный 2 4 3 2 2 3 2 2 4" xfId="9137"/>
    <cellStyle name="Обычный 2 4 3 2 2 3 2 2 5" xfId="9138"/>
    <cellStyle name="Обычный 2 4 3 2 2 3 2 3" xfId="9139"/>
    <cellStyle name="Обычный 2 4 3 2 2 3 2 3 2" xfId="9140"/>
    <cellStyle name="Обычный 2 4 3 2 2 3 2 3 3" xfId="9141"/>
    <cellStyle name="Обычный 2 4 3 2 2 3 2 3 4" xfId="9142"/>
    <cellStyle name="Обычный 2 4 3 2 2 3 2 4" xfId="9143"/>
    <cellStyle name="Обычный 2 4 3 2 2 3 2 5" xfId="9144"/>
    <cellStyle name="Обычный 2 4 3 2 2 3 2 6" xfId="9145"/>
    <cellStyle name="Обычный 2 4 3 2 2 3 2 7" xfId="9146"/>
    <cellStyle name="Обычный 2 4 3 2 2 3 3" xfId="9147"/>
    <cellStyle name="Обычный 2 4 3 2 2 3 3 2" xfId="9148"/>
    <cellStyle name="Обычный 2 4 3 2 2 3 3 2 2" xfId="9149"/>
    <cellStyle name="Обычный 2 4 3 2 2 3 3 3" xfId="9150"/>
    <cellStyle name="Обычный 2 4 3 2 2 3 3 4" xfId="9151"/>
    <cellStyle name="Обычный 2 4 3 2 2 3 3 5" xfId="9152"/>
    <cellStyle name="Обычный 2 4 3 2 2 3 4" xfId="9153"/>
    <cellStyle name="Обычный 2 4 3 2 2 3 4 2" xfId="9154"/>
    <cellStyle name="Обычный 2 4 3 2 2 3 4 2 2" xfId="9155"/>
    <cellStyle name="Обычный 2 4 3 2 2 3 4 3" xfId="9156"/>
    <cellStyle name="Обычный 2 4 3 2 2 3 4 4" xfId="9157"/>
    <cellStyle name="Обычный 2 4 3 2 2 3 4 5" xfId="9158"/>
    <cellStyle name="Обычный 2 4 3 2 2 3 5" xfId="9159"/>
    <cellStyle name="Обычный 2 4 3 2 2 3 5 2" xfId="9160"/>
    <cellStyle name="Обычный 2 4 3 2 2 3 5 3" xfId="9161"/>
    <cellStyle name="Обычный 2 4 3 2 2 3 5 4" xfId="9162"/>
    <cellStyle name="Обычный 2 4 3 2 2 3 6" xfId="9163"/>
    <cellStyle name="Обычный 2 4 3 2 2 3 7" xfId="9164"/>
    <cellStyle name="Обычный 2 4 3 2 2 3 8" xfId="9165"/>
    <cellStyle name="Обычный 2 4 3 2 2 3 9" xfId="9166"/>
    <cellStyle name="Обычный 2 4 3 2 2 4" xfId="9167"/>
    <cellStyle name="Обычный 2 4 3 2 2 4 2" xfId="9168"/>
    <cellStyle name="Обычный 2 4 3 2 2 4 2 2" xfId="9169"/>
    <cellStyle name="Обычный 2 4 3 2 2 4 2 2 2" xfId="9170"/>
    <cellStyle name="Обычный 2 4 3 2 2 4 2 2 2 2" xfId="9171"/>
    <cellStyle name="Обычный 2 4 3 2 2 4 2 2 3" xfId="9172"/>
    <cellStyle name="Обычный 2 4 3 2 2 4 2 2 4" xfId="9173"/>
    <cellStyle name="Обычный 2 4 3 2 2 4 2 2 5" xfId="9174"/>
    <cellStyle name="Обычный 2 4 3 2 2 4 2 3" xfId="9175"/>
    <cellStyle name="Обычный 2 4 3 2 2 4 2 3 2" xfId="9176"/>
    <cellStyle name="Обычный 2 4 3 2 2 4 2 3 3" xfId="9177"/>
    <cellStyle name="Обычный 2 4 3 2 2 4 2 3 4" xfId="9178"/>
    <cellStyle name="Обычный 2 4 3 2 2 4 2 4" xfId="9179"/>
    <cellStyle name="Обычный 2 4 3 2 2 4 2 5" xfId="9180"/>
    <cellStyle name="Обычный 2 4 3 2 2 4 2 6" xfId="9181"/>
    <cellStyle name="Обычный 2 4 3 2 2 4 2 7" xfId="9182"/>
    <cellStyle name="Обычный 2 4 3 2 2 4 3" xfId="9183"/>
    <cellStyle name="Обычный 2 4 3 2 2 4 3 2" xfId="9184"/>
    <cellStyle name="Обычный 2 4 3 2 2 4 3 2 2" xfId="9185"/>
    <cellStyle name="Обычный 2 4 3 2 2 4 3 3" xfId="9186"/>
    <cellStyle name="Обычный 2 4 3 2 2 4 3 4" xfId="9187"/>
    <cellStyle name="Обычный 2 4 3 2 2 4 3 5" xfId="9188"/>
    <cellStyle name="Обычный 2 4 3 2 2 4 4" xfId="9189"/>
    <cellStyle name="Обычный 2 4 3 2 2 4 4 2" xfId="9190"/>
    <cellStyle name="Обычный 2 4 3 2 2 4 4 3" xfId="9191"/>
    <cellStyle name="Обычный 2 4 3 2 2 4 4 4" xfId="9192"/>
    <cellStyle name="Обычный 2 4 3 2 2 4 5" xfId="9193"/>
    <cellStyle name="Обычный 2 4 3 2 2 4 6" xfId="9194"/>
    <cellStyle name="Обычный 2 4 3 2 2 4 7" xfId="9195"/>
    <cellStyle name="Обычный 2 4 3 2 2 4 8" xfId="9196"/>
    <cellStyle name="Обычный 2 4 3 2 2 5" xfId="9197"/>
    <cellStyle name="Обычный 2 4 3 2 2 5 2" xfId="9198"/>
    <cellStyle name="Обычный 2 4 3 2 2 5 2 2" xfId="9199"/>
    <cellStyle name="Обычный 2 4 3 2 2 5 2 2 2" xfId="9200"/>
    <cellStyle name="Обычный 2 4 3 2 2 5 2 2 2 2" xfId="9201"/>
    <cellStyle name="Обычный 2 4 3 2 2 5 2 2 3" xfId="9202"/>
    <cellStyle name="Обычный 2 4 3 2 2 5 2 2 4" xfId="9203"/>
    <cellStyle name="Обычный 2 4 3 2 2 5 2 2 5" xfId="9204"/>
    <cellStyle name="Обычный 2 4 3 2 2 5 2 3" xfId="9205"/>
    <cellStyle name="Обычный 2 4 3 2 2 5 2 3 2" xfId="9206"/>
    <cellStyle name="Обычный 2 4 3 2 2 5 2 3 3" xfId="9207"/>
    <cellStyle name="Обычный 2 4 3 2 2 5 2 3 4" xfId="9208"/>
    <cellStyle name="Обычный 2 4 3 2 2 5 2 4" xfId="9209"/>
    <cellStyle name="Обычный 2 4 3 2 2 5 2 5" xfId="9210"/>
    <cellStyle name="Обычный 2 4 3 2 2 5 2 6" xfId="9211"/>
    <cellStyle name="Обычный 2 4 3 2 2 5 2 7" xfId="9212"/>
    <cellStyle name="Обычный 2 4 3 2 2 5 3" xfId="9213"/>
    <cellStyle name="Обычный 2 4 3 2 2 5 3 2" xfId="9214"/>
    <cellStyle name="Обычный 2 4 3 2 2 5 3 2 2" xfId="9215"/>
    <cellStyle name="Обычный 2 4 3 2 2 5 3 3" xfId="9216"/>
    <cellStyle name="Обычный 2 4 3 2 2 5 3 4" xfId="9217"/>
    <cellStyle name="Обычный 2 4 3 2 2 5 3 5" xfId="9218"/>
    <cellStyle name="Обычный 2 4 3 2 2 5 4" xfId="9219"/>
    <cellStyle name="Обычный 2 4 3 2 2 5 4 2" xfId="9220"/>
    <cellStyle name="Обычный 2 4 3 2 2 5 4 3" xfId="9221"/>
    <cellStyle name="Обычный 2 4 3 2 2 5 4 4" xfId="9222"/>
    <cellStyle name="Обычный 2 4 3 2 2 5 5" xfId="9223"/>
    <cellStyle name="Обычный 2 4 3 2 2 5 6" xfId="9224"/>
    <cellStyle name="Обычный 2 4 3 2 2 5 7" xfId="9225"/>
    <cellStyle name="Обычный 2 4 3 2 2 5 8" xfId="9226"/>
    <cellStyle name="Обычный 2 4 3 2 2 6" xfId="9227"/>
    <cellStyle name="Обычный 2 4 3 2 2 6 2" xfId="9228"/>
    <cellStyle name="Обычный 2 4 3 2 2 6 2 2" xfId="9229"/>
    <cellStyle name="Обычный 2 4 3 2 2 6 2 2 2" xfId="9230"/>
    <cellStyle name="Обычный 2 4 3 2 2 6 2 2 2 2" xfId="9231"/>
    <cellStyle name="Обычный 2 4 3 2 2 6 2 2 3" xfId="9232"/>
    <cellStyle name="Обычный 2 4 3 2 2 6 2 2 4" xfId="9233"/>
    <cellStyle name="Обычный 2 4 3 2 2 6 2 2 5" xfId="9234"/>
    <cellStyle name="Обычный 2 4 3 2 2 6 2 3" xfId="9235"/>
    <cellStyle name="Обычный 2 4 3 2 2 6 2 3 2" xfId="9236"/>
    <cellStyle name="Обычный 2 4 3 2 2 6 2 3 3" xfId="9237"/>
    <cellStyle name="Обычный 2 4 3 2 2 6 2 3 4" xfId="9238"/>
    <cellStyle name="Обычный 2 4 3 2 2 6 2 4" xfId="9239"/>
    <cellStyle name="Обычный 2 4 3 2 2 6 2 5" xfId="9240"/>
    <cellStyle name="Обычный 2 4 3 2 2 6 2 6" xfId="9241"/>
    <cellStyle name="Обычный 2 4 3 2 2 6 2 7" xfId="9242"/>
    <cellStyle name="Обычный 2 4 3 2 2 6 3" xfId="9243"/>
    <cellStyle name="Обычный 2 4 3 2 2 6 3 2" xfId="9244"/>
    <cellStyle name="Обычный 2 4 3 2 2 6 3 2 2" xfId="9245"/>
    <cellStyle name="Обычный 2 4 3 2 2 6 3 3" xfId="9246"/>
    <cellStyle name="Обычный 2 4 3 2 2 6 3 4" xfId="9247"/>
    <cellStyle name="Обычный 2 4 3 2 2 6 3 5" xfId="9248"/>
    <cellStyle name="Обычный 2 4 3 2 2 6 4" xfId="9249"/>
    <cellStyle name="Обычный 2 4 3 2 2 6 4 2" xfId="9250"/>
    <cellStyle name="Обычный 2 4 3 2 2 6 4 3" xfId="9251"/>
    <cellStyle name="Обычный 2 4 3 2 2 6 4 4" xfId="9252"/>
    <cellStyle name="Обычный 2 4 3 2 2 6 5" xfId="9253"/>
    <cellStyle name="Обычный 2 4 3 2 2 6 6" xfId="9254"/>
    <cellStyle name="Обычный 2 4 3 2 2 6 7" xfId="9255"/>
    <cellStyle name="Обычный 2 4 3 2 2 6 8" xfId="9256"/>
    <cellStyle name="Обычный 2 4 3 2 2 7" xfId="9257"/>
    <cellStyle name="Обычный 2 4 3 2 2 7 2" xfId="9258"/>
    <cellStyle name="Обычный 2 4 3 2 2 7 2 2" xfId="9259"/>
    <cellStyle name="Обычный 2 4 3 2 2 7 2 2 2" xfId="9260"/>
    <cellStyle name="Обычный 2 4 3 2 2 7 2 2 2 2" xfId="9261"/>
    <cellStyle name="Обычный 2 4 3 2 2 7 2 2 3" xfId="9262"/>
    <cellStyle name="Обычный 2 4 3 2 2 7 2 2 4" xfId="9263"/>
    <cellStyle name="Обычный 2 4 3 2 2 7 2 2 5" xfId="9264"/>
    <cellStyle name="Обычный 2 4 3 2 2 7 2 3" xfId="9265"/>
    <cellStyle name="Обычный 2 4 3 2 2 7 2 3 2" xfId="9266"/>
    <cellStyle name="Обычный 2 4 3 2 2 7 2 3 3" xfId="9267"/>
    <cellStyle name="Обычный 2 4 3 2 2 7 2 3 4" xfId="9268"/>
    <cellStyle name="Обычный 2 4 3 2 2 7 2 4" xfId="9269"/>
    <cellStyle name="Обычный 2 4 3 2 2 7 2 5" xfId="9270"/>
    <cellStyle name="Обычный 2 4 3 2 2 7 2 6" xfId="9271"/>
    <cellStyle name="Обычный 2 4 3 2 2 7 2 7" xfId="9272"/>
    <cellStyle name="Обычный 2 4 3 2 2 7 3" xfId="9273"/>
    <cellStyle name="Обычный 2 4 3 2 2 7 3 2" xfId="9274"/>
    <cellStyle name="Обычный 2 4 3 2 2 7 3 2 2" xfId="9275"/>
    <cellStyle name="Обычный 2 4 3 2 2 7 3 3" xfId="9276"/>
    <cellStyle name="Обычный 2 4 3 2 2 7 3 4" xfId="9277"/>
    <cellStyle name="Обычный 2 4 3 2 2 7 3 5" xfId="9278"/>
    <cellStyle name="Обычный 2 4 3 2 2 7 4" xfId="9279"/>
    <cellStyle name="Обычный 2 4 3 2 2 7 4 2" xfId="9280"/>
    <cellStyle name="Обычный 2 4 3 2 2 7 4 3" xfId="9281"/>
    <cellStyle name="Обычный 2 4 3 2 2 7 4 4" xfId="9282"/>
    <cellStyle name="Обычный 2 4 3 2 2 7 5" xfId="9283"/>
    <cellStyle name="Обычный 2 4 3 2 2 7 6" xfId="9284"/>
    <cellStyle name="Обычный 2 4 3 2 2 7 7" xfId="9285"/>
    <cellStyle name="Обычный 2 4 3 2 2 7 8" xfId="9286"/>
    <cellStyle name="Обычный 2 4 3 2 2 8" xfId="9287"/>
    <cellStyle name="Обычный 2 4 3 2 2 8 2" xfId="9288"/>
    <cellStyle name="Обычный 2 4 3 2 2 8 2 2" xfId="9289"/>
    <cellStyle name="Обычный 2 4 3 2 2 8 2 2 2" xfId="9290"/>
    <cellStyle name="Обычный 2 4 3 2 2 8 2 3" xfId="9291"/>
    <cellStyle name="Обычный 2 4 3 2 2 8 2 4" xfId="9292"/>
    <cellStyle name="Обычный 2 4 3 2 2 8 2 5" xfId="9293"/>
    <cellStyle name="Обычный 2 4 3 2 2 8 3" xfId="9294"/>
    <cellStyle name="Обычный 2 4 3 2 2 8 3 2" xfId="9295"/>
    <cellStyle name="Обычный 2 4 3 2 2 8 3 3" xfId="9296"/>
    <cellStyle name="Обычный 2 4 3 2 2 8 3 4" xfId="9297"/>
    <cellStyle name="Обычный 2 4 3 2 2 8 4" xfId="9298"/>
    <cellStyle name="Обычный 2 4 3 2 2 8 5" xfId="9299"/>
    <cellStyle name="Обычный 2 4 3 2 2 8 6" xfId="9300"/>
    <cellStyle name="Обычный 2 4 3 2 2 8 7" xfId="9301"/>
    <cellStyle name="Обычный 2 4 3 2 2 9" xfId="9302"/>
    <cellStyle name="Обычный 2 4 3 2 2 9 2" xfId="9303"/>
    <cellStyle name="Обычный 2 4 3 2 2 9 2 2" xfId="9304"/>
    <cellStyle name="Обычный 2 4 3 2 2 9 2 2 2" xfId="9305"/>
    <cellStyle name="Обычный 2 4 3 2 2 9 2 3" xfId="9306"/>
    <cellStyle name="Обычный 2 4 3 2 2 9 2 4" xfId="9307"/>
    <cellStyle name="Обычный 2 4 3 2 2 9 2 5" xfId="9308"/>
    <cellStyle name="Обычный 2 4 3 2 2 9 3" xfId="9309"/>
    <cellStyle name="Обычный 2 4 3 2 2 9 3 2" xfId="9310"/>
    <cellStyle name="Обычный 2 4 3 2 2 9 3 3" xfId="9311"/>
    <cellStyle name="Обычный 2 4 3 2 2 9 3 4" xfId="9312"/>
    <cellStyle name="Обычный 2 4 3 2 2 9 4" xfId="9313"/>
    <cellStyle name="Обычный 2 4 3 2 2 9 5" xfId="9314"/>
    <cellStyle name="Обычный 2 4 3 2 2 9 6" xfId="9315"/>
    <cellStyle name="Обычный 2 4 3 2 2 9 7" xfId="9316"/>
    <cellStyle name="Обычный 2 4 3 2 3" xfId="9317"/>
    <cellStyle name="Обычный 2 4 3 2 3 2" xfId="9318"/>
    <cellStyle name="Обычный 2 4 3 2 3 2 2" xfId="9319"/>
    <cellStyle name="Обычный 2 4 3 2 3 2 2 2" xfId="9320"/>
    <cellStyle name="Обычный 2 4 3 2 3 2 2 2 2" xfId="9321"/>
    <cellStyle name="Обычный 2 4 3 2 3 2 2 3" xfId="9322"/>
    <cellStyle name="Обычный 2 4 3 2 3 2 2 4" xfId="9323"/>
    <cellStyle name="Обычный 2 4 3 2 3 2 2 5" xfId="9324"/>
    <cellStyle name="Обычный 2 4 3 2 3 2 3" xfId="9325"/>
    <cellStyle name="Обычный 2 4 3 2 3 2 3 2" xfId="9326"/>
    <cellStyle name="Обычный 2 4 3 2 3 2 3 3" xfId="9327"/>
    <cellStyle name="Обычный 2 4 3 2 3 2 3 4" xfId="9328"/>
    <cellStyle name="Обычный 2 4 3 2 3 2 4" xfId="9329"/>
    <cellStyle name="Обычный 2 4 3 2 3 2 5" xfId="9330"/>
    <cellStyle name="Обычный 2 4 3 2 3 2 6" xfId="9331"/>
    <cellStyle name="Обычный 2 4 3 2 3 2 7" xfId="9332"/>
    <cellStyle name="Обычный 2 4 3 2 3 3" xfId="9333"/>
    <cellStyle name="Обычный 2 4 3 2 3 3 2" xfId="9334"/>
    <cellStyle name="Обычный 2 4 3 2 3 3 2 2" xfId="9335"/>
    <cellStyle name="Обычный 2 4 3 2 3 3 3" xfId="9336"/>
    <cellStyle name="Обычный 2 4 3 2 3 3 4" xfId="9337"/>
    <cellStyle name="Обычный 2 4 3 2 3 3 5" xfId="9338"/>
    <cellStyle name="Обычный 2 4 3 2 3 4" xfId="9339"/>
    <cellStyle name="Обычный 2 4 3 2 3 4 2" xfId="9340"/>
    <cellStyle name="Обычный 2 4 3 2 3 4 2 2" xfId="9341"/>
    <cellStyle name="Обычный 2 4 3 2 3 4 3" xfId="9342"/>
    <cellStyle name="Обычный 2 4 3 2 3 4 4" xfId="9343"/>
    <cellStyle name="Обычный 2 4 3 2 3 4 5" xfId="9344"/>
    <cellStyle name="Обычный 2 4 3 2 3 5" xfId="9345"/>
    <cellStyle name="Обычный 2 4 3 2 3 5 2" xfId="9346"/>
    <cellStyle name="Обычный 2 4 3 2 3 5 3" xfId="9347"/>
    <cellStyle name="Обычный 2 4 3 2 3 5 4" xfId="9348"/>
    <cellStyle name="Обычный 2 4 3 2 3 6" xfId="9349"/>
    <cellStyle name="Обычный 2 4 3 2 3 7" xfId="9350"/>
    <cellStyle name="Обычный 2 4 3 2 3 8" xfId="9351"/>
    <cellStyle name="Обычный 2 4 3 2 3 9" xfId="9352"/>
    <cellStyle name="Обычный 2 4 3 2 4" xfId="9353"/>
    <cellStyle name="Обычный 2 4 3 2 4 2" xfId="9354"/>
    <cellStyle name="Обычный 2 4 3 2 4 2 2" xfId="9355"/>
    <cellStyle name="Обычный 2 4 3 2 4 2 2 2" xfId="9356"/>
    <cellStyle name="Обычный 2 4 3 2 4 2 2 2 2" xfId="9357"/>
    <cellStyle name="Обычный 2 4 3 2 4 2 2 3" xfId="9358"/>
    <cellStyle name="Обычный 2 4 3 2 4 2 2 4" xfId="9359"/>
    <cellStyle name="Обычный 2 4 3 2 4 2 2 5" xfId="9360"/>
    <cellStyle name="Обычный 2 4 3 2 4 2 3" xfId="9361"/>
    <cellStyle name="Обычный 2 4 3 2 4 2 3 2" xfId="9362"/>
    <cellStyle name="Обычный 2 4 3 2 4 2 3 3" xfId="9363"/>
    <cellStyle name="Обычный 2 4 3 2 4 2 3 4" xfId="9364"/>
    <cellStyle name="Обычный 2 4 3 2 4 2 4" xfId="9365"/>
    <cellStyle name="Обычный 2 4 3 2 4 2 5" xfId="9366"/>
    <cellStyle name="Обычный 2 4 3 2 4 2 6" xfId="9367"/>
    <cellStyle name="Обычный 2 4 3 2 4 2 7" xfId="9368"/>
    <cellStyle name="Обычный 2 4 3 2 4 3" xfId="9369"/>
    <cellStyle name="Обычный 2 4 3 2 4 3 2" xfId="9370"/>
    <cellStyle name="Обычный 2 4 3 2 4 3 2 2" xfId="9371"/>
    <cellStyle name="Обычный 2 4 3 2 4 3 3" xfId="9372"/>
    <cellStyle name="Обычный 2 4 3 2 4 3 4" xfId="9373"/>
    <cellStyle name="Обычный 2 4 3 2 4 3 5" xfId="9374"/>
    <cellStyle name="Обычный 2 4 3 2 4 4" xfId="9375"/>
    <cellStyle name="Обычный 2 4 3 2 4 4 2" xfId="9376"/>
    <cellStyle name="Обычный 2 4 3 2 4 4 2 2" xfId="9377"/>
    <cellStyle name="Обычный 2 4 3 2 4 4 3" xfId="9378"/>
    <cellStyle name="Обычный 2 4 3 2 4 4 4" xfId="9379"/>
    <cellStyle name="Обычный 2 4 3 2 4 4 5" xfId="9380"/>
    <cellStyle name="Обычный 2 4 3 2 4 5" xfId="9381"/>
    <cellStyle name="Обычный 2 4 3 2 4 5 2" xfId="9382"/>
    <cellStyle name="Обычный 2 4 3 2 4 5 3" xfId="9383"/>
    <cellStyle name="Обычный 2 4 3 2 4 5 4" xfId="9384"/>
    <cellStyle name="Обычный 2 4 3 2 4 6" xfId="9385"/>
    <cellStyle name="Обычный 2 4 3 2 4 7" xfId="9386"/>
    <cellStyle name="Обычный 2 4 3 2 4 8" xfId="9387"/>
    <cellStyle name="Обычный 2 4 3 2 4 9" xfId="9388"/>
    <cellStyle name="Обычный 2 4 3 2 5" xfId="9389"/>
    <cellStyle name="Обычный 2 4 3 2 5 2" xfId="9390"/>
    <cellStyle name="Обычный 2 4 3 2 5 2 2" xfId="9391"/>
    <cellStyle name="Обычный 2 4 3 2 5 2 2 2" xfId="9392"/>
    <cellStyle name="Обычный 2 4 3 2 5 2 2 2 2" xfId="9393"/>
    <cellStyle name="Обычный 2 4 3 2 5 2 2 3" xfId="9394"/>
    <cellStyle name="Обычный 2 4 3 2 5 2 2 4" xfId="9395"/>
    <cellStyle name="Обычный 2 4 3 2 5 2 2 5" xfId="9396"/>
    <cellStyle name="Обычный 2 4 3 2 5 2 3" xfId="9397"/>
    <cellStyle name="Обычный 2 4 3 2 5 2 3 2" xfId="9398"/>
    <cellStyle name="Обычный 2 4 3 2 5 2 3 3" xfId="9399"/>
    <cellStyle name="Обычный 2 4 3 2 5 2 3 4" xfId="9400"/>
    <cellStyle name="Обычный 2 4 3 2 5 2 4" xfId="9401"/>
    <cellStyle name="Обычный 2 4 3 2 5 2 5" xfId="9402"/>
    <cellStyle name="Обычный 2 4 3 2 5 2 6" xfId="9403"/>
    <cellStyle name="Обычный 2 4 3 2 5 2 7" xfId="9404"/>
    <cellStyle name="Обычный 2 4 3 2 5 3" xfId="9405"/>
    <cellStyle name="Обычный 2 4 3 2 5 3 2" xfId="9406"/>
    <cellStyle name="Обычный 2 4 3 2 5 3 2 2" xfId="9407"/>
    <cellStyle name="Обычный 2 4 3 2 5 3 3" xfId="9408"/>
    <cellStyle name="Обычный 2 4 3 2 5 3 4" xfId="9409"/>
    <cellStyle name="Обычный 2 4 3 2 5 3 5" xfId="9410"/>
    <cellStyle name="Обычный 2 4 3 2 5 4" xfId="9411"/>
    <cellStyle name="Обычный 2 4 3 2 5 4 2" xfId="9412"/>
    <cellStyle name="Обычный 2 4 3 2 5 4 3" xfId="9413"/>
    <cellStyle name="Обычный 2 4 3 2 5 4 4" xfId="9414"/>
    <cellStyle name="Обычный 2 4 3 2 5 5" xfId="9415"/>
    <cellStyle name="Обычный 2 4 3 2 5 6" xfId="9416"/>
    <cellStyle name="Обычный 2 4 3 2 5 7" xfId="9417"/>
    <cellStyle name="Обычный 2 4 3 2 5 8" xfId="9418"/>
    <cellStyle name="Обычный 2 4 3 2 6" xfId="9419"/>
    <cellStyle name="Обычный 2 4 3 2 6 2" xfId="9420"/>
    <cellStyle name="Обычный 2 4 3 2 6 2 2" xfId="9421"/>
    <cellStyle name="Обычный 2 4 3 2 6 2 2 2" xfId="9422"/>
    <cellStyle name="Обычный 2 4 3 2 6 2 2 2 2" xfId="9423"/>
    <cellStyle name="Обычный 2 4 3 2 6 2 2 3" xfId="9424"/>
    <cellStyle name="Обычный 2 4 3 2 6 2 2 4" xfId="9425"/>
    <cellStyle name="Обычный 2 4 3 2 6 2 2 5" xfId="9426"/>
    <cellStyle name="Обычный 2 4 3 2 6 2 3" xfId="9427"/>
    <cellStyle name="Обычный 2 4 3 2 6 2 3 2" xfId="9428"/>
    <cellStyle name="Обычный 2 4 3 2 6 2 3 3" xfId="9429"/>
    <cellStyle name="Обычный 2 4 3 2 6 2 3 4" xfId="9430"/>
    <cellStyle name="Обычный 2 4 3 2 6 2 4" xfId="9431"/>
    <cellStyle name="Обычный 2 4 3 2 6 2 5" xfId="9432"/>
    <cellStyle name="Обычный 2 4 3 2 6 2 6" xfId="9433"/>
    <cellStyle name="Обычный 2 4 3 2 6 2 7" xfId="9434"/>
    <cellStyle name="Обычный 2 4 3 2 6 3" xfId="9435"/>
    <cellStyle name="Обычный 2 4 3 2 6 3 2" xfId="9436"/>
    <cellStyle name="Обычный 2 4 3 2 6 3 2 2" xfId="9437"/>
    <cellStyle name="Обычный 2 4 3 2 6 3 3" xfId="9438"/>
    <cellStyle name="Обычный 2 4 3 2 6 3 4" xfId="9439"/>
    <cellStyle name="Обычный 2 4 3 2 6 3 5" xfId="9440"/>
    <cellStyle name="Обычный 2 4 3 2 6 4" xfId="9441"/>
    <cellStyle name="Обычный 2 4 3 2 6 4 2" xfId="9442"/>
    <cellStyle name="Обычный 2 4 3 2 6 4 3" xfId="9443"/>
    <cellStyle name="Обычный 2 4 3 2 6 4 4" xfId="9444"/>
    <cellStyle name="Обычный 2 4 3 2 6 5" xfId="9445"/>
    <cellStyle name="Обычный 2 4 3 2 6 6" xfId="9446"/>
    <cellStyle name="Обычный 2 4 3 2 6 7" xfId="9447"/>
    <cellStyle name="Обычный 2 4 3 2 6 8" xfId="9448"/>
    <cellStyle name="Обычный 2 4 3 2 7" xfId="9449"/>
    <cellStyle name="Обычный 2 4 3 2 7 2" xfId="9450"/>
    <cellStyle name="Обычный 2 4 3 2 7 2 2" xfId="9451"/>
    <cellStyle name="Обычный 2 4 3 2 7 2 2 2" xfId="9452"/>
    <cellStyle name="Обычный 2 4 3 2 7 2 2 2 2" xfId="9453"/>
    <cellStyle name="Обычный 2 4 3 2 7 2 2 3" xfId="9454"/>
    <cellStyle name="Обычный 2 4 3 2 7 2 2 4" xfId="9455"/>
    <cellStyle name="Обычный 2 4 3 2 7 2 2 5" xfId="9456"/>
    <cellStyle name="Обычный 2 4 3 2 7 2 3" xfId="9457"/>
    <cellStyle name="Обычный 2 4 3 2 7 2 3 2" xfId="9458"/>
    <cellStyle name="Обычный 2 4 3 2 7 2 3 3" xfId="9459"/>
    <cellStyle name="Обычный 2 4 3 2 7 2 3 4" xfId="9460"/>
    <cellStyle name="Обычный 2 4 3 2 7 2 4" xfId="9461"/>
    <cellStyle name="Обычный 2 4 3 2 7 2 5" xfId="9462"/>
    <cellStyle name="Обычный 2 4 3 2 7 2 6" xfId="9463"/>
    <cellStyle name="Обычный 2 4 3 2 7 2 7" xfId="9464"/>
    <cellStyle name="Обычный 2 4 3 2 7 3" xfId="9465"/>
    <cellStyle name="Обычный 2 4 3 2 7 3 2" xfId="9466"/>
    <cellStyle name="Обычный 2 4 3 2 7 3 2 2" xfId="9467"/>
    <cellStyle name="Обычный 2 4 3 2 7 3 3" xfId="9468"/>
    <cellStyle name="Обычный 2 4 3 2 7 3 4" xfId="9469"/>
    <cellStyle name="Обычный 2 4 3 2 7 3 5" xfId="9470"/>
    <cellStyle name="Обычный 2 4 3 2 7 4" xfId="9471"/>
    <cellStyle name="Обычный 2 4 3 2 7 4 2" xfId="9472"/>
    <cellStyle name="Обычный 2 4 3 2 7 4 3" xfId="9473"/>
    <cellStyle name="Обычный 2 4 3 2 7 4 4" xfId="9474"/>
    <cellStyle name="Обычный 2 4 3 2 7 5" xfId="9475"/>
    <cellStyle name="Обычный 2 4 3 2 7 6" xfId="9476"/>
    <cellStyle name="Обычный 2 4 3 2 7 7" xfId="9477"/>
    <cellStyle name="Обычный 2 4 3 2 7 8" xfId="9478"/>
    <cellStyle name="Обычный 2 4 3 2 8" xfId="9479"/>
    <cellStyle name="Обычный 2 4 3 2 8 2" xfId="9480"/>
    <cellStyle name="Обычный 2 4 3 2 8 2 2" xfId="9481"/>
    <cellStyle name="Обычный 2 4 3 2 8 2 2 2" xfId="9482"/>
    <cellStyle name="Обычный 2 4 3 2 8 2 2 2 2" xfId="9483"/>
    <cellStyle name="Обычный 2 4 3 2 8 2 2 3" xfId="9484"/>
    <cellStyle name="Обычный 2 4 3 2 8 2 2 4" xfId="9485"/>
    <cellStyle name="Обычный 2 4 3 2 8 2 2 5" xfId="9486"/>
    <cellStyle name="Обычный 2 4 3 2 8 2 3" xfId="9487"/>
    <cellStyle name="Обычный 2 4 3 2 8 2 3 2" xfId="9488"/>
    <cellStyle name="Обычный 2 4 3 2 8 2 3 3" xfId="9489"/>
    <cellStyle name="Обычный 2 4 3 2 8 2 3 4" xfId="9490"/>
    <cellStyle name="Обычный 2 4 3 2 8 2 4" xfId="9491"/>
    <cellStyle name="Обычный 2 4 3 2 8 2 5" xfId="9492"/>
    <cellStyle name="Обычный 2 4 3 2 8 2 6" xfId="9493"/>
    <cellStyle name="Обычный 2 4 3 2 8 2 7" xfId="9494"/>
    <cellStyle name="Обычный 2 4 3 2 8 3" xfId="9495"/>
    <cellStyle name="Обычный 2 4 3 2 8 3 2" xfId="9496"/>
    <cellStyle name="Обычный 2 4 3 2 8 3 2 2" xfId="9497"/>
    <cellStyle name="Обычный 2 4 3 2 8 3 3" xfId="9498"/>
    <cellStyle name="Обычный 2 4 3 2 8 3 4" xfId="9499"/>
    <cellStyle name="Обычный 2 4 3 2 8 3 5" xfId="9500"/>
    <cellStyle name="Обычный 2 4 3 2 8 4" xfId="9501"/>
    <cellStyle name="Обычный 2 4 3 2 8 4 2" xfId="9502"/>
    <cellStyle name="Обычный 2 4 3 2 8 4 3" xfId="9503"/>
    <cellStyle name="Обычный 2 4 3 2 8 4 4" xfId="9504"/>
    <cellStyle name="Обычный 2 4 3 2 8 5" xfId="9505"/>
    <cellStyle name="Обычный 2 4 3 2 8 6" xfId="9506"/>
    <cellStyle name="Обычный 2 4 3 2 8 7" xfId="9507"/>
    <cellStyle name="Обычный 2 4 3 2 8 8" xfId="9508"/>
    <cellStyle name="Обычный 2 4 3 2 9" xfId="9509"/>
    <cellStyle name="Обычный 2 4 3 2 9 2" xfId="9510"/>
    <cellStyle name="Обычный 2 4 3 2 9 2 2" xfId="9511"/>
    <cellStyle name="Обычный 2 4 3 2 9 2 2 2" xfId="9512"/>
    <cellStyle name="Обычный 2 4 3 2 9 2 3" xfId="9513"/>
    <cellStyle name="Обычный 2 4 3 2 9 2 4" xfId="9514"/>
    <cellStyle name="Обычный 2 4 3 2 9 2 5" xfId="9515"/>
    <cellStyle name="Обычный 2 4 3 2 9 3" xfId="9516"/>
    <cellStyle name="Обычный 2 4 3 2 9 3 2" xfId="9517"/>
    <cellStyle name="Обычный 2 4 3 2 9 3 3" xfId="9518"/>
    <cellStyle name="Обычный 2 4 3 2 9 3 4" xfId="9519"/>
    <cellStyle name="Обычный 2 4 3 2 9 4" xfId="9520"/>
    <cellStyle name="Обычный 2 4 3 2 9 5" xfId="9521"/>
    <cellStyle name="Обычный 2 4 3 2 9 6" xfId="9522"/>
    <cellStyle name="Обычный 2 4 3 2 9 7" xfId="9523"/>
    <cellStyle name="Обычный 2 4 3 3" xfId="9524"/>
    <cellStyle name="Обычный 2 4 3 3 10" xfId="9525"/>
    <cellStyle name="Обычный 2 4 3 3 10 2" xfId="9526"/>
    <cellStyle name="Обычный 2 4 3 3 10 2 2" xfId="9527"/>
    <cellStyle name="Обычный 2 4 3 3 10 3" xfId="9528"/>
    <cellStyle name="Обычный 2 4 3 3 10 4" xfId="9529"/>
    <cellStyle name="Обычный 2 4 3 3 10 5" xfId="9530"/>
    <cellStyle name="Обычный 2 4 3 3 11" xfId="9531"/>
    <cellStyle name="Обычный 2 4 3 3 11 2" xfId="9532"/>
    <cellStyle name="Обычный 2 4 3 3 11 3" xfId="9533"/>
    <cellStyle name="Обычный 2 4 3 3 11 4" xfId="9534"/>
    <cellStyle name="Обычный 2 4 3 3 12" xfId="9535"/>
    <cellStyle name="Обычный 2 4 3 3 13" xfId="9536"/>
    <cellStyle name="Обычный 2 4 3 3 14" xfId="9537"/>
    <cellStyle name="Обычный 2 4 3 3 15" xfId="9538"/>
    <cellStyle name="Обычный 2 4 3 3 2" xfId="9539"/>
    <cellStyle name="Обычный 2 4 3 3 2 2" xfId="9540"/>
    <cellStyle name="Обычный 2 4 3 3 2 2 2" xfId="9541"/>
    <cellStyle name="Обычный 2 4 3 3 2 2 2 2" xfId="9542"/>
    <cellStyle name="Обычный 2 4 3 3 2 2 2 2 2" xfId="9543"/>
    <cellStyle name="Обычный 2 4 3 3 2 2 2 3" xfId="9544"/>
    <cellStyle name="Обычный 2 4 3 3 2 2 2 4" xfId="9545"/>
    <cellStyle name="Обычный 2 4 3 3 2 2 2 5" xfId="9546"/>
    <cellStyle name="Обычный 2 4 3 3 2 2 3" xfId="9547"/>
    <cellStyle name="Обычный 2 4 3 3 2 2 3 2" xfId="9548"/>
    <cellStyle name="Обычный 2 4 3 3 2 2 3 3" xfId="9549"/>
    <cellStyle name="Обычный 2 4 3 3 2 2 3 4" xfId="9550"/>
    <cellStyle name="Обычный 2 4 3 3 2 2 4" xfId="9551"/>
    <cellStyle name="Обычный 2 4 3 3 2 2 5" xfId="9552"/>
    <cellStyle name="Обычный 2 4 3 3 2 2 6" xfId="9553"/>
    <cellStyle name="Обычный 2 4 3 3 2 2 7" xfId="9554"/>
    <cellStyle name="Обычный 2 4 3 3 2 3" xfId="9555"/>
    <cellStyle name="Обычный 2 4 3 3 2 3 2" xfId="9556"/>
    <cellStyle name="Обычный 2 4 3 3 2 3 2 2" xfId="9557"/>
    <cellStyle name="Обычный 2 4 3 3 2 3 3" xfId="9558"/>
    <cellStyle name="Обычный 2 4 3 3 2 3 4" xfId="9559"/>
    <cellStyle name="Обычный 2 4 3 3 2 3 5" xfId="9560"/>
    <cellStyle name="Обычный 2 4 3 3 2 4" xfId="9561"/>
    <cellStyle name="Обычный 2 4 3 3 2 4 2" xfId="9562"/>
    <cellStyle name="Обычный 2 4 3 3 2 4 2 2" xfId="9563"/>
    <cellStyle name="Обычный 2 4 3 3 2 4 3" xfId="9564"/>
    <cellStyle name="Обычный 2 4 3 3 2 4 4" xfId="9565"/>
    <cellStyle name="Обычный 2 4 3 3 2 4 5" xfId="9566"/>
    <cellStyle name="Обычный 2 4 3 3 2 5" xfId="9567"/>
    <cellStyle name="Обычный 2 4 3 3 2 5 2" xfId="9568"/>
    <cellStyle name="Обычный 2 4 3 3 2 5 3" xfId="9569"/>
    <cellStyle name="Обычный 2 4 3 3 2 5 4" xfId="9570"/>
    <cellStyle name="Обычный 2 4 3 3 2 6" xfId="9571"/>
    <cellStyle name="Обычный 2 4 3 3 2 7" xfId="9572"/>
    <cellStyle name="Обычный 2 4 3 3 2 8" xfId="9573"/>
    <cellStyle name="Обычный 2 4 3 3 2 9" xfId="9574"/>
    <cellStyle name="Обычный 2 4 3 3 3" xfId="9575"/>
    <cellStyle name="Обычный 2 4 3 3 3 2" xfId="9576"/>
    <cellStyle name="Обычный 2 4 3 3 3 2 2" xfId="9577"/>
    <cellStyle name="Обычный 2 4 3 3 3 2 2 2" xfId="9578"/>
    <cellStyle name="Обычный 2 4 3 3 3 2 2 2 2" xfId="9579"/>
    <cellStyle name="Обычный 2 4 3 3 3 2 2 3" xfId="9580"/>
    <cellStyle name="Обычный 2 4 3 3 3 2 2 4" xfId="9581"/>
    <cellStyle name="Обычный 2 4 3 3 3 2 2 5" xfId="9582"/>
    <cellStyle name="Обычный 2 4 3 3 3 2 3" xfId="9583"/>
    <cellStyle name="Обычный 2 4 3 3 3 2 3 2" xfId="9584"/>
    <cellStyle name="Обычный 2 4 3 3 3 2 3 3" xfId="9585"/>
    <cellStyle name="Обычный 2 4 3 3 3 2 3 4" xfId="9586"/>
    <cellStyle name="Обычный 2 4 3 3 3 2 4" xfId="9587"/>
    <cellStyle name="Обычный 2 4 3 3 3 2 5" xfId="9588"/>
    <cellStyle name="Обычный 2 4 3 3 3 2 6" xfId="9589"/>
    <cellStyle name="Обычный 2 4 3 3 3 2 7" xfId="9590"/>
    <cellStyle name="Обычный 2 4 3 3 3 3" xfId="9591"/>
    <cellStyle name="Обычный 2 4 3 3 3 3 2" xfId="9592"/>
    <cellStyle name="Обычный 2 4 3 3 3 3 2 2" xfId="9593"/>
    <cellStyle name="Обычный 2 4 3 3 3 3 3" xfId="9594"/>
    <cellStyle name="Обычный 2 4 3 3 3 3 4" xfId="9595"/>
    <cellStyle name="Обычный 2 4 3 3 3 3 5" xfId="9596"/>
    <cellStyle name="Обычный 2 4 3 3 3 4" xfId="9597"/>
    <cellStyle name="Обычный 2 4 3 3 3 4 2" xfId="9598"/>
    <cellStyle name="Обычный 2 4 3 3 3 4 2 2" xfId="9599"/>
    <cellStyle name="Обычный 2 4 3 3 3 4 3" xfId="9600"/>
    <cellStyle name="Обычный 2 4 3 3 3 4 4" xfId="9601"/>
    <cellStyle name="Обычный 2 4 3 3 3 4 5" xfId="9602"/>
    <cellStyle name="Обычный 2 4 3 3 3 5" xfId="9603"/>
    <cellStyle name="Обычный 2 4 3 3 3 5 2" xfId="9604"/>
    <cellStyle name="Обычный 2 4 3 3 3 5 3" xfId="9605"/>
    <cellStyle name="Обычный 2 4 3 3 3 5 4" xfId="9606"/>
    <cellStyle name="Обычный 2 4 3 3 3 6" xfId="9607"/>
    <cellStyle name="Обычный 2 4 3 3 3 7" xfId="9608"/>
    <cellStyle name="Обычный 2 4 3 3 3 8" xfId="9609"/>
    <cellStyle name="Обычный 2 4 3 3 3 9" xfId="9610"/>
    <cellStyle name="Обычный 2 4 3 3 4" xfId="9611"/>
    <cellStyle name="Обычный 2 4 3 3 4 2" xfId="9612"/>
    <cellStyle name="Обычный 2 4 3 3 4 2 2" xfId="9613"/>
    <cellStyle name="Обычный 2 4 3 3 4 2 2 2" xfId="9614"/>
    <cellStyle name="Обычный 2 4 3 3 4 2 2 2 2" xfId="9615"/>
    <cellStyle name="Обычный 2 4 3 3 4 2 2 3" xfId="9616"/>
    <cellStyle name="Обычный 2 4 3 3 4 2 2 4" xfId="9617"/>
    <cellStyle name="Обычный 2 4 3 3 4 2 2 5" xfId="9618"/>
    <cellStyle name="Обычный 2 4 3 3 4 2 3" xfId="9619"/>
    <cellStyle name="Обычный 2 4 3 3 4 2 3 2" xfId="9620"/>
    <cellStyle name="Обычный 2 4 3 3 4 2 3 3" xfId="9621"/>
    <cellStyle name="Обычный 2 4 3 3 4 2 3 4" xfId="9622"/>
    <cellStyle name="Обычный 2 4 3 3 4 2 4" xfId="9623"/>
    <cellStyle name="Обычный 2 4 3 3 4 2 5" xfId="9624"/>
    <cellStyle name="Обычный 2 4 3 3 4 2 6" xfId="9625"/>
    <cellStyle name="Обычный 2 4 3 3 4 2 7" xfId="9626"/>
    <cellStyle name="Обычный 2 4 3 3 4 3" xfId="9627"/>
    <cellStyle name="Обычный 2 4 3 3 4 3 2" xfId="9628"/>
    <cellStyle name="Обычный 2 4 3 3 4 3 2 2" xfId="9629"/>
    <cellStyle name="Обычный 2 4 3 3 4 3 3" xfId="9630"/>
    <cellStyle name="Обычный 2 4 3 3 4 3 4" xfId="9631"/>
    <cellStyle name="Обычный 2 4 3 3 4 3 5" xfId="9632"/>
    <cellStyle name="Обычный 2 4 3 3 4 4" xfId="9633"/>
    <cellStyle name="Обычный 2 4 3 3 4 4 2" xfId="9634"/>
    <cellStyle name="Обычный 2 4 3 3 4 4 3" xfId="9635"/>
    <cellStyle name="Обычный 2 4 3 3 4 4 4" xfId="9636"/>
    <cellStyle name="Обычный 2 4 3 3 4 5" xfId="9637"/>
    <cellStyle name="Обычный 2 4 3 3 4 6" xfId="9638"/>
    <cellStyle name="Обычный 2 4 3 3 4 7" xfId="9639"/>
    <cellStyle name="Обычный 2 4 3 3 4 8" xfId="9640"/>
    <cellStyle name="Обычный 2 4 3 3 5" xfId="9641"/>
    <cellStyle name="Обычный 2 4 3 3 5 2" xfId="9642"/>
    <cellStyle name="Обычный 2 4 3 3 5 2 2" xfId="9643"/>
    <cellStyle name="Обычный 2 4 3 3 5 2 2 2" xfId="9644"/>
    <cellStyle name="Обычный 2 4 3 3 5 2 2 2 2" xfId="9645"/>
    <cellStyle name="Обычный 2 4 3 3 5 2 2 3" xfId="9646"/>
    <cellStyle name="Обычный 2 4 3 3 5 2 2 4" xfId="9647"/>
    <cellStyle name="Обычный 2 4 3 3 5 2 2 5" xfId="9648"/>
    <cellStyle name="Обычный 2 4 3 3 5 2 3" xfId="9649"/>
    <cellStyle name="Обычный 2 4 3 3 5 2 3 2" xfId="9650"/>
    <cellStyle name="Обычный 2 4 3 3 5 2 3 3" xfId="9651"/>
    <cellStyle name="Обычный 2 4 3 3 5 2 3 4" xfId="9652"/>
    <cellStyle name="Обычный 2 4 3 3 5 2 4" xfId="9653"/>
    <cellStyle name="Обычный 2 4 3 3 5 2 5" xfId="9654"/>
    <cellStyle name="Обычный 2 4 3 3 5 2 6" xfId="9655"/>
    <cellStyle name="Обычный 2 4 3 3 5 2 7" xfId="9656"/>
    <cellStyle name="Обычный 2 4 3 3 5 3" xfId="9657"/>
    <cellStyle name="Обычный 2 4 3 3 5 3 2" xfId="9658"/>
    <cellStyle name="Обычный 2 4 3 3 5 3 2 2" xfId="9659"/>
    <cellStyle name="Обычный 2 4 3 3 5 3 3" xfId="9660"/>
    <cellStyle name="Обычный 2 4 3 3 5 3 4" xfId="9661"/>
    <cellStyle name="Обычный 2 4 3 3 5 3 5" xfId="9662"/>
    <cellStyle name="Обычный 2 4 3 3 5 4" xfId="9663"/>
    <cellStyle name="Обычный 2 4 3 3 5 4 2" xfId="9664"/>
    <cellStyle name="Обычный 2 4 3 3 5 4 3" xfId="9665"/>
    <cellStyle name="Обычный 2 4 3 3 5 4 4" xfId="9666"/>
    <cellStyle name="Обычный 2 4 3 3 5 5" xfId="9667"/>
    <cellStyle name="Обычный 2 4 3 3 5 6" xfId="9668"/>
    <cellStyle name="Обычный 2 4 3 3 5 7" xfId="9669"/>
    <cellStyle name="Обычный 2 4 3 3 5 8" xfId="9670"/>
    <cellStyle name="Обычный 2 4 3 3 6" xfId="9671"/>
    <cellStyle name="Обычный 2 4 3 3 6 2" xfId="9672"/>
    <cellStyle name="Обычный 2 4 3 3 6 2 2" xfId="9673"/>
    <cellStyle name="Обычный 2 4 3 3 6 2 2 2" xfId="9674"/>
    <cellStyle name="Обычный 2 4 3 3 6 2 2 2 2" xfId="9675"/>
    <cellStyle name="Обычный 2 4 3 3 6 2 2 3" xfId="9676"/>
    <cellStyle name="Обычный 2 4 3 3 6 2 2 4" xfId="9677"/>
    <cellStyle name="Обычный 2 4 3 3 6 2 2 5" xfId="9678"/>
    <cellStyle name="Обычный 2 4 3 3 6 2 3" xfId="9679"/>
    <cellStyle name="Обычный 2 4 3 3 6 2 3 2" xfId="9680"/>
    <cellStyle name="Обычный 2 4 3 3 6 2 3 3" xfId="9681"/>
    <cellStyle name="Обычный 2 4 3 3 6 2 3 4" xfId="9682"/>
    <cellStyle name="Обычный 2 4 3 3 6 2 4" xfId="9683"/>
    <cellStyle name="Обычный 2 4 3 3 6 2 5" xfId="9684"/>
    <cellStyle name="Обычный 2 4 3 3 6 2 6" xfId="9685"/>
    <cellStyle name="Обычный 2 4 3 3 6 2 7" xfId="9686"/>
    <cellStyle name="Обычный 2 4 3 3 6 3" xfId="9687"/>
    <cellStyle name="Обычный 2 4 3 3 6 3 2" xfId="9688"/>
    <cellStyle name="Обычный 2 4 3 3 6 3 2 2" xfId="9689"/>
    <cellStyle name="Обычный 2 4 3 3 6 3 3" xfId="9690"/>
    <cellStyle name="Обычный 2 4 3 3 6 3 4" xfId="9691"/>
    <cellStyle name="Обычный 2 4 3 3 6 3 5" xfId="9692"/>
    <cellStyle name="Обычный 2 4 3 3 6 4" xfId="9693"/>
    <cellStyle name="Обычный 2 4 3 3 6 4 2" xfId="9694"/>
    <cellStyle name="Обычный 2 4 3 3 6 4 3" xfId="9695"/>
    <cellStyle name="Обычный 2 4 3 3 6 4 4" xfId="9696"/>
    <cellStyle name="Обычный 2 4 3 3 6 5" xfId="9697"/>
    <cellStyle name="Обычный 2 4 3 3 6 6" xfId="9698"/>
    <cellStyle name="Обычный 2 4 3 3 6 7" xfId="9699"/>
    <cellStyle name="Обычный 2 4 3 3 6 8" xfId="9700"/>
    <cellStyle name="Обычный 2 4 3 3 7" xfId="9701"/>
    <cellStyle name="Обычный 2 4 3 3 7 2" xfId="9702"/>
    <cellStyle name="Обычный 2 4 3 3 7 2 2" xfId="9703"/>
    <cellStyle name="Обычный 2 4 3 3 7 2 2 2" xfId="9704"/>
    <cellStyle name="Обычный 2 4 3 3 7 2 2 2 2" xfId="9705"/>
    <cellStyle name="Обычный 2 4 3 3 7 2 2 3" xfId="9706"/>
    <cellStyle name="Обычный 2 4 3 3 7 2 2 4" xfId="9707"/>
    <cellStyle name="Обычный 2 4 3 3 7 2 2 5" xfId="9708"/>
    <cellStyle name="Обычный 2 4 3 3 7 2 3" xfId="9709"/>
    <cellStyle name="Обычный 2 4 3 3 7 2 3 2" xfId="9710"/>
    <cellStyle name="Обычный 2 4 3 3 7 2 3 3" xfId="9711"/>
    <cellStyle name="Обычный 2 4 3 3 7 2 3 4" xfId="9712"/>
    <cellStyle name="Обычный 2 4 3 3 7 2 4" xfId="9713"/>
    <cellStyle name="Обычный 2 4 3 3 7 2 5" xfId="9714"/>
    <cellStyle name="Обычный 2 4 3 3 7 2 6" xfId="9715"/>
    <cellStyle name="Обычный 2 4 3 3 7 2 7" xfId="9716"/>
    <cellStyle name="Обычный 2 4 3 3 7 3" xfId="9717"/>
    <cellStyle name="Обычный 2 4 3 3 7 3 2" xfId="9718"/>
    <cellStyle name="Обычный 2 4 3 3 7 3 2 2" xfId="9719"/>
    <cellStyle name="Обычный 2 4 3 3 7 3 3" xfId="9720"/>
    <cellStyle name="Обычный 2 4 3 3 7 3 4" xfId="9721"/>
    <cellStyle name="Обычный 2 4 3 3 7 3 5" xfId="9722"/>
    <cellStyle name="Обычный 2 4 3 3 7 4" xfId="9723"/>
    <cellStyle name="Обычный 2 4 3 3 7 4 2" xfId="9724"/>
    <cellStyle name="Обычный 2 4 3 3 7 4 3" xfId="9725"/>
    <cellStyle name="Обычный 2 4 3 3 7 4 4" xfId="9726"/>
    <cellStyle name="Обычный 2 4 3 3 7 5" xfId="9727"/>
    <cellStyle name="Обычный 2 4 3 3 7 6" xfId="9728"/>
    <cellStyle name="Обычный 2 4 3 3 7 7" xfId="9729"/>
    <cellStyle name="Обычный 2 4 3 3 7 8" xfId="9730"/>
    <cellStyle name="Обычный 2 4 3 3 8" xfId="9731"/>
    <cellStyle name="Обычный 2 4 3 3 8 2" xfId="9732"/>
    <cellStyle name="Обычный 2 4 3 3 8 2 2" xfId="9733"/>
    <cellStyle name="Обычный 2 4 3 3 8 2 2 2" xfId="9734"/>
    <cellStyle name="Обычный 2 4 3 3 8 2 3" xfId="9735"/>
    <cellStyle name="Обычный 2 4 3 3 8 2 4" xfId="9736"/>
    <cellStyle name="Обычный 2 4 3 3 8 2 5" xfId="9737"/>
    <cellStyle name="Обычный 2 4 3 3 8 3" xfId="9738"/>
    <cellStyle name="Обычный 2 4 3 3 8 3 2" xfId="9739"/>
    <cellStyle name="Обычный 2 4 3 3 8 3 3" xfId="9740"/>
    <cellStyle name="Обычный 2 4 3 3 8 3 4" xfId="9741"/>
    <cellStyle name="Обычный 2 4 3 3 8 4" xfId="9742"/>
    <cellStyle name="Обычный 2 4 3 3 8 5" xfId="9743"/>
    <cellStyle name="Обычный 2 4 3 3 8 6" xfId="9744"/>
    <cellStyle name="Обычный 2 4 3 3 8 7" xfId="9745"/>
    <cellStyle name="Обычный 2 4 3 3 9" xfId="9746"/>
    <cellStyle name="Обычный 2 4 3 3 9 2" xfId="9747"/>
    <cellStyle name="Обычный 2 4 3 3 9 2 2" xfId="9748"/>
    <cellStyle name="Обычный 2 4 3 3 9 2 2 2" xfId="9749"/>
    <cellStyle name="Обычный 2 4 3 3 9 2 3" xfId="9750"/>
    <cellStyle name="Обычный 2 4 3 3 9 2 4" xfId="9751"/>
    <cellStyle name="Обычный 2 4 3 3 9 2 5" xfId="9752"/>
    <cellStyle name="Обычный 2 4 3 3 9 3" xfId="9753"/>
    <cellStyle name="Обычный 2 4 3 3 9 3 2" xfId="9754"/>
    <cellStyle name="Обычный 2 4 3 3 9 3 3" xfId="9755"/>
    <cellStyle name="Обычный 2 4 3 3 9 3 4" xfId="9756"/>
    <cellStyle name="Обычный 2 4 3 3 9 4" xfId="9757"/>
    <cellStyle name="Обычный 2 4 3 3 9 5" xfId="9758"/>
    <cellStyle name="Обычный 2 4 3 3 9 6" xfId="9759"/>
    <cellStyle name="Обычный 2 4 3 3 9 7" xfId="9760"/>
    <cellStyle name="Обычный 2 4 3 4" xfId="9761"/>
    <cellStyle name="Обычный 2 4 3 4 10" xfId="9762"/>
    <cellStyle name="Обычный 2 4 3 4 10 2" xfId="9763"/>
    <cellStyle name="Обычный 2 4 3 4 10 2 2" xfId="9764"/>
    <cellStyle name="Обычный 2 4 3 4 10 3" xfId="9765"/>
    <cellStyle name="Обычный 2 4 3 4 10 4" xfId="9766"/>
    <cellStyle name="Обычный 2 4 3 4 10 5" xfId="9767"/>
    <cellStyle name="Обычный 2 4 3 4 11" xfId="9768"/>
    <cellStyle name="Обычный 2 4 3 4 11 2" xfId="9769"/>
    <cellStyle name="Обычный 2 4 3 4 11 3" xfId="9770"/>
    <cellStyle name="Обычный 2 4 3 4 11 4" xfId="9771"/>
    <cellStyle name="Обычный 2 4 3 4 12" xfId="9772"/>
    <cellStyle name="Обычный 2 4 3 4 13" xfId="9773"/>
    <cellStyle name="Обычный 2 4 3 4 14" xfId="9774"/>
    <cellStyle name="Обычный 2 4 3 4 15" xfId="9775"/>
    <cellStyle name="Обычный 2 4 3 4 2" xfId="9776"/>
    <cellStyle name="Обычный 2 4 3 4 2 2" xfId="9777"/>
    <cellStyle name="Обычный 2 4 3 4 2 2 2" xfId="9778"/>
    <cellStyle name="Обычный 2 4 3 4 2 2 2 2" xfId="9779"/>
    <cellStyle name="Обычный 2 4 3 4 2 2 2 2 2" xfId="9780"/>
    <cellStyle name="Обычный 2 4 3 4 2 2 2 3" xfId="9781"/>
    <cellStyle name="Обычный 2 4 3 4 2 2 2 4" xfId="9782"/>
    <cellStyle name="Обычный 2 4 3 4 2 2 2 5" xfId="9783"/>
    <cellStyle name="Обычный 2 4 3 4 2 2 3" xfId="9784"/>
    <cellStyle name="Обычный 2 4 3 4 2 2 3 2" xfId="9785"/>
    <cellStyle name="Обычный 2 4 3 4 2 2 3 3" xfId="9786"/>
    <cellStyle name="Обычный 2 4 3 4 2 2 3 4" xfId="9787"/>
    <cellStyle name="Обычный 2 4 3 4 2 2 4" xfId="9788"/>
    <cellStyle name="Обычный 2 4 3 4 2 2 5" xfId="9789"/>
    <cellStyle name="Обычный 2 4 3 4 2 2 6" xfId="9790"/>
    <cellStyle name="Обычный 2 4 3 4 2 2 7" xfId="9791"/>
    <cellStyle name="Обычный 2 4 3 4 2 3" xfId="9792"/>
    <cellStyle name="Обычный 2 4 3 4 2 3 2" xfId="9793"/>
    <cellStyle name="Обычный 2 4 3 4 2 3 2 2" xfId="9794"/>
    <cellStyle name="Обычный 2 4 3 4 2 3 3" xfId="9795"/>
    <cellStyle name="Обычный 2 4 3 4 2 3 4" xfId="9796"/>
    <cellStyle name="Обычный 2 4 3 4 2 3 5" xfId="9797"/>
    <cellStyle name="Обычный 2 4 3 4 2 4" xfId="9798"/>
    <cellStyle name="Обычный 2 4 3 4 2 4 2" xfId="9799"/>
    <cellStyle name="Обычный 2 4 3 4 2 4 2 2" xfId="9800"/>
    <cellStyle name="Обычный 2 4 3 4 2 4 3" xfId="9801"/>
    <cellStyle name="Обычный 2 4 3 4 2 4 4" xfId="9802"/>
    <cellStyle name="Обычный 2 4 3 4 2 4 5" xfId="9803"/>
    <cellStyle name="Обычный 2 4 3 4 2 5" xfId="9804"/>
    <cellStyle name="Обычный 2 4 3 4 2 5 2" xfId="9805"/>
    <cellStyle name="Обычный 2 4 3 4 2 5 3" xfId="9806"/>
    <cellStyle name="Обычный 2 4 3 4 2 5 4" xfId="9807"/>
    <cellStyle name="Обычный 2 4 3 4 2 6" xfId="9808"/>
    <cellStyle name="Обычный 2 4 3 4 2 7" xfId="9809"/>
    <cellStyle name="Обычный 2 4 3 4 2 8" xfId="9810"/>
    <cellStyle name="Обычный 2 4 3 4 2 9" xfId="9811"/>
    <cellStyle name="Обычный 2 4 3 4 3" xfId="9812"/>
    <cellStyle name="Обычный 2 4 3 4 3 2" xfId="9813"/>
    <cellStyle name="Обычный 2 4 3 4 3 2 2" xfId="9814"/>
    <cellStyle name="Обычный 2 4 3 4 3 2 2 2" xfId="9815"/>
    <cellStyle name="Обычный 2 4 3 4 3 2 2 2 2" xfId="9816"/>
    <cellStyle name="Обычный 2 4 3 4 3 2 2 3" xfId="9817"/>
    <cellStyle name="Обычный 2 4 3 4 3 2 2 4" xfId="9818"/>
    <cellStyle name="Обычный 2 4 3 4 3 2 2 5" xfId="9819"/>
    <cellStyle name="Обычный 2 4 3 4 3 2 3" xfId="9820"/>
    <cellStyle name="Обычный 2 4 3 4 3 2 3 2" xfId="9821"/>
    <cellStyle name="Обычный 2 4 3 4 3 2 3 3" xfId="9822"/>
    <cellStyle name="Обычный 2 4 3 4 3 2 3 4" xfId="9823"/>
    <cellStyle name="Обычный 2 4 3 4 3 2 4" xfId="9824"/>
    <cellStyle name="Обычный 2 4 3 4 3 2 5" xfId="9825"/>
    <cellStyle name="Обычный 2 4 3 4 3 2 6" xfId="9826"/>
    <cellStyle name="Обычный 2 4 3 4 3 2 7" xfId="9827"/>
    <cellStyle name="Обычный 2 4 3 4 3 3" xfId="9828"/>
    <cellStyle name="Обычный 2 4 3 4 3 3 2" xfId="9829"/>
    <cellStyle name="Обычный 2 4 3 4 3 3 2 2" xfId="9830"/>
    <cellStyle name="Обычный 2 4 3 4 3 3 3" xfId="9831"/>
    <cellStyle name="Обычный 2 4 3 4 3 3 4" xfId="9832"/>
    <cellStyle name="Обычный 2 4 3 4 3 3 5" xfId="9833"/>
    <cellStyle name="Обычный 2 4 3 4 3 4" xfId="9834"/>
    <cellStyle name="Обычный 2 4 3 4 3 4 2" xfId="9835"/>
    <cellStyle name="Обычный 2 4 3 4 3 4 2 2" xfId="9836"/>
    <cellStyle name="Обычный 2 4 3 4 3 4 3" xfId="9837"/>
    <cellStyle name="Обычный 2 4 3 4 3 4 4" xfId="9838"/>
    <cellStyle name="Обычный 2 4 3 4 3 4 5" xfId="9839"/>
    <cellStyle name="Обычный 2 4 3 4 3 5" xfId="9840"/>
    <cellStyle name="Обычный 2 4 3 4 3 5 2" xfId="9841"/>
    <cellStyle name="Обычный 2 4 3 4 3 5 3" xfId="9842"/>
    <cellStyle name="Обычный 2 4 3 4 3 5 4" xfId="9843"/>
    <cellStyle name="Обычный 2 4 3 4 3 6" xfId="9844"/>
    <cellStyle name="Обычный 2 4 3 4 3 7" xfId="9845"/>
    <cellStyle name="Обычный 2 4 3 4 3 8" xfId="9846"/>
    <cellStyle name="Обычный 2 4 3 4 3 9" xfId="9847"/>
    <cellStyle name="Обычный 2 4 3 4 4" xfId="9848"/>
    <cellStyle name="Обычный 2 4 3 4 4 2" xfId="9849"/>
    <cellStyle name="Обычный 2 4 3 4 4 2 2" xfId="9850"/>
    <cellStyle name="Обычный 2 4 3 4 4 2 2 2" xfId="9851"/>
    <cellStyle name="Обычный 2 4 3 4 4 2 2 2 2" xfId="9852"/>
    <cellStyle name="Обычный 2 4 3 4 4 2 2 3" xfId="9853"/>
    <cellStyle name="Обычный 2 4 3 4 4 2 2 4" xfId="9854"/>
    <cellStyle name="Обычный 2 4 3 4 4 2 2 5" xfId="9855"/>
    <cellStyle name="Обычный 2 4 3 4 4 2 3" xfId="9856"/>
    <cellStyle name="Обычный 2 4 3 4 4 2 3 2" xfId="9857"/>
    <cellStyle name="Обычный 2 4 3 4 4 2 3 3" xfId="9858"/>
    <cellStyle name="Обычный 2 4 3 4 4 2 3 4" xfId="9859"/>
    <cellStyle name="Обычный 2 4 3 4 4 2 4" xfId="9860"/>
    <cellStyle name="Обычный 2 4 3 4 4 2 5" xfId="9861"/>
    <cellStyle name="Обычный 2 4 3 4 4 2 6" xfId="9862"/>
    <cellStyle name="Обычный 2 4 3 4 4 2 7" xfId="9863"/>
    <cellStyle name="Обычный 2 4 3 4 4 3" xfId="9864"/>
    <cellStyle name="Обычный 2 4 3 4 4 3 2" xfId="9865"/>
    <cellStyle name="Обычный 2 4 3 4 4 3 2 2" xfId="9866"/>
    <cellStyle name="Обычный 2 4 3 4 4 3 3" xfId="9867"/>
    <cellStyle name="Обычный 2 4 3 4 4 3 4" xfId="9868"/>
    <cellStyle name="Обычный 2 4 3 4 4 3 5" xfId="9869"/>
    <cellStyle name="Обычный 2 4 3 4 4 4" xfId="9870"/>
    <cellStyle name="Обычный 2 4 3 4 4 4 2" xfId="9871"/>
    <cellStyle name="Обычный 2 4 3 4 4 4 3" xfId="9872"/>
    <cellStyle name="Обычный 2 4 3 4 4 4 4" xfId="9873"/>
    <cellStyle name="Обычный 2 4 3 4 4 5" xfId="9874"/>
    <cellStyle name="Обычный 2 4 3 4 4 6" xfId="9875"/>
    <cellStyle name="Обычный 2 4 3 4 4 7" xfId="9876"/>
    <cellStyle name="Обычный 2 4 3 4 4 8" xfId="9877"/>
    <cellStyle name="Обычный 2 4 3 4 5" xfId="9878"/>
    <cellStyle name="Обычный 2 4 3 4 5 2" xfId="9879"/>
    <cellStyle name="Обычный 2 4 3 4 5 2 2" xfId="9880"/>
    <cellStyle name="Обычный 2 4 3 4 5 2 2 2" xfId="9881"/>
    <cellStyle name="Обычный 2 4 3 4 5 2 2 2 2" xfId="9882"/>
    <cellStyle name="Обычный 2 4 3 4 5 2 2 3" xfId="9883"/>
    <cellStyle name="Обычный 2 4 3 4 5 2 2 4" xfId="9884"/>
    <cellStyle name="Обычный 2 4 3 4 5 2 2 5" xfId="9885"/>
    <cellStyle name="Обычный 2 4 3 4 5 2 3" xfId="9886"/>
    <cellStyle name="Обычный 2 4 3 4 5 2 3 2" xfId="9887"/>
    <cellStyle name="Обычный 2 4 3 4 5 2 3 3" xfId="9888"/>
    <cellStyle name="Обычный 2 4 3 4 5 2 3 4" xfId="9889"/>
    <cellStyle name="Обычный 2 4 3 4 5 2 4" xfId="9890"/>
    <cellStyle name="Обычный 2 4 3 4 5 2 5" xfId="9891"/>
    <cellStyle name="Обычный 2 4 3 4 5 2 6" xfId="9892"/>
    <cellStyle name="Обычный 2 4 3 4 5 2 7" xfId="9893"/>
    <cellStyle name="Обычный 2 4 3 4 5 3" xfId="9894"/>
    <cellStyle name="Обычный 2 4 3 4 5 3 2" xfId="9895"/>
    <cellStyle name="Обычный 2 4 3 4 5 3 2 2" xfId="9896"/>
    <cellStyle name="Обычный 2 4 3 4 5 3 3" xfId="9897"/>
    <cellStyle name="Обычный 2 4 3 4 5 3 4" xfId="9898"/>
    <cellStyle name="Обычный 2 4 3 4 5 3 5" xfId="9899"/>
    <cellStyle name="Обычный 2 4 3 4 5 4" xfId="9900"/>
    <cellStyle name="Обычный 2 4 3 4 5 4 2" xfId="9901"/>
    <cellStyle name="Обычный 2 4 3 4 5 4 3" xfId="9902"/>
    <cellStyle name="Обычный 2 4 3 4 5 4 4" xfId="9903"/>
    <cellStyle name="Обычный 2 4 3 4 5 5" xfId="9904"/>
    <cellStyle name="Обычный 2 4 3 4 5 6" xfId="9905"/>
    <cellStyle name="Обычный 2 4 3 4 5 7" xfId="9906"/>
    <cellStyle name="Обычный 2 4 3 4 5 8" xfId="9907"/>
    <cellStyle name="Обычный 2 4 3 4 6" xfId="9908"/>
    <cellStyle name="Обычный 2 4 3 4 6 2" xfId="9909"/>
    <cellStyle name="Обычный 2 4 3 4 6 2 2" xfId="9910"/>
    <cellStyle name="Обычный 2 4 3 4 6 2 2 2" xfId="9911"/>
    <cellStyle name="Обычный 2 4 3 4 6 2 2 2 2" xfId="9912"/>
    <cellStyle name="Обычный 2 4 3 4 6 2 2 3" xfId="9913"/>
    <cellStyle name="Обычный 2 4 3 4 6 2 2 4" xfId="9914"/>
    <cellStyle name="Обычный 2 4 3 4 6 2 2 5" xfId="9915"/>
    <cellStyle name="Обычный 2 4 3 4 6 2 3" xfId="9916"/>
    <cellStyle name="Обычный 2 4 3 4 6 2 3 2" xfId="9917"/>
    <cellStyle name="Обычный 2 4 3 4 6 2 3 3" xfId="9918"/>
    <cellStyle name="Обычный 2 4 3 4 6 2 3 4" xfId="9919"/>
    <cellStyle name="Обычный 2 4 3 4 6 2 4" xfId="9920"/>
    <cellStyle name="Обычный 2 4 3 4 6 2 5" xfId="9921"/>
    <cellStyle name="Обычный 2 4 3 4 6 2 6" xfId="9922"/>
    <cellStyle name="Обычный 2 4 3 4 6 2 7" xfId="9923"/>
    <cellStyle name="Обычный 2 4 3 4 6 3" xfId="9924"/>
    <cellStyle name="Обычный 2 4 3 4 6 3 2" xfId="9925"/>
    <cellStyle name="Обычный 2 4 3 4 6 3 2 2" xfId="9926"/>
    <cellStyle name="Обычный 2 4 3 4 6 3 3" xfId="9927"/>
    <cellStyle name="Обычный 2 4 3 4 6 3 4" xfId="9928"/>
    <cellStyle name="Обычный 2 4 3 4 6 3 5" xfId="9929"/>
    <cellStyle name="Обычный 2 4 3 4 6 4" xfId="9930"/>
    <cellStyle name="Обычный 2 4 3 4 6 4 2" xfId="9931"/>
    <cellStyle name="Обычный 2 4 3 4 6 4 3" xfId="9932"/>
    <cellStyle name="Обычный 2 4 3 4 6 4 4" xfId="9933"/>
    <cellStyle name="Обычный 2 4 3 4 6 5" xfId="9934"/>
    <cellStyle name="Обычный 2 4 3 4 6 6" xfId="9935"/>
    <cellStyle name="Обычный 2 4 3 4 6 7" xfId="9936"/>
    <cellStyle name="Обычный 2 4 3 4 6 8" xfId="9937"/>
    <cellStyle name="Обычный 2 4 3 4 7" xfId="9938"/>
    <cellStyle name="Обычный 2 4 3 4 7 2" xfId="9939"/>
    <cellStyle name="Обычный 2 4 3 4 7 2 2" xfId="9940"/>
    <cellStyle name="Обычный 2 4 3 4 7 2 2 2" xfId="9941"/>
    <cellStyle name="Обычный 2 4 3 4 7 2 2 2 2" xfId="9942"/>
    <cellStyle name="Обычный 2 4 3 4 7 2 2 3" xfId="9943"/>
    <cellStyle name="Обычный 2 4 3 4 7 2 2 4" xfId="9944"/>
    <cellStyle name="Обычный 2 4 3 4 7 2 2 5" xfId="9945"/>
    <cellStyle name="Обычный 2 4 3 4 7 2 3" xfId="9946"/>
    <cellStyle name="Обычный 2 4 3 4 7 2 3 2" xfId="9947"/>
    <cellStyle name="Обычный 2 4 3 4 7 2 3 3" xfId="9948"/>
    <cellStyle name="Обычный 2 4 3 4 7 2 3 4" xfId="9949"/>
    <cellStyle name="Обычный 2 4 3 4 7 2 4" xfId="9950"/>
    <cellStyle name="Обычный 2 4 3 4 7 2 5" xfId="9951"/>
    <cellStyle name="Обычный 2 4 3 4 7 2 6" xfId="9952"/>
    <cellStyle name="Обычный 2 4 3 4 7 2 7" xfId="9953"/>
    <cellStyle name="Обычный 2 4 3 4 7 3" xfId="9954"/>
    <cellStyle name="Обычный 2 4 3 4 7 3 2" xfId="9955"/>
    <cellStyle name="Обычный 2 4 3 4 7 3 2 2" xfId="9956"/>
    <cellStyle name="Обычный 2 4 3 4 7 3 3" xfId="9957"/>
    <cellStyle name="Обычный 2 4 3 4 7 3 4" xfId="9958"/>
    <cellStyle name="Обычный 2 4 3 4 7 3 5" xfId="9959"/>
    <cellStyle name="Обычный 2 4 3 4 7 4" xfId="9960"/>
    <cellStyle name="Обычный 2 4 3 4 7 4 2" xfId="9961"/>
    <cellStyle name="Обычный 2 4 3 4 7 4 3" xfId="9962"/>
    <cellStyle name="Обычный 2 4 3 4 7 4 4" xfId="9963"/>
    <cellStyle name="Обычный 2 4 3 4 7 5" xfId="9964"/>
    <cellStyle name="Обычный 2 4 3 4 7 6" xfId="9965"/>
    <cellStyle name="Обычный 2 4 3 4 7 7" xfId="9966"/>
    <cellStyle name="Обычный 2 4 3 4 7 8" xfId="9967"/>
    <cellStyle name="Обычный 2 4 3 4 8" xfId="9968"/>
    <cellStyle name="Обычный 2 4 3 4 8 2" xfId="9969"/>
    <cellStyle name="Обычный 2 4 3 4 8 2 2" xfId="9970"/>
    <cellStyle name="Обычный 2 4 3 4 8 2 2 2" xfId="9971"/>
    <cellStyle name="Обычный 2 4 3 4 8 2 3" xfId="9972"/>
    <cellStyle name="Обычный 2 4 3 4 8 2 4" xfId="9973"/>
    <cellStyle name="Обычный 2 4 3 4 8 2 5" xfId="9974"/>
    <cellStyle name="Обычный 2 4 3 4 8 3" xfId="9975"/>
    <cellStyle name="Обычный 2 4 3 4 8 3 2" xfId="9976"/>
    <cellStyle name="Обычный 2 4 3 4 8 3 3" xfId="9977"/>
    <cellStyle name="Обычный 2 4 3 4 8 3 4" xfId="9978"/>
    <cellStyle name="Обычный 2 4 3 4 8 4" xfId="9979"/>
    <cellStyle name="Обычный 2 4 3 4 8 5" xfId="9980"/>
    <cellStyle name="Обычный 2 4 3 4 8 6" xfId="9981"/>
    <cellStyle name="Обычный 2 4 3 4 8 7" xfId="9982"/>
    <cellStyle name="Обычный 2 4 3 4 9" xfId="9983"/>
    <cellStyle name="Обычный 2 4 3 4 9 2" xfId="9984"/>
    <cellStyle name="Обычный 2 4 3 4 9 2 2" xfId="9985"/>
    <cellStyle name="Обычный 2 4 3 4 9 2 2 2" xfId="9986"/>
    <cellStyle name="Обычный 2 4 3 4 9 2 3" xfId="9987"/>
    <cellStyle name="Обычный 2 4 3 4 9 2 4" xfId="9988"/>
    <cellStyle name="Обычный 2 4 3 4 9 2 5" xfId="9989"/>
    <cellStyle name="Обычный 2 4 3 4 9 3" xfId="9990"/>
    <cellStyle name="Обычный 2 4 3 4 9 3 2" xfId="9991"/>
    <cellStyle name="Обычный 2 4 3 4 9 3 3" xfId="9992"/>
    <cellStyle name="Обычный 2 4 3 4 9 3 4" xfId="9993"/>
    <cellStyle name="Обычный 2 4 3 4 9 4" xfId="9994"/>
    <cellStyle name="Обычный 2 4 3 4 9 5" xfId="9995"/>
    <cellStyle name="Обычный 2 4 3 4 9 6" xfId="9996"/>
    <cellStyle name="Обычный 2 4 3 4 9 7" xfId="9997"/>
    <cellStyle name="Обычный 2 4 3 5" xfId="9998"/>
    <cellStyle name="Обычный 2 4 3 5 2" xfId="9999"/>
    <cellStyle name="Обычный 2 4 3 5 2 2" xfId="10000"/>
    <cellStyle name="Обычный 2 4 3 5 2 2 2" xfId="10001"/>
    <cellStyle name="Обычный 2 4 3 5 2 2 2 2" xfId="10002"/>
    <cellStyle name="Обычный 2 4 3 5 2 2 3" xfId="10003"/>
    <cellStyle name="Обычный 2 4 3 5 2 2 4" xfId="10004"/>
    <cellStyle name="Обычный 2 4 3 5 2 2 5" xfId="10005"/>
    <cellStyle name="Обычный 2 4 3 5 2 3" xfId="10006"/>
    <cellStyle name="Обычный 2 4 3 5 2 3 2" xfId="10007"/>
    <cellStyle name="Обычный 2 4 3 5 2 3 3" xfId="10008"/>
    <cellStyle name="Обычный 2 4 3 5 2 3 4" xfId="10009"/>
    <cellStyle name="Обычный 2 4 3 5 2 4" xfId="10010"/>
    <cellStyle name="Обычный 2 4 3 5 2 5" xfId="10011"/>
    <cellStyle name="Обычный 2 4 3 5 2 6" xfId="10012"/>
    <cellStyle name="Обычный 2 4 3 5 2 7" xfId="10013"/>
    <cellStyle name="Обычный 2 4 3 5 3" xfId="10014"/>
    <cellStyle name="Обычный 2 4 3 5 3 2" xfId="10015"/>
    <cellStyle name="Обычный 2 4 3 5 3 2 2" xfId="10016"/>
    <cellStyle name="Обычный 2 4 3 5 3 3" xfId="10017"/>
    <cellStyle name="Обычный 2 4 3 5 3 4" xfId="10018"/>
    <cellStyle name="Обычный 2 4 3 5 3 5" xfId="10019"/>
    <cellStyle name="Обычный 2 4 3 5 4" xfId="10020"/>
    <cellStyle name="Обычный 2 4 3 5 4 2" xfId="10021"/>
    <cellStyle name="Обычный 2 4 3 5 4 2 2" xfId="10022"/>
    <cellStyle name="Обычный 2 4 3 5 4 3" xfId="10023"/>
    <cellStyle name="Обычный 2 4 3 5 4 4" xfId="10024"/>
    <cellStyle name="Обычный 2 4 3 5 4 5" xfId="10025"/>
    <cellStyle name="Обычный 2 4 3 5 5" xfId="10026"/>
    <cellStyle name="Обычный 2 4 3 5 5 2" xfId="10027"/>
    <cellStyle name="Обычный 2 4 3 5 5 3" xfId="10028"/>
    <cellStyle name="Обычный 2 4 3 5 5 4" xfId="10029"/>
    <cellStyle name="Обычный 2 4 3 5 6" xfId="10030"/>
    <cellStyle name="Обычный 2 4 3 5 7" xfId="10031"/>
    <cellStyle name="Обычный 2 4 3 5 8" xfId="10032"/>
    <cellStyle name="Обычный 2 4 3 5 9" xfId="10033"/>
    <cellStyle name="Обычный 2 4 3 6" xfId="10034"/>
    <cellStyle name="Обычный 2 4 3 6 2" xfId="10035"/>
    <cellStyle name="Обычный 2 4 3 6 2 2" xfId="10036"/>
    <cellStyle name="Обычный 2 4 3 6 2 2 2" xfId="10037"/>
    <cellStyle name="Обычный 2 4 3 6 2 2 2 2" xfId="10038"/>
    <cellStyle name="Обычный 2 4 3 6 2 2 3" xfId="10039"/>
    <cellStyle name="Обычный 2 4 3 6 2 2 4" xfId="10040"/>
    <cellStyle name="Обычный 2 4 3 6 2 2 5" xfId="10041"/>
    <cellStyle name="Обычный 2 4 3 6 2 3" xfId="10042"/>
    <cellStyle name="Обычный 2 4 3 6 2 3 2" xfId="10043"/>
    <cellStyle name="Обычный 2 4 3 6 2 3 3" xfId="10044"/>
    <cellStyle name="Обычный 2 4 3 6 2 3 4" xfId="10045"/>
    <cellStyle name="Обычный 2 4 3 6 2 4" xfId="10046"/>
    <cellStyle name="Обычный 2 4 3 6 2 5" xfId="10047"/>
    <cellStyle name="Обычный 2 4 3 6 2 6" xfId="10048"/>
    <cellStyle name="Обычный 2 4 3 6 2 7" xfId="10049"/>
    <cellStyle name="Обычный 2 4 3 6 3" xfId="10050"/>
    <cellStyle name="Обычный 2 4 3 6 3 2" xfId="10051"/>
    <cellStyle name="Обычный 2 4 3 6 3 2 2" xfId="10052"/>
    <cellStyle name="Обычный 2 4 3 6 3 3" xfId="10053"/>
    <cellStyle name="Обычный 2 4 3 6 3 4" xfId="10054"/>
    <cellStyle name="Обычный 2 4 3 6 3 5" xfId="10055"/>
    <cellStyle name="Обычный 2 4 3 6 4" xfId="10056"/>
    <cellStyle name="Обычный 2 4 3 6 4 2" xfId="10057"/>
    <cellStyle name="Обычный 2 4 3 6 4 2 2" xfId="10058"/>
    <cellStyle name="Обычный 2 4 3 6 4 3" xfId="10059"/>
    <cellStyle name="Обычный 2 4 3 6 4 4" xfId="10060"/>
    <cellStyle name="Обычный 2 4 3 6 4 5" xfId="10061"/>
    <cellStyle name="Обычный 2 4 3 6 5" xfId="10062"/>
    <cellStyle name="Обычный 2 4 3 6 5 2" xfId="10063"/>
    <cellStyle name="Обычный 2 4 3 6 5 3" xfId="10064"/>
    <cellStyle name="Обычный 2 4 3 6 5 4" xfId="10065"/>
    <cellStyle name="Обычный 2 4 3 6 6" xfId="10066"/>
    <cellStyle name="Обычный 2 4 3 6 7" xfId="10067"/>
    <cellStyle name="Обычный 2 4 3 6 8" xfId="10068"/>
    <cellStyle name="Обычный 2 4 3 6 9" xfId="10069"/>
    <cellStyle name="Обычный 2 4 3 7" xfId="10070"/>
    <cellStyle name="Обычный 2 4 3 7 2" xfId="10071"/>
    <cellStyle name="Обычный 2 4 3 7 2 2" xfId="10072"/>
    <cellStyle name="Обычный 2 4 3 7 2 2 2" xfId="10073"/>
    <cellStyle name="Обычный 2 4 3 7 2 2 2 2" xfId="10074"/>
    <cellStyle name="Обычный 2 4 3 7 2 2 3" xfId="10075"/>
    <cellStyle name="Обычный 2 4 3 7 2 2 4" xfId="10076"/>
    <cellStyle name="Обычный 2 4 3 7 2 2 5" xfId="10077"/>
    <cellStyle name="Обычный 2 4 3 7 2 3" xfId="10078"/>
    <cellStyle name="Обычный 2 4 3 7 2 3 2" xfId="10079"/>
    <cellStyle name="Обычный 2 4 3 7 2 3 3" xfId="10080"/>
    <cellStyle name="Обычный 2 4 3 7 2 3 4" xfId="10081"/>
    <cellStyle name="Обычный 2 4 3 7 2 4" xfId="10082"/>
    <cellStyle name="Обычный 2 4 3 7 2 5" xfId="10083"/>
    <cellStyle name="Обычный 2 4 3 7 2 6" xfId="10084"/>
    <cellStyle name="Обычный 2 4 3 7 2 7" xfId="10085"/>
    <cellStyle name="Обычный 2 4 3 7 3" xfId="10086"/>
    <cellStyle name="Обычный 2 4 3 7 3 2" xfId="10087"/>
    <cellStyle name="Обычный 2 4 3 7 3 2 2" xfId="10088"/>
    <cellStyle name="Обычный 2 4 3 7 3 3" xfId="10089"/>
    <cellStyle name="Обычный 2 4 3 7 3 4" xfId="10090"/>
    <cellStyle name="Обычный 2 4 3 7 3 5" xfId="10091"/>
    <cellStyle name="Обычный 2 4 3 7 4" xfId="10092"/>
    <cellStyle name="Обычный 2 4 3 7 4 2" xfId="10093"/>
    <cellStyle name="Обычный 2 4 3 7 4 2 2" xfId="10094"/>
    <cellStyle name="Обычный 2 4 3 7 4 3" xfId="10095"/>
    <cellStyle name="Обычный 2 4 3 7 4 4" xfId="10096"/>
    <cellStyle name="Обычный 2 4 3 7 4 5" xfId="10097"/>
    <cellStyle name="Обычный 2 4 3 7 5" xfId="10098"/>
    <cellStyle name="Обычный 2 4 3 7 5 2" xfId="10099"/>
    <cellStyle name="Обычный 2 4 3 7 5 3" xfId="10100"/>
    <cellStyle name="Обычный 2 4 3 7 5 4" xfId="10101"/>
    <cellStyle name="Обычный 2 4 3 7 6" xfId="10102"/>
    <cellStyle name="Обычный 2 4 3 7 7" xfId="10103"/>
    <cellStyle name="Обычный 2 4 3 7 8" xfId="10104"/>
    <cellStyle name="Обычный 2 4 3 7 9" xfId="10105"/>
    <cellStyle name="Обычный 2 4 3 8" xfId="10106"/>
    <cellStyle name="Обычный 2 4 3 8 2" xfId="10107"/>
    <cellStyle name="Обычный 2 4 3 8 2 2" xfId="10108"/>
    <cellStyle name="Обычный 2 4 3 8 2 2 2" xfId="10109"/>
    <cellStyle name="Обычный 2 4 3 8 2 2 2 2" xfId="10110"/>
    <cellStyle name="Обычный 2 4 3 8 2 2 3" xfId="10111"/>
    <cellStyle name="Обычный 2 4 3 8 2 2 4" xfId="10112"/>
    <cellStyle name="Обычный 2 4 3 8 2 2 5" xfId="10113"/>
    <cellStyle name="Обычный 2 4 3 8 2 3" xfId="10114"/>
    <cellStyle name="Обычный 2 4 3 8 2 3 2" xfId="10115"/>
    <cellStyle name="Обычный 2 4 3 8 2 3 3" xfId="10116"/>
    <cellStyle name="Обычный 2 4 3 8 2 3 4" xfId="10117"/>
    <cellStyle name="Обычный 2 4 3 8 2 4" xfId="10118"/>
    <cellStyle name="Обычный 2 4 3 8 2 5" xfId="10119"/>
    <cellStyle name="Обычный 2 4 3 8 2 6" xfId="10120"/>
    <cellStyle name="Обычный 2 4 3 8 2 7" xfId="10121"/>
    <cellStyle name="Обычный 2 4 3 8 3" xfId="10122"/>
    <cellStyle name="Обычный 2 4 3 8 3 2" xfId="10123"/>
    <cellStyle name="Обычный 2 4 3 8 3 2 2" xfId="10124"/>
    <cellStyle name="Обычный 2 4 3 8 3 3" xfId="10125"/>
    <cellStyle name="Обычный 2 4 3 8 3 4" xfId="10126"/>
    <cellStyle name="Обычный 2 4 3 8 3 5" xfId="10127"/>
    <cellStyle name="Обычный 2 4 3 8 4" xfId="10128"/>
    <cellStyle name="Обычный 2 4 3 8 4 2" xfId="10129"/>
    <cellStyle name="Обычный 2 4 3 8 4 3" xfId="10130"/>
    <cellStyle name="Обычный 2 4 3 8 4 4" xfId="10131"/>
    <cellStyle name="Обычный 2 4 3 8 5" xfId="10132"/>
    <cellStyle name="Обычный 2 4 3 8 6" xfId="10133"/>
    <cellStyle name="Обычный 2 4 3 8 7" xfId="10134"/>
    <cellStyle name="Обычный 2 4 3 8 8" xfId="10135"/>
    <cellStyle name="Обычный 2 4 3 9" xfId="10136"/>
    <cellStyle name="Обычный 2 4 3 9 2" xfId="10137"/>
    <cellStyle name="Обычный 2 4 3 9 2 2" xfId="10138"/>
    <cellStyle name="Обычный 2 4 3 9 2 2 2" xfId="10139"/>
    <cellStyle name="Обычный 2 4 3 9 2 2 2 2" xfId="10140"/>
    <cellStyle name="Обычный 2 4 3 9 2 2 3" xfId="10141"/>
    <cellStyle name="Обычный 2 4 3 9 2 2 4" xfId="10142"/>
    <cellStyle name="Обычный 2 4 3 9 2 2 5" xfId="10143"/>
    <cellStyle name="Обычный 2 4 3 9 2 3" xfId="10144"/>
    <cellStyle name="Обычный 2 4 3 9 2 3 2" xfId="10145"/>
    <cellStyle name="Обычный 2 4 3 9 2 3 3" xfId="10146"/>
    <cellStyle name="Обычный 2 4 3 9 2 3 4" xfId="10147"/>
    <cellStyle name="Обычный 2 4 3 9 2 4" xfId="10148"/>
    <cellStyle name="Обычный 2 4 3 9 2 5" xfId="10149"/>
    <cellStyle name="Обычный 2 4 3 9 2 6" xfId="10150"/>
    <cellStyle name="Обычный 2 4 3 9 2 7" xfId="10151"/>
    <cellStyle name="Обычный 2 4 3 9 3" xfId="10152"/>
    <cellStyle name="Обычный 2 4 3 9 3 2" xfId="10153"/>
    <cellStyle name="Обычный 2 4 3 9 3 2 2" xfId="10154"/>
    <cellStyle name="Обычный 2 4 3 9 3 3" xfId="10155"/>
    <cellStyle name="Обычный 2 4 3 9 3 4" xfId="10156"/>
    <cellStyle name="Обычный 2 4 3 9 3 5" xfId="10157"/>
    <cellStyle name="Обычный 2 4 3 9 4" xfId="10158"/>
    <cellStyle name="Обычный 2 4 3 9 4 2" xfId="10159"/>
    <cellStyle name="Обычный 2 4 3 9 4 3" xfId="10160"/>
    <cellStyle name="Обычный 2 4 3 9 4 4" xfId="10161"/>
    <cellStyle name="Обычный 2 4 3 9 5" xfId="10162"/>
    <cellStyle name="Обычный 2 4 3 9 6" xfId="10163"/>
    <cellStyle name="Обычный 2 4 3 9 7" xfId="10164"/>
    <cellStyle name="Обычный 2 4 3 9 8" xfId="10165"/>
    <cellStyle name="Обычный 2 4 4" xfId="10166"/>
    <cellStyle name="Обычный 2 4 4 2" xfId="10167"/>
    <cellStyle name="Обычный 2 4 4 2 2" xfId="10168"/>
    <cellStyle name="Обычный 2 4 4 2 2 2" xfId="10169"/>
    <cellStyle name="Обычный 2 4 4 2 2 2 2" xfId="10170"/>
    <cellStyle name="Обычный 2 4 4 2 2 3" xfId="10171"/>
    <cellStyle name="Обычный 2 4 4 2 2 4" xfId="10172"/>
    <cellStyle name="Обычный 2 4 4 2 2 5" xfId="10173"/>
    <cellStyle name="Обычный 2 4 4 2 3" xfId="10174"/>
    <cellStyle name="Обычный 2 4 4 2 3 2" xfId="10175"/>
    <cellStyle name="Обычный 2 4 4 2 3 2 2" xfId="10176"/>
    <cellStyle name="Обычный 2 4 4 2 3 3" xfId="10177"/>
    <cellStyle name="Обычный 2 4 4 2 3 4" xfId="10178"/>
    <cellStyle name="Обычный 2 4 4 2 3 5" xfId="10179"/>
    <cellStyle name="Обычный 2 4 4 2 4" xfId="10180"/>
    <cellStyle name="Обычный 2 4 4 2 4 2" xfId="10181"/>
    <cellStyle name="Обычный 2 4 4 2 4 3" xfId="10182"/>
    <cellStyle name="Обычный 2 4 4 2 4 4" xfId="10183"/>
    <cellStyle name="Обычный 2 4 4 2 5" xfId="10184"/>
    <cellStyle name="Обычный 2 4 4 2 6" xfId="10185"/>
    <cellStyle name="Обычный 2 4 4 2 7" xfId="10186"/>
    <cellStyle name="Обычный 2 4 4 2 8" xfId="10187"/>
    <cellStyle name="Обычный 2 4 4 3" xfId="10188"/>
    <cellStyle name="Обычный 2 4 4 3 2" xfId="10189"/>
    <cellStyle name="Обычный 2 4 4 3 2 2" xfId="10190"/>
    <cellStyle name="Обычный 2 4 4 3 3" xfId="10191"/>
    <cellStyle name="Обычный 2 4 4 3 4" xfId="10192"/>
    <cellStyle name="Обычный 2 4 4 3 5" xfId="10193"/>
    <cellStyle name="Обычный 2 4 4 4" xfId="10194"/>
    <cellStyle name="Обычный 2 4 4 4 2" xfId="10195"/>
    <cellStyle name="Обычный 2 4 4 4 2 2" xfId="10196"/>
    <cellStyle name="Обычный 2 4 4 4 3" xfId="10197"/>
    <cellStyle name="Обычный 2 4 4 4 4" xfId="10198"/>
    <cellStyle name="Обычный 2 4 4 4 5" xfId="10199"/>
    <cellStyle name="Обычный 2 4 4 5" xfId="10200"/>
    <cellStyle name="Обычный 2 4 4 5 2" xfId="10201"/>
    <cellStyle name="Обычный 2 4 4 5 2 2" xfId="10202"/>
    <cellStyle name="Обычный 2 4 4 5 3" xfId="10203"/>
    <cellStyle name="Обычный 2 4 4 5 4" xfId="10204"/>
    <cellStyle name="Обычный 2 4 4 5 5" xfId="10205"/>
    <cellStyle name="Обычный 2 4 4 6" xfId="10206"/>
    <cellStyle name="Обычный 2 4 4 6 2" xfId="10207"/>
    <cellStyle name="Обычный 2 4 4 6 2 2" xfId="10208"/>
    <cellStyle name="Обычный 2 4 4 6 3" xfId="10209"/>
    <cellStyle name="Обычный 2 4 4 7" xfId="10210"/>
    <cellStyle name="Обычный 2 4 4 7 2" xfId="10211"/>
    <cellStyle name="Обычный 2 4 4 8" xfId="10212"/>
    <cellStyle name="Обычный 2 4 4 9" xfId="10213"/>
    <cellStyle name="Обычный 2 4 5" xfId="10214"/>
    <cellStyle name="Обычный 2 4 5 2" xfId="10215"/>
    <cellStyle name="Обычный 2 4 5 2 2" xfId="10216"/>
    <cellStyle name="Обычный 2 4 5 2 2 2" xfId="10217"/>
    <cellStyle name="Обычный 2 4 5 2 2 2 2" xfId="10218"/>
    <cellStyle name="Обычный 2 4 5 2 2 3" xfId="10219"/>
    <cellStyle name="Обычный 2 4 5 2 2 4" xfId="10220"/>
    <cellStyle name="Обычный 2 4 5 2 2 5" xfId="10221"/>
    <cellStyle name="Обычный 2 4 5 2 3" xfId="10222"/>
    <cellStyle name="Обычный 2 4 5 2 3 2" xfId="10223"/>
    <cellStyle name="Обычный 2 4 5 2 3 3" xfId="10224"/>
    <cellStyle name="Обычный 2 4 5 2 3 4" xfId="10225"/>
    <cellStyle name="Обычный 2 4 5 2 4" xfId="10226"/>
    <cellStyle name="Обычный 2 4 5 2 5" xfId="10227"/>
    <cellStyle name="Обычный 2 4 5 2 6" xfId="10228"/>
    <cellStyle name="Обычный 2 4 5 2 7" xfId="10229"/>
    <cellStyle name="Обычный 2 4 5 3" xfId="10230"/>
    <cellStyle name="Обычный 2 4 5 3 2" xfId="10231"/>
    <cellStyle name="Обычный 2 4 5 3 2 2" xfId="10232"/>
    <cellStyle name="Обычный 2 4 5 3 3" xfId="10233"/>
    <cellStyle name="Обычный 2 4 5 3 4" xfId="10234"/>
    <cellStyle name="Обычный 2 4 5 3 5" xfId="10235"/>
    <cellStyle name="Обычный 2 4 5 4" xfId="10236"/>
    <cellStyle name="Обычный 2 4 5 4 2" xfId="10237"/>
    <cellStyle name="Обычный 2 4 5 4 2 2" xfId="10238"/>
    <cellStyle name="Обычный 2 4 5 4 3" xfId="10239"/>
    <cellStyle name="Обычный 2 4 5 4 4" xfId="10240"/>
    <cellStyle name="Обычный 2 4 5 4 5" xfId="10241"/>
    <cellStyle name="Обычный 2 4 5 5" xfId="10242"/>
    <cellStyle name="Обычный 2 4 5 5 2" xfId="10243"/>
    <cellStyle name="Обычный 2 4 5 5 3" xfId="10244"/>
    <cellStyle name="Обычный 2 4 5 5 4" xfId="10245"/>
    <cellStyle name="Обычный 2 4 5 6" xfId="10246"/>
    <cellStyle name="Обычный 2 4 5 7" xfId="10247"/>
    <cellStyle name="Обычный 2 4 5 8" xfId="10248"/>
    <cellStyle name="Обычный 2 4 5 9" xfId="10249"/>
    <cellStyle name="Обычный 2 4 6" xfId="10250"/>
    <cellStyle name="Обычный 2 4 7" xfId="10251"/>
    <cellStyle name="Обычный 2 4 7 2" xfId="10252"/>
    <cellStyle name="Обычный 2 4 7 2 2" xfId="10253"/>
    <cellStyle name="Обычный 2 4 7 3" xfId="10254"/>
    <cellStyle name="Обычный 2 4 8" xfId="10255"/>
    <cellStyle name="Обычный 2 4 8 2" xfId="10256"/>
    <cellStyle name="Обычный 2 4 9" xfId="10257"/>
    <cellStyle name="Обычный 2 4_46EE.2011(v1.0)" xfId="10258"/>
    <cellStyle name="Обычный 2 40" xfId="10259"/>
    <cellStyle name="Обычный 2 41" xfId="10260"/>
    <cellStyle name="Обычный 2 42" xfId="10261"/>
    <cellStyle name="Обычный 2 43" xfId="10262"/>
    <cellStyle name="Обычный 2 44" xfId="10263"/>
    <cellStyle name="Обычный 2 45" xfId="10264"/>
    <cellStyle name="Обычный 2 46" xfId="59091"/>
    <cellStyle name="Обычный 2 47" xfId="59336"/>
    <cellStyle name="Обычный 2 5" xfId="10265"/>
    <cellStyle name="Обычный 2 5 2" xfId="10266"/>
    <cellStyle name="Обычный 2 5 2 2" xfId="10267"/>
    <cellStyle name="Обычный 2 5 3" xfId="10268"/>
    <cellStyle name="Обычный 2 5 4" xfId="59286"/>
    <cellStyle name="Обычный 2 5_46EE.2011(v1.0)" xfId="10269"/>
    <cellStyle name="Обычный 2 6" xfId="10270"/>
    <cellStyle name="Обычный 2 6 2" xfId="10271"/>
    <cellStyle name="Обычный 2 6 3" xfId="10272"/>
    <cellStyle name="Обычный 2 6_46EE.2011(v1.0)" xfId="10273"/>
    <cellStyle name="Обычный 2 7" xfId="10274"/>
    <cellStyle name="Обычный 2 7 2" xfId="10275"/>
    <cellStyle name="Обычный 2 7 2 10" xfId="10276"/>
    <cellStyle name="Обычный 2 7 2 10 2" xfId="10277"/>
    <cellStyle name="Обычный 2 7 2 10 2 2" xfId="10278"/>
    <cellStyle name="Обычный 2 7 2 10 2 2 2" xfId="10279"/>
    <cellStyle name="Обычный 2 7 2 10 2 2 2 2" xfId="10280"/>
    <cellStyle name="Обычный 2 7 2 10 2 2 3" xfId="10281"/>
    <cellStyle name="Обычный 2 7 2 10 2 2 4" xfId="10282"/>
    <cellStyle name="Обычный 2 7 2 10 2 2 5" xfId="10283"/>
    <cellStyle name="Обычный 2 7 2 10 2 3" xfId="10284"/>
    <cellStyle name="Обычный 2 7 2 10 2 3 2" xfId="10285"/>
    <cellStyle name="Обычный 2 7 2 10 2 3 3" xfId="10286"/>
    <cellStyle name="Обычный 2 7 2 10 2 3 4" xfId="10287"/>
    <cellStyle name="Обычный 2 7 2 10 2 4" xfId="10288"/>
    <cellStyle name="Обычный 2 7 2 10 2 5" xfId="10289"/>
    <cellStyle name="Обычный 2 7 2 10 2 6" xfId="10290"/>
    <cellStyle name="Обычный 2 7 2 10 2 7" xfId="10291"/>
    <cellStyle name="Обычный 2 7 2 10 3" xfId="10292"/>
    <cellStyle name="Обычный 2 7 2 10 3 2" xfId="10293"/>
    <cellStyle name="Обычный 2 7 2 10 3 2 2" xfId="10294"/>
    <cellStyle name="Обычный 2 7 2 10 3 3" xfId="10295"/>
    <cellStyle name="Обычный 2 7 2 10 3 4" xfId="10296"/>
    <cellStyle name="Обычный 2 7 2 10 3 5" xfId="10297"/>
    <cellStyle name="Обычный 2 7 2 10 4" xfId="10298"/>
    <cellStyle name="Обычный 2 7 2 10 4 2" xfId="10299"/>
    <cellStyle name="Обычный 2 7 2 10 4 3" xfId="10300"/>
    <cellStyle name="Обычный 2 7 2 10 4 4" xfId="10301"/>
    <cellStyle name="Обычный 2 7 2 10 5" xfId="10302"/>
    <cellStyle name="Обычный 2 7 2 10 6" xfId="10303"/>
    <cellStyle name="Обычный 2 7 2 10 7" xfId="10304"/>
    <cellStyle name="Обычный 2 7 2 10 8" xfId="10305"/>
    <cellStyle name="Обычный 2 7 2 11" xfId="10306"/>
    <cellStyle name="Обычный 2 7 2 11 2" xfId="10307"/>
    <cellStyle name="Обычный 2 7 2 11 2 2" xfId="10308"/>
    <cellStyle name="Обычный 2 7 2 11 2 2 2" xfId="10309"/>
    <cellStyle name="Обычный 2 7 2 11 2 3" xfId="10310"/>
    <cellStyle name="Обычный 2 7 2 11 2 4" xfId="10311"/>
    <cellStyle name="Обычный 2 7 2 11 2 5" xfId="10312"/>
    <cellStyle name="Обычный 2 7 2 11 3" xfId="10313"/>
    <cellStyle name="Обычный 2 7 2 11 3 2" xfId="10314"/>
    <cellStyle name="Обычный 2 7 2 11 3 3" xfId="10315"/>
    <cellStyle name="Обычный 2 7 2 11 3 4" xfId="10316"/>
    <cellStyle name="Обычный 2 7 2 11 4" xfId="10317"/>
    <cellStyle name="Обычный 2 7 2 11 5" xfId="10318"/>
    <cellStyle name="Обычный 2 7 2 11 6" xfId="10319"/>
    <cellStyle name="Обычный 2 7 2 11 7" xfId="10320"/>
    <cellStyle name="Обычный 2 7 2 12" xfId="10321"/>
    <cellStyle name="Обычный 2 7 2 12 2" xfId="10322"/>
    <cellStyle name="Обычный 2 7 2 12 2 2" xfId="10323"/>
    <cellStyle name="Обычный 2 7 2 12 2 2 2" xfId="10324"/>
    <cellStyle name="Обычный 2 7 2 12 2 3" xfId="10325"/>
    <cellStyle name="Обычный 2 7 2 12 2 4" xfId="10326"/>
    <cellStyle name="Обычный 2 7 2 12 2 5" xfId="10327"/>
    <cellStyle name="Обычный 2 7 2 12 3" xfId="10328"/>
    <cellStyle name="Обычный 2 7 2 12 3 2" xfId="10329"/>
    <cellStyle name="Обычный 2 7 2 12 3 3" xfId="10330"/>
    <cellStyle name="Обычный 2 7 2 12 3 4" xfId="10331"/>
    <cellStyle name="Обычный 2 7 2 12 4" xfId="10332"/>
    <cellStyle name="Обычный 2 7 2 12 5" xfId="10333"/>
    <cellStyle name="Обычный 2 7 2 12 6" xfId="10334"/>
    <cellStyle name="Обычный 2 7 2 12 7" xfId="10335"/>
    <cellStyle name="Обычный 2 7 2 13" xfId="10336"/>
    <cellStyle name="Обычный 2 7 2 13 2" xfId="10337"/>
    <cellStyle name="Обычный 2 7 2 13 2 2" xfId="10338"/>
    <cellStyle name="Обычный 2 7 2 13 3" xfId="10339"/>
    <cellStyle name="Обычный 2 7 2 13 4" xfId="10340"/>
    <cellStyle name="Обычный 2 7 2 13 5" xfId="10341"/>
    <cellStyle name="Обычный 2 7 2 14" xfId="10342"/>
    <cellStyle name="Обычный 2 7 2 14 2" xfId="10343"/>
    <cellStyle name="Обычный 2 7 2 14 2 2" xfId="10344"/>
    <cellStyle name="Обычный 2 7 2 14 3" xfId="10345"/>
    <cellStyle name="Обычный 2 7 2 14 4" xfId="10346"/>
    <cellStyle name="Обычный 2 7 2 14 5" xfId="10347"/>
    <cellStyle name="Обычный 2 7 2 15" xfId="10348"/>
    <cellStyle name="Обычный 2 7 2 15 2" xfId="10349"/>
    <cellStyle name="Обычный 2 7 2 15 2 2" xfId="10350"/>
    <cellStyle name="Обычный 2 7 2 15 3" xfId="10351"/>
    <cellStyle name="Обычный 2 7 2 16" xfId="10352"/>
    <cellStyle name="Обычный 2 7 2 16 2" xfId="10353"/>
    <cellStyle name="Обычный 2 7 2 17" xfId="10354"/>
    <cellStyle name="Обычный 2 7 2 18" xfId="10355"/>
    <cellStyle name="Обычный 2 7 2 2" xfId="10356"/>
    <cellStyle name="Обычный 2 7 2 2 10" xfId="10357"/>
    <cellStyle name="Обычный 2 7 2 2 10 2" xfId="10358"/>
    <cellStyle name="Обычный 2 7 2 2 10 2 2" xfId="10359"/>
    <cellStyle name="Обычный 2 7 2 2 10 2 2 2" xfId="10360"/>
    <cellStyle name="Обычный 2 7 2 2 10 2 3" xfId="10361"/>
    <cellStyle name="Обычный 2 7 2 2 10 2 4" xfId="10362"/>
    <cellStyle name="Обычный 2 7 2 2 10 2 5" xfId="10363"/>
    <cellStyle name="Обычный 2 7 2 2 10 3" xfId="10364"/>
    <cellStyle name="Обычный 2 7 2 2 10 3 2" xfId="10365"/>
    <cellStyle name="Обычный 2 7 2 2 10 3 3" xfId="10366"/>
    <cellStyle name="Обычный 2 7 2 2 10 3 4" xfId="10367"/>
    <cellStyle name="Обычный 2 7 2 2 10 4" xfId="10368"/>
    <cellStyle name="Обычный 2 7 2 2 10 5" xfId="10369"/>
    <cellStyle name="Обычный 2 7 2 2 10 6" xfId="10370"/>
    <cellStyle name="Обычный 2 7 2 2 10 7" xfId="10371"/>
    <cellStyle name="Обычный 2 7 2 2 11" xfId="10372"/>
    <cellStyle name="Обычный 2 7 2 2 11 2" xfId="10373"/>
    <cellStyle name="Обычный 2 7 2 2 11 2 2" xfId="10374"/>
    <cellStyle name="Обычный 2 7 2 2 11 3" xfId="10375"/>
    <cellStyle name="Обычный 2 7 2 2 11 4" xfId="10376"/>
    <cellStyle name="Обычный 2 7 2 2 11 5" xfId="10377"/>
    <cellStyle name="Обычный 2 7 2 2 12" xfId="10378"/>
    <cellStyle name="Обычный 2 7 2 2 12 2" xfId="10379"/>
    <cellStyle name="Обычный 2 7 2 2 12 2 2" xfId="10380"/>
    <cellStyle name="Обычный 2 7 2 2 12 3" xfId="10381"/>
    <cellStyle name="Обычный 2 7 2 2 12 4" xfId="10382"/>
    <cellStyle name="Обычный 2 7 2 2 12 5" xfId="10383"/>
    <cellStyle name="Обычный 2 7 2 2 13" xfId="10384"/>
    <cellStyle name="Обычный 2 7 2 2 13 2" xfId="10385"/>
    <cellStyle name="Обычный 2 7 2 2 13 2 2" xfId="10386"/>
    <cellStyle name="Обычный 2 7 2 2 13 3" xfId="10387"/>
    <cellStyle name="Обычный 2 7 2 2 14" xfId="10388"/>
    <cellStyle name="Обычный 2 7 2 2 14 2" xfId="10389"/>
    <cellStyle name="Обычный 2 7 2 2 15" xfId="10390"/>
    <cellStyle name="Обычный 2 7 2 2 16" xfId="10391"/>
    <cellStyle name="Обычный 2 7 2 2 2" xfId="10392"/>
    <cellStyle name="Обычный 2 7 2 2 2 10" xfId="10393"/>
    <cellStyle name="Обычный 2 7 2 2 2 10 2" xfId="10394"/>
    <cellStyle name="Обычный 2 7 2 2 2 10 2 2" xfId="10395"/>
    <cellStyle name="Обычный 2 7 2 2 2 10 3" xfId="10396"/>
    <cellStyle name="Обычный 2 7 2 2 2 10 4" xfId="10397"/>
    <cellStyle name="Обычный 2 7 2 2 2 10 5" xfId="10398"/>
    <cellStyle name="Обычный 2 7 2 2 2 11" xfId="10399"/>
    <cellStyle name="Обычный 2 7 2 2 2 11 2" xfId="10400"/>
    <cellStyle name="Обычный 2 7 2 2 2 11 3" xfId="10401"/>
    <cellStyle name="Обычный 2 7 2 2 2 11 4" xfId="10402"/>
    <cellStyle name="Обычный 2 7 2 2 2 12" xfId="10403"/>
    <cellStyle name="Обычный 2 7 2 2 2 13" xfId="10404"/>
    <cellStyle name="Обычный 2 7 2 2 2 14" xfId="10405"/>
    <cellStyle name="Обычный 2 7 2 2 2 15" xfId="10406"/>
    <cellStyle name="Обычный 2 7 2 2 2 2" xfId="10407"/>
    <cellStyle name="Обычный 2 7 2 2 2 2 2" xfId="10408"/>
    <cellStyle name="Обычный 2 7 2 2 2 2 2 2" xfId="10409"/>
    <cellStyle name="Обычный 2 7 2 2 2 2 2 2 2" xfId="10410"/>
    <cellStyle name="Обычный 2 7 2 2 2 2 2 2 2 2" xfId="10411"/>
    <cellStyle name="Обычный 2 7 2 2 2 2 2 2 3" xfId="10412"/>
    <cellStyle name="Обычный 2 7 2 2 2 2 2 2 4" xfId="10413"/>
    <cellStyle name="Обычный 2 7 2 2 2 2 2 2 5" xfId="10414"/>
    <cellStyle name="Обычный 2 7 2 2 2 2 2 3" xfId="10415"/>
    <cellStyle name="Обычный 2 7 2 2 2 2 2 3 2" xfId="10416"/>
    <cellStyle name="Обычный 2 7 2 2 2 2 2 3 3" xfId="10417"/>
    <cellStyle name="Обычный 2 7 2 2 2 2 2 3 4" xfId="10418"/>
    <cellStyle name="Обычный 2 7 2 2 2 2 2 4" xfId="10419"/>
    <cellStyle name="Обычный 2 7 2 2 2 2 2 5" xfId="10420"/>
    <cellStyle name="Обычный 2 7 2 2 2 2 2 6" xfId="10421"/>
    <cellStyle name="Обычный 2 7 2 2 2 2 2 7" xfId="10422"/>
    <cellStyle name="Обычный 2 7 2 2 2 2 3" xfId="10423"/>
    <cellStyle name="Обычный 2 7 2 2 2 2 3 2" xfId="10424"/>
    <cellStyle name="Обычный 2 7 2 2 2 2 3 2 2" xfId="10425"/>
    <cellStyle name="Обычный 2 7 2 2 2 2 3 3" xfId="10426"/>
    <cellStyle name="Обычный 2 7 2 2 2 2 3 4" xfId="10427"/>
    <cellStyle name="Обычный 2 7 2 2 2 2 3 5" xfId="10428"/>
    <cellStyle name="Обычный 2 7 2 2 2 2 4" xfId="10429"/>
    <cellStyle name="Обычный 2 7 2 2 2 2 4 2" xfId="10430"/>
    <cellStyle name="Обычный 2 7 2 2 2 2 4 2 2" xfId="10431"/>
    <cellStyle name="Обычный 2 7 2 2 2 2 4 3" xfId="10432"/>
    <cellStyle name="Обычный 2 7 2 2 2 2 4 4" xfId="10433"/>
    <cellStyle name="Обычный 2 7 2 2 2 2 4 5" xfId="10434"/>
    <cellStyle name="Обычный 2 7 2 2 2 2 5" xfId="10435"/>
    <cellStyle name="Обычный 2 7 2 2 2 2 5 2" xfId="10436"/>
    <cellStyle name="Обычный 2 7 2 2 2 2 5 3" xfId="10437"/>
    <cellStyle name="Обычный 2 7 2 2 2 2 5 4" xfId="10438"/>
    <cellStyle name="Обычный 2 7 2 2 2 2 6" xfId="10439"/>
    <cellStyle name="Обычный 2 7 2 2 2 2 7" xfId="10440"/>
    <cellStyle name="Обычный 2 7 2 2 2 2 8" xfId="10441"/>
    <cellStyle name="Обычный 2 7 2 2 2 2 9" xfId="10442"/>
    <cellStyle name="Обычный 2 7 2 2 2 3" xfId="10443"/>
    <cellStyle name="Обычный 2 7 2 2 2 3 2" xfId="10444"/>
    <cellStyle name="Обычный 2 7 2 2 2 3 2 2" xfId="10445"/>
    <cellStyle name="Обычный 2 7 2 2 2 3 2 2 2" xfId="10446"/>
    <cellStyle name="Обычный 2 7 2 2 2 3 2 2 2 2" xfId="10447"/>
    <cellStyle name="Обычный 2 7 2 2 2 3 2 2 3" xfId="10448"/>
    <cellStyle name="Обычный 2 7 2 2 2 3 2 2 4" xfId="10449"/>
    <cellStyle name="Обычный 2 7 2 2 2 3 2 2 5" xfId="10450"/>
    <cellStyle name="Обычный 2 7 2 2 2 3 2 3" xfId="10451"/>
    <cellStyle name="Обычный 2 7 2 2 2 3 2 3 2" xfId="10452"/>
    <cellStyle name="Обычный 2 7 2 2 2 3 2 3 3" xfId="10453"/>
    <cellStyle name="Обычный 2 7 2 2 2 3 2 3 4" xfId="10454"/>
    <cellStyle name="Обычный 2 7 2 2 2 3 2 4" xfId="10455"/>
    <cellStyle name="Обычный 2 7 2 2 2 3 2 5" xfId="10456"/>
    <cellStyle name="Обычный 2 7 2 2 2 3 2 6" xfId="10457"/>
    <cellStyle name="Обычный 2 7 2 2 2 3 2 7" xfId="10458"/>
    <cellStyle name="Обычный 2 7 2 2 2 3 3" xfId="10459"/>
    <cellStyle name="Обычный 2 7 2 2 2 3 3 2" xfId="10460"/>
    <cellStyle name="Обычный 2 7 2 2 2 3 3 2 2" xfId="10461"/>
    <cellStyle name="Обычный 2 7 2 2 2 3 3 3" xfId="10462"/>
    <cellStyle name="Обычный 2 7 2 2 2 3 3 4" xfId="10463"/>
    <cellStyle name="Обычный 2 7 2 2 2 3 3 5" xfId="10464"/>
    <cellStyle name="Обычный 2 7 2 2 2 3 4" xfId="10465"/>
    <cellStyle name="Обычный 2 7 2 2 2 3 4 2" xfId="10466"/>
    <cellStyle name="Обычный 2 7 2 2 2 3 4 2 2" xfId="10467"/>
    <cellStyle name="Обычный 2 7 2 2 2 3 4 3" xfId="10468"/>
    <cellStyle name="Обычный 2 7 2 2 2 3 4 4" xfId="10469"/>
    <cellStyle name="Обычный 2 7 2 2 2 3 4 5" xfId="10470"/>
    <cellStyle name="Обычный 2 7 2 2 2 3 5" xfId="10471"/>
    <cellStyle name="Обычный 2 7 2 2 2 3 5 2" xfId="10472"/>
    <cellStyle name="Обычный 2 7 2 2 2 3 5 3" xfId="10473"/>
    <cellStyle name="Обычный 2 7 2 2 2 3 5 4" xfId="10474"/>
    <cellStyle name="Обычный 2 7 2 2 2 3 6" xfId="10475"/>
    <cellStyle name="Обычный 2 7 2 2 2 3 7" xfId="10476"/>
    <cellStyle name="Обычный 2 7 2 2 2 3 8" xfId="10477"/>
    <cellStyle name="Обычный 2 7 2 2 2 3 9" xfId="10478"/>
    <cellStyle name="Обычный 2 7 2 2 2 4" xfId="10479"/>
    <cellStyle name="Обычный 2 7 2 2 2 4 2" xfId="10480"/>
    <cellStyle name="Обычный 2 7 2 2 2 4 2 2" xfId="10481"/>
    <cellStyle name="Обычный 2 7 2 2 2 4 2 2 2" xfId="10482"/>
    <cellStyle name="Обычный 2 7 2 2 2 4 2 2 2 2" xfId="10483"/>
    <cellStyle name="Обычный 2 7 2 2 2 4 2 2 3" xfId="10484"/>
    <cellStyle name="Обычный 2 7 2 2 2 4 2 2 4" xfId="10485"/>
    <cellStyle name="Обычный 2 7 2 2 2 4 2 2 5" xfId="10486"/>
    <cellStyle name="Обычный 2 7 2 2 2 4 2 3" xfId="10487"/>
    <cellStyle name="Обычный 2 7 2 2 2 4 2 3 2" xfId="10488"/>
    <cellStyle name="Обычный 2 7 2 2 2 4 2 3 3" xfId="10489"/>
    <cellStyle name="Обычный 2 7 2 2 2 4 2 3 4" xfId="10490"/>
    <cellStyle name="Обычный 2 7 2 2 2 4 2 4" xfId="10491"/>
    <cellStyle name="Обычный 2 7 2 2 2 4 2 5" xfId="10492"/>
    <cellStyle name="Обычный 2 7 2 2 2 4 2 6" xfId="10493"/>
    <cellStyle name="Обычный 2 7 2 2 2 4 2 7" xfId="10494"/>
    <cellStyle name="Обычный 2 7 2 2 2 4 3" xfId="10495"/>
    <cellStyle name="Обычный 2 7 2 2 2 4 3 2" xfId="10496"/>
    <cellStyle name="Обычный 2 7 2 2 2 4 3 2 2" xfId="10497"/>
    <cellStyle name="Обычный 2 7 2 2 2 4 3 3" xfId="10498"/>
    <cellStyle name="Обычный 2 7 2 2 2 4 3 4" xfId="10499"/>
    <cellStyle name="Обычный 2 7 2 2 2 4 3 5" xfId="10500"/>
    <cellStyle name="Обычный 2 7 2 2 2 4 4" xfId="10501"/>
    <cellStyle name="Обычный 2 7 2 2 2 4 4 2" xfId="10502"/>
    <cellStyle name="Обычный 2 7 2 2 2 4 4 3" xfId="10503"/>
    <cellStyle name="Обычный 2 7 2 2 2 4 4 4" xfId="10504"/>
    <cellStyle name="Обычный 2 7 2 2 2 4 5" xfId="10505"/>
    <cellStyle name="Обычный 2 7 2 2 2 4 6" xfId="10506"/>
    <cellStyle name="Обычный 2 7 2 2 2 4 7" xfId="10507"/>
    <cellStyle name="Обычный 2 7 2 2 2 4 8" xfId="10508"/>
    <cellStyle name="Обычный 2 7 2 2 2 5" xfId="10509"/>
    <cellStyle name="Обычный 2 7 2 2 2 5 2" xfId="10510"/>
    <cellStyle name="Обычный 2 7 2 2 2 5 2 2" xfId="10511"/>
    <cellStyle name="Обычный 2 7 2 2 2 5 2 2 2" xfId="10512"/>
    <cellStyle name="Обычный 2 7 2 2 2 5 2 2 2 2" xfId="10513"/>
    <cellStyle name="Обычный 2 7 2 2 2 5 2 2 3" xfId="10514"/>
    <cellStyle name="Обычный 2 7 2 2 2 5 2 2 4" xfId="10515"/>
    <cellStyle name="Обычный 2 7 2 2 2 5 2 2 5" xfId="10516"/>
    <cellStyle name="Обычный 2 7 2 2 2 5 2 3" xfId="10517"/>
    <cellStyle name="Обычный 2 7 2 2 2 5 2 3 2" xfId="10518"/>
    <cellStyle name="Обычный 2 7 2 2 2 5 2 3 3" xfId="10519"/>
    <cellStyle name="Обычный 2 7 2 2 2 5 2 3 4" xfId="10520"/>
    <cellStyle name="Обычный 2 7 2 2 2 5 2 4" xfId="10521"/>
    <cellStyle name="Обычный 2 7 2 2 2 5 2 5" xfId="10522"/>
    <cellStyle name="Обычный 2 7 2 2 2 5 2 6" xfId="10523"/>
    <cellStyle name="Обычный 2 7 2 2 2 5 2 7" xfId="10524"/>
    <cellStyle name="Обычный 2 7 2 2 2 5 3" xfId="10525"/>
    <cellStyle name="Обычный 2 7 2 2 2 5 3 2" xfId="10526"/>
    <cellStyle name="Обычный 2 7 2 2 2 5 3 2 2" xfId="10527"/>
    <cellStyle name="Обычный 2 7 2 2 2 5 3 3" xfId="10528"/>
    <cellStyle name="Обычный 2 7 2 2 2 5 3 4" xfId="10529"/>
    <cellStyle name="Обычный 2 7 2 2 2 5 3 5" xfId="10530"/>
    <cellStyle name="Обычный 2 7 2 2 2 5 4" xfId="10531"/>
    <cellStyle name="Обычный 2 7 2 2 2 5 4 2" xfId="10532"/>
    <cellStyle name="Обычный 2 7 2 2 2 5 4 3" xfId="10533"/>
    <cellStyle name="Обычный 2 7 2 2 2 5 4 4" xfId="10534"/>
    <cellStyle name="Обычный 2 7 2 2 2 5 5" xfId="10535"/>
    <cellStyle name="Обычный 2 7 2 2 2 5 6" xfId="10536"/>
    <cellStyle name="Обычный 2 7 2 2 2 5 7" xfId="10537"/>
    <cellStyle name="Обычный 2 7 2 2 2 5 8" xfId="10538"/>
    <cellStyle name="Обычный 2 7 2 2 2 6" xfId="10539"/>
    <cellStyle name="Обычный 2 7 2 2 2 6 2" xfId="10540"/>
    <cellStyle name="Обычный 2 7 2 2 2 6 2 2" xfId="10541"/>
    <cellStyle name="Обычный 2 7 2 2 2 6 2 2 2" xfId="10542"/>
    <cellStyle name="Обычный 2 7 2 2 2 6 2 2 2 2" xfId="10543"/>
    <cellStyle name="Обычный 2 7 2 2 2 6 2 2 3" xfId="10544"/>
    <cellStyle name="Обычный 2 7 2 2 2 6 2 2 4" xfId="10545"/>
    <cellStyle name="Обычный 2 7 2 2 2 6 2 2 5" xfId="10546"/>
    <cellStyle name="Обычный 2 7 2 2 2 6 2 3" xfId="10547"/>
    <cellStyle name="Обычный 2 7 2 2 2 6 2 3 2" xfId="10548"/>
    <cellStyle name="Обычный 2 7 2 2 2 6 2 3 3" xfId="10549"/>
    <cellStyle name="Обычный 2 7 2 2 2 6 2 3 4" xfId="10550"/>
    <cellStyle name="Обычный 2 7 2 2 2 6 2 4" xfId="10551"/>
    <cellStyle name="Обычный 2 7 2 2 2 6 2 5" xfId="10552"/>
    <cellStyle name="Обычный 2 7 2 2 2 6 2 6" xfId="10553"/>
    <cellStyle name="Обычный 2 7 2 2 2 6 2 7" xfId="10554"/>
    <cellStyle name="Обычный 2 7 2 2 2 6 3" xfId="10555"/>
    <cellStyle name="Обычный 2 7 2 2 2 6 3 2" xfId="10556"/>
    <cellStyle name="Обычный 2 7 2 2 2 6 3 2 2" xfId="10557"/>
    <cellStyle name="Обычный 2 7 2 2 2 6 3 3" xfId="10558"/>
    <cellStyle name="Обычный 2 7 2 2 2 6 3 4" xfId="10559"/>
    <cellStyle name="Обычный 2 7 2 2 2 6 3 5" xfId="10560"/>
    <cellStyle name="Обычный 2 7 2 2 2 6 4" xfId="10561"/>
    <cellStyle name="Обычный 2 7 2 2 2 6 4 2" xfId="10562"/>
    <cellStyle name="Обычный 2 7 2 2 2 6 4 3" xfId="10563"/>
    <cellStyle name="Обычный 2 7 2 2 2 6 4 4" xfId="10564"/>
    <cellStyle name="Обычный 2 7 2 2 2 6 5" xfId="10565"/>
    <cellStyle name="Обычный 2 7 2 2 2 6 6" xfId="10566"/>
    <cellStyle name="Обычный 2 7 2 2 2 6 7" xfId="10567"/>
    <cellStyle name="Обычный 2 7 2 2 2 6 8" xfId="10568"/>
    <cellStyle name="Обычный 2 7 2 2 2 7" xfId="10569"/>
    <cellStyle name="Обычный 2 7 2 2 2 7 2" xfId="10570"/>
    <cellStyle name="Обычный 2 7 2 2 2 7 2 2" xfId="10571"/>
    <cellStyle name="Обычный 2 7 2 2 2 7 2 2 2" xfId="10572"/>
    <cellStyle name="Обычный 2 7 2 2 2 7 2 2 2 2" xfId="10573"/>
    <cellStyle name="Обычный 2 7 2 2 2 7 2 2 3" xfId="10574"/>
    <cellStyle name="Обычный 2 7 2 2 2 7 2 2 4" xfId="10575"/>
    <cellStyle name="Обычный 2 7 2 2 2 7 2 2 5" xfId="10576"/>
    <cellStyle name="Обычный 2 7 2 2 2 7 2 3" xfId="10577"/>
    <cellStyle name="Обычный 2 7 2 2 2 7 2 3 2" xfId="10578"/>
    <cellStyle name="Обычный 2 7 2 2 2 7 2 3 3" xfId="10579"/>
    <cellStyle name="Обычный 2 7 2 2 2 7 2 3 4" xfId="10580"/>
    <cellStyle name="Обычный 2 7 2 2 2 7 2 4" xfId="10581"/>
    <cellStyle name="Обычный 2 7 2 2 2 7 2 5" xfId="10582"/>
    <cellStyle name="Обычный 2 7 2 2 2 7 2 6" xfId="10583"/>
    <cellStyle name="Обычный 2 7 2 2 2 7 2 7" xfId="10584"/>
    <cellStyle name="Обычный 2 7 2 2 2 7 3" xfId="10585"/>
    <cellStyle name="Обычный 2 7 2 2 2 7 3 2" xfId="10586"/>
    <cellStyle name="Обычный 2 7 2 2 2 7 3 2 2" xfId="10587"/>
    <cellStyle name="Обычный 2 7 2 2 2 7 3 3" xfId="10588"/>
    <cellStyle name="Обычный 2 7 2 2 2 7 3 4" xfId="10589"/>
    <cellStyle name="Обычный 2 7 2 2 2 7 3 5" xfId="10590"/>
    <cellStyle name="Обычный 2 7 2 2 2 7 4" xfId="10591"/>
    <cellStyle name="Обычный 2 7 2 2 2 7 4 2" xfId="10592"/>
    <cellStyle name="Обычный 2 7 2 2 2 7 4 3" xfId="10593"/>
    <cellStyle name="Обычный 2 7 2 2 2 7 4 4" xfId="10594"/>
    <cellStyle name="Обычный 2 7 2 2 2 7 5" xfId="10595"/>
    <cellStyle name="Обычный 2 7 2 2 2 7 6" xfId="10596"/>
    <cellStyle name="Обычный 2 7 2 2 2 7 7" xfId="10597"/>
    <cellStyle name="Обычный 2 7 2 2 2 7 8" xfId="10598"/>
    <cellStyle name="Обычный 2 7 2 2 2 8" xfId="10599"/>
    <cellStyle name="Обычный 2 7 2 2 2 8 2" xfId="10600"/>
    <cellStyle name="Обычный 2 7 2 2 2 8 2 2" xfId="10601"/>
    <cellStyle name="Обычный 2 7 2 2 2 8 2 2 2" xfId="10602"/>
    <cellStyle name="Обычный 2 7 2 2 2 8 2 3" xfId="10603"/>
    <cellStyle name="Обычный 2 7 2 2 2 8 2 4" xfId="10604"/>
    <cellStyle name="Обычный 2 7 2 2 2 8 2 5" xfId="10605"/>
    <cellStyle name="Обычный 2 7 2 2 2 8 3" xfId="10606"/>
    <cellStyle name="Обычный 2 7 2 2 2 8 3 2" xfId="10607"/>
    <cellStyle name="Обычный 2 7 2 2 2 8 3 3" xfId="10608"/>
    <cellStyle name="Обычный 2 7 2 2 2 8 3 4" xfId="10609"/>
    <cellStyle name="Обычный 2 7 2 2 2 8 4" xfId="10610"/>
    <cellStyle name="Обычный 2 7 2 2 2 8 5" xfId="10611"/>
    <cellStyle name="Обычный 2 7 2 2 2 8 6" xfId="10612"/>
    <cellStyle name="Обычный 2 7 2 2 2 8 7" xfId="10613"/>
    <cellStyle name="Обычный 2 7 2 2 2 9" xfId="10614"/>
    <cellStyle name="Обычный 2 7 2 2 2 9 2" xfId="10615"/>
    <cellStyle name="Обычный 2 7 2 2 2 9 2 2" xfId="10616"/>
    <cellStyle name="Обычный 2 7 2 2 2 9 2 2 2" xfId="10617"/>
    <cellStyle name="Обычный 2 7 2 2 2 9 2 3" xfId="10618"/>
    <cellStyle name="Обычный 2 7 2 2 2 9 2 4" xfId="10619"/>
    <cellStyle name="Обычный 2 7 2 2 2 9 2 5" xfId="10620"/>
    <cellStyle name="Обычный 2 7 2 2 2 9 3" xfId="10621"/>
    <cellStyle name="Обычный 2 7 2 2 2 9 3 2" xfId="10622"/>
    <cellStyle name="Обычный 2 7 2 2 2 9 3 3" xfId="10623"/>
    <cellStyle name="Обычный 2 7 2 2 2 9 3 4" xfId="10624"/>
    <cellStyle name="Обычный 2 7 2 2 2 9 4" xfId="10625"/>
    <cellStyle name="Обычный 2 7 2 2 2 9 5" xfId="10626"/>
    <cellStyle name="Обычный 2 7 2 2 2 9 6" xfId="10627"/>
    <cellStyle name="Обычный 2 7 2 2 2 9 7" xfId="10628"/>
    <cellStyle name="Обычный 2 7 2 2 3" xfId="10629"/>
    <cellStyle name="Обычный 2 7 2 2 3 2" xfId="10630"/>
    <cellStyle name="Обычный 2 7 2 2 3 2 2" xfId="10631"/>
    <cellStyle name="Обычный 2 7 2 2 3 2 2 2" xfId="10632"/>
    <cellStyle name="Обычный 2 7 2 2 3 2 2 2 2" xfId="10633"/>
    <cellStyle name="Обычный 2 7 2 2 3 2 2 3" xfId="10634"/>
    <cellStyle name="Обычный 2 7 2 2 3 2 2 4" xfId="10635"/>
    <cellStyle name="Обычный 2 7 2 2 3 2 2 5" xfId="10636"/>
    <cellStyle name="Обычный 2 7 2 2 3 2 3" xfId="10637"/>
    <cellStyle name="Обычный 2 7 2 2 3 2 3 2" xfId="10638"/>
    <cellStyle name="Обычный 2 7 2 2 3 2 3 3" xfId="10639"/>
    <cellStyle name="Обычный 2 7 2 2 3 2 3 4" xfId="10640"/>
    <cellStyle name="Обычный 2 7 2 2 3 2 4" xfId="10641"/>
    <cellStyle name="Обычный 2 7 2 2 3 2 5" xfId="10642"/>
    <cellStyle name="Обычный 2 7 2 2 3 2 6" xfId="10643"/>
    <cellStyle name="Обычный 2 7 2 2 3 2 7" xfId="10644"/>
    <cellStyle name="Обычный 2 7 2 2 3 3" xfId="10645"/>
    <cellStyle name="Обычный 2 7 2 2 3 3 2" xfId="10646"/>
    <cellStyle name="Обычный 2 7 2 2 3 3 2 2" xfId="10647"/>
    <cellStyle name="Обычный 2 7 2 2 3 3 3" xfId="10648"/>
    <cellStyle name="Обычный 2 7 2 2 3 3 4" xfId="10649"/>
    <cellStyle name="Обычный 2 7 2 2 3 3 5" xfId="10650"/>
    <cellStyle name="Обычный 2 7 2 2 3 4" xfId="10651"/>
    <cellStyle name="Обычный 2 7 2 2 3 4 2" xfId="10652"/>
    <cellStyle name="Обычный 2 7 2 2 3 4 2 2" xfId="10653"/>
    <cellStyle name="Обычный 2 7 2 2 3 4 3" xfId="10654"/>
    <cellStyle name="Обычный 2 7 2 2 3 4 4" xfId="10655"/>
    <cellStyle name="Обычный 2 7 2 2 3 4 5" xfId="10656"/>
    <cellStyle name="Обычный 2 7 2 2 3 5" xfId="10657"/>
    <cellStyle name="Обычный 2 7 2 2 3 5 2" xfId="10658"/>
    <cellStyle name="Обычный 2 7 2 2 3 5 3" xfId="10659"/>
    <cellStyle name="Обычный 2 7 2 2 3 5 4" xfId="10660"/>
    <cellStyle name="Обычный 2 7 2 2 3 6" xfId="10661"/>
    <cellStyle name="Обычный 2 7 2 2 3 7" xfId="10662"/>
    <cellStyle name="Обычный 2 7 2 2 3 8" xfId="10663"/>
    <cellStyle name="Обычный 2 7 2 2 3 9" xfId="10664"/>
    <cellStyle name="Обычный 2 7 2 2 4" xfId="10665"/>
    <cellStyle name="Обычный 2 7 2 2 4 2" xfId="10666"/>
    <cellStyle name="Обычный 2 7 2 2 4 2 2" xfId="10667"/>
    <cellStyle name="Обычный 2 7 2 2 4 2 2 2" xfId="10668"/>
    <cellStyle name="Обычный 2 7 2 2 4 2 2 2 2" xfId="10669"/>
    <cellStyle name="Обычный 2 7 2 2 4 2 2 3" xfId="10670"/>
    <cellStyle name="Обычный 2 7 2 2 4 2 2 4" xfId="10671"/>
    <cellStyle name="Обычный 2 7 2 2 4 2 2 5" xfId="10672"/>
    <cellStyle name="Обычный 2 7 2 2 4 2 3" xfId="10673"/>
    <cellStyle name="Обычный 2 7 2 2 4 2 3 2" xfId="10674"/>
    <cellStyle name="Обычный 2 7 2 2 4 2 3 3" xfId="10675"/>
    <cellStyle name="Обычный 2 7 2 2 4 2 3 4" xfId="10676"/>
    <cellStyle name="Обычный 2 7 2 2 4 2 4" xfId="10677"/>
    <cellStyle name="Обычный 2 7 2 2 4 2 5" xfId="10678"/>
    <cellStyle name="Обычный 2 7 2 2 4 2 6" xfId="10679"/>
    <cellStyle name="Обычный 2 7 2 2 4 2 7" xfId="10680"/>
    <cellStyle name="Обычный 2 7 2 2 4 3" xfId="10681"/>
    <cellStyle name="Обычный 2 7 2 2 4 3 2" xfId="10682"/>
    <cellStyle name="Обычный 2 7 2 2 4 3 2 2" xfId="10683"/>
    <cellStyle name="Обычный 2 7 2 2 4 3 3" xfId="10684"/>
    <cellStyle name="Обычный 2 7 2 2 4 3 4" xfId="10685"/>
    <cellStyle name="Обычный 2 7 2 2 4 3 5" xfId="10686"/>
    <cellStyle name="Обычный 2 7 2 2 4 4" xfId="10687"/>
    <cellStyle name="Обычный 2 7 2 2 4 4 2" xfId="10688"/>
    <cellStyle name="Обычный 2 7 2 2 4 4 2 2" xfId="10689"/>
    <cellStyle name="Обычный 2 7 2 2 4 4 3" xfId="10690"/>
    <cellStyle name="Обычный 2 7 2 2 4 4 4" xfId="10691"/>
    <cellStyle name="Обычный 2 7 2 2 4 4 5" xfId="10692"/>
    <cellStyle name="Обычный 2 7 2 2 4 5" xfId="10693"/>
    <cellStyle name="Обычный 2 7 2 2 4 5 2" xfId="10694"/>
    <cellStyle name="Обычный 2 7 2 2 4 5 3" xfId="10695"/>
    <cellStyle name="Обычный 2 7 2 2 4 5 4" xfId="10696"/>
    <cellStyle name="Обычный 2 7 2 2 4 6" xfId="10697"/>
    <cellStyle name="Обычный 2 7 2 2 4 7" xfId="10698"/>
    <cellStyle name="Обычный 2 7 2 2 4 8" xfId="10699"/>
    <cellStyle name="Обычный 2 7 2 2 4 9" xfId="10700"/>
    <cellStyle name="Обычный 2 7 2 2 5" xfId="10701"/>
    <cellStyle name="Обычный 2 7 2 2 5 2" xfId="10702"/>
    <cellStyle name="Обычный 2 7 2 2 5 2 2" xfId="10703"/>
    <cellStyle name="Обычный 2 7 2 2 5 2 2 2" xfId="10704"/>
    <cellStyle name="Обычный 2 7 2 2 5 2 2 2 2" xfId="10705"/>
    <cellStyle name="Обычный 2 7 2 2 5 2 2 3" xfId="10706"/>
    <cellStyle name="Обычный 2 7 2 2 5 2 2 4" xfId="10707"/>
    <cellStyle name="Обычный 2 7 2 2 5 2 2 5" xfId="10708"/>
    <cellStyle name="Обычный 2 7 2 2 5 2 3" xfId="10709"/>
    <cellStyle name="Обычный 2 7 2 2 5 2 3 2" xfId="10710"/>
    <cellStyle name="Обычный 2 7 2 2 5 2 3 3" xfId="10711"/>
    <cellStyle name="Обычный 2 7 2 2 5 2 3 4" xfId="10712"/>
    <cellStyle name="Обычный 2 7 2 2 5 2 4" xfId="10713"/>
    <cellStyle name="Обычный 2 7 2 2 5 2 5" xfId="10714"/>
    <cellStyle name="Обычный 2 7 2 2 5 2 6" xfId="10715"/>
    <cellStyle name="Обычный 2 7 2 2 5 2 7" xfId="10716"/>
    <cellStyle name="Обычный 2 7 2 2 5 3" xfId="10717"/>
    <cellStyle name="Обычный 2 7 2 2 5 3 2" xfId="10718"/>
    <cellStyle name="Обычный 2 7 2 2 5 3 2 2" xfId="10719"/>
    <cellStyle name="Обычный 2 7 2 2 5 3 3" xfId="10720"/>
    <cellStyle name="Обычный 2 7 2 2 5 3 4" xfId="10721"/>
    <cellStyle name="Обычный 2 7 2 2 5 3 5" xfId="10722"/>
    <cellStyle name="Обычный 2 7 2 2 5 4" xfId="10723"/>
    <cellStyle name="Обычный 2 7 2 2 5 4 2" xfId="10724"/>
    <cellStyle name="Обычный 2 7 2 2 5 4 2 2" xfId="10725"/>
    <cellStyle name="Обычный 2 7 2 2 5 4 3" xfId="10726"/>
    <cellStyle name="Обычный 2 7 2 2 5 4 4" xfId="10727"/>
    <cellStyle name="Обычный 2 7 2 2 5 4 5" xfId="10728"/>
    <cellStyle name="Обычный 2 7 2 2 5 5" xfId="10729"/>
    <cellStyle name="Обычный 2 7 2 2 5 5 2" xfId="10730"/>
    <cellStyle name="Обычный 2 7 2 2 5 5 3" xfId="10731"/>
    <cellStyle name="Обычный 2 7 2 2 5 5 4" xfId="10732"/>
    <cellStyle name="Обычный 2 7 2 2 5 6" xfId="10733"/>
    <cellStyle name="Обычный 2 7 2 2 5 7" xfId="10734"/>
    <cellStyle name="Обычный 2 7 2 2 5 8" xfId="10735"/>
    <cellStyle name="Обычный 2 7 2 2 5 9" xfId="10736"/>
    <cellStyle name="Обычный 2 7 2 2 6" xfId="10737"/>
    <cellStyle name="Обычный 2 7 2 2 6 2" xfId="10738"/>
    <cellStyle name="Обычный 2 7 2 2 6 2 2" xfId="10739"/>
    <cellStyle name="Обычный 2 7 2 2 6 2 2 2" xfId="10740"/>
    <cellStyle name="Обычный 2 7 2 2 6 2 2 2 2" xfId="10741"/>
    <cellStyle name="Обычный 2 7 2 2 6 2 2 3" xfId="10742"/>
    <cellStyle name="Обычный 2 7 2 2 6 2 2 4" xfId="10743"/>
    <cellStyle name="Обычный 2 7 2 2 6 2 2 5" xfId="10744"/>
    <cellStyle name="Обычный 2 7 2 2 6 2 3" xfId="10745"/>
    <cellStyle name="Обычный 2 7 2 2 6 2 3 2" xfId="10746"/>
    <cellStyle name="Обычный 2 7 2 2 6 2 3 3" xfId="10747"/>
    <cellStyle name="Обычный 2 7 2 2 6 2 3 4" xfId="10748"/>
    <cellStyle name="Обычный 2 7 2 2 6 2 4" xfId="10749"/>
    <cellStyle name="Обычный 2 7 2 2 6 2 5" xfId="10750"/>
    <cellStyle name="Обычный 2 7 2 2 6 2 6" xfId="10751"/>
    <cellStyle name="Обычный 2 7 2 2 6 2 7" xfId="10752"/>
    <cellStyle name="Обычный 2 7 2 2 6 3" xfId="10753"/>
    <cellStyle name="Обычный 2 7 2 2 6 3 2" xfId="10754"/>
    <cellStyle name="Обычный 2 7 2 2 6 3 2 2" xfId="10755"/>
    <cellStyle name="Обычный 2 7 2 2 6 3 3" xfId="10756"/>
    <cellStyle name="Обычный 2 7 2 2 6 3 4" xfId="10757"/>
    <cellStyle name="Обычный 2 7 2 2 6 3 5" xfId="10758"/>
    <cellStyle name="Обычный 2 7 2 2 6 4" xfId="10759"/>
    <cellStyle name="Обычный 2 7 2 2 6 4 2" xfId="10760"/>
    <cellStyle name="Обычный 2 7 2 2 6 4 3" xfId="10761"/>
    <cellStyle name="Обычный 2 7 2 2 6 4 4" xfId="10762"/>
    <cellStyle name="Обычный 2 7 2 2 6 5" xfId="10763"/>
    <cellStyle name="Обычный 2 7 2 2 6 6" xfId="10764"/>
    <cellStyle name="Обычный 2 7 2 2 6 7" xfId="10765"/>
    <cellStyle name="Обычный 2 7 2 2 6 8" xfId="10766"/>
    <cellStyle name="Обычный 2 7 2 2 7" xfId="10767"/>
    <cellStyle name="Обычный 2 7 2 2 7 2" xfId="10768"/>
    <cellStyle name="Обычный 2 7 2 2 7 2 2" xfId="10769"/>
    <cellStyle name="Обычный 2 7 2 2 7 2 2 2" xfId="10770"/>
    <cellStyle name="Обычный 2 7 2 2 7 2 2 2 2" xfId="10771"/>
    <cellStyle name="Обычный 2 7 2 2 7 2 2 3" xfId="10772"/>
    <cellStyle name="Обычный 2 7 2 2 7 2 2 4" xfId="10773"/>
    <cellStyle name="Обычный 2 7 2 2 7 2 2 5" xfId="10774"/>
    <cellStyle name="Обычный 2 7 2 2 7 2 3" xfId="10775"/>
    <cellStyle name="Обычный 2 7 2 2 7 2 3 2" xfId="10776"/>
    <cellStyle name="Обычный 2 7 2 2 7 2 3 3" xfId="10777"/>
    <cellStyle name="Обычный 2 7 2 2 7 2 3 4" xfId="10778"/>
    <cellStyle name="Обычный 2 7 2 2 7 2 4" xfId="10779"/>
    <cellStyle name="Обычный 2 7 2 2 7 2 5" xfId="10780"/>
    <cellStyle name="Обычный 2 7 2 2 7 2 6" xfId="10781"/>
    <cellStyle name="Обычный 2 7 2 2 7 2 7" xfId="10782"/>
    <cellStyle name="Обычный 2 7 2 2 7 3" xfId="10783"/>
    <cellStyle name="Обычный 2 7 2 2 7 3 2" xfId="10784"/>
    <cellStyle name="Обычный 2 7 2 2 7 3 2 2" xfId="10785"/>
    <cellStyle name="Обычный 2 7 2 2 7 3 3" xfId="10786"/>
    <cellStyle name="Обычный 2 7 2 2 7 3 4" xfId="10787"/>
    <cellStyle name="Обычный 2 7 2 2 7 3 5" xfId="10788"/>
    <cellStyle name="Обычный 2 7 2 2 7 4" xfId="10789"/>
    <cellStyle name="Обычный 2 7 2 2 7 4 2" xfId="10790"/>
    <cellStyle name="Обычный 2 7 2 2 7 4 3" xfId="10791"/>
    <cellStyle name="Обычный 2 7 2 2 7 4 4" xfId="10792"/>
    <cellStyle name="Обычный 2 7 2 2 7 5" xfId="10793"/>
    <cellStyle name="Обычный 2 7 2 2 7 6" xfId="10794"/>
    <cellStyle name="Обычный 2 7 2 2 7 7" xfId="10795"/>
    <cellStyle name="Обычный 2 7 2 2 7 8" xfId="10796"/>
    <cellStyle name="Обычный 2 7 2 2 8" xfId="10797"/>
    <cellStyle name="Обычный 2 7 2 2 8 2" xfId="10798"/>
    <cellStyle name="Обычный 2 7 2 2 8 2 2" xfId="10799"/>
    <cellStyle name="Обычный 2 7 2 2 8 2 2 2" xfId="10800"/>
    <cellStyle name="Обычный 2 7 2 2 8 2 2 2 2" xfId="10801"/>
    <cellStyle name="Обычный 2 7 2 2 8 2 2 3" xfId="10802"/>
    <cellStyle name="Обычный 2 7 2 2 8 2 2 4" xfId="10803"/>
    <cellStyle name="Обычный 2 7 2 2 8 2 2 5" xfId="10804"/>
    <cellStyle name="Обычный 2 7 2 2 8 2 3" xfId="10805"/>
    <cellStyle name="Обычный 2 7 2 2 8 2 3 2" xfId="10806"/>
    <cellStyle name="Обычный 2 7 2 2 8 2 3 3" xfId="10807"/>
    <cellStyle name="Обычный 2 7 2 2 8 2 3 4" xfId="10808"/>
    <cellStyle name="Обычный 2 7 2 2 8 2 4" xfId="10809"/>
    <cellStyle name="Обычный 2 7 2 2 8 2 5" xfId="10810"/>
    <cellStyle name="Обычный 2 7 2 2 8 2 6" xfId="10811"/>
    <cellStyle name="Обычный 2 7 2 2 8 2 7" xfId="10812"/>
    <cellStyle name="Обычный 2 7 2 2 8 3" xfId="10813"/>
    <cellStyle name="Обычный 2 7 2 2 8 3 2" xfId="10814"/>
    <cellStyle name="Обычный 2 7 2 2 8 3 2 2" xfId="10815"/>
    <cellStyle name="Обычный 2 7 2 2 8 3 3" xfId="10816"/>
    <cellStyle name="Обычный 2 7 2 2 8 3 4" xfId="10817"/>
    <cellStyle name="Обычный 2 7 2 2 8 3 5" xfId="10818"/>
    <cellStyle name="Обычный 2 7 2 2 8 4" xfId="10819"/>
    <cellStyle name="Обычный 2 7 2 2 8 4 2" xfId="10820"/>
    <cellStyle name="Обычный 2 7 2 2 8 4 3" xfId="10821"/>
    <cellStyle name="Обычный 2 7 2 2 8 4 4" xfId="10822"/>
    <cellStyle name="Обычный 2 7 2 2 8 5" xfId="10823"/>
    <cellStyle name="Обычный 2 7 2 2 8 6" xfId="10824"/>
    <cellStyle name="Обычный 2 7 2 2 8 7" xfId="10825"/>
    <cellStyle name="Обычный 2 7 2 2 8 8" xfId="10826"/>
    <cellStyle name="Обычный 2 7 2 2 9" xfId="10827"/>
    <cellStyle name="Обычный 2 7 2 2 9 2" xfId="10828"/>
    <cellStyle name="Обычный 2 7 2 2 9 2 2" xfId="10829"/>
    <cellStyle name="Обычный 2 7 2 2 9 2 2 2" xfId="10830"/>
    <cellStyle name="Обычный 2 7 2 2 9 2 3" xfId="10831"/>
    <cellStyle name="Обычный 2 7 2 2 9 2 4" xfId="10832"/>
    <cellStyle name="Обычный 2 7 2 2 9 2 5" xfId="10833"/>
    <cellStyle name="Обычный 2 7 2 2 9 3" xfId="10834"/>
    <cellStyle name="Обычный 2 7 2 2 9 3 2" xfId="10835"/>
    <cellStyle name="Обычный 2 7 2 2 9 3 3" xfId="10836"/>
    <cellStyle name="Обычный 2 7 2 2 9 3 4" xfId="10837"/>
    <cellStyle name="Обычный 2 7 2 2 9 4" xfId="10838"/>
    <cellStyle name="Обычный 2 7 2 2 9 5" xfId="10839"/>
    <cellStyle name="Обычный 2 7 2 2 9 6" xfId="10840"/>
    <cellStyle name="Обычный 2 7 2 2 9 7" xfId="10841"/>
    <cellStyle name="Обычный 2 7 2 3" xfId="10842"/>
    <cellStyle name="Обычный 2 7 2 3 10" xfId="10843"/>
    <cellStyle name="Обычный 2 7 2 3 10 2" xfId="10844"/>
    <cellStyle name="Обычный 2 7 2 3 10 2 2" xfId="10845"/>
    <cellStyle name="Обычный 2 7 2 3 10 3" xfId="10846"/>
    <cellStyle name="Обычный 2 7 2 3 10 4" xfId="10847"/>
    <cellStyle name="Обычный 2 7 2 3 10 5" xfId="10848"/>
    <cellStyle name="Обычный 2 7 2 3 11" xfId="10849"/>
    <cellStyle name="Обычный 2 7 2 3 11 2" xfId="10850"/>
    <cellStyle name="Обычный 2 7 2 3 11 2 2" xfId="10851"/>
    <cellStyle name="Обычный 2 7 2 3 11 3" xfId="10852"/>
    <cellStyle name="Обычный 2 7 2 3 11 4" xfId="10853"/>
    <cellStyle name="Обычный 2 7 2 3 11 5" xfId="10854"/>
    <cellStyle name="Обычный 2 7 2 3 12" xfId="10855"/>
    <cellStyle name="Обычный 2 7 2 3 12 2" xfId="10856"/>
    <cellStyle name="Обычный 2 7 2 3 12 2 2" xfId="10857"/>
    <cellStyle name="Обычный 2 7 2 3 12 3" xfId="10858"/>
    <cellStyle name="Обычный 2 7 2 3 13" xfId="10859"/>
    <cellStyle name="Обычный 2 7 2 3 13 2" xfId="10860"/>
    <cellStyle name="Обычный 2 7 2 3 14" xfId="10861"/>
    <cellStyle name="Обычный 2 7 2 3 15" xfId="10862"/>
    <cellStyle name="Обычный 2 7 2 3 2" xfId="10863"/>
    <cellStyle name="Обычный 2 7 2 3 2 2" xfId="10864"/>
    <cellStyle name="Обычный 2 7 2 3 2 2 2" xfId="10865"/>
    <cellStyle name="Обычный 2 7 2 3 2 2 2 2" xfId="10866"/>
    <cellStyle name="Обычный 2 7 2 3 2 2 2 2 2" xfId="10867"/>
    <cellStyle name="Обычный 2 7 2 3 2 2 2 3" xfId="10868"/>
    <cellStyle name="Обычный 2 7 2 3 2 2 2 4" xfId="10869"/>
    <cellStyle name="Обычный 2 7 2 3 2 2 2 5" xfId="10870"/>
    <cellStyle name="Обычный 2 7 2 3 2 2 3" xfId="10871"/>
    <cellStyle name="Обычный 2 7 2 3 2 2 3 2" xfId="10872"/>
    <cellStyle name="Обычный 2 7 2 3 2 2 3 3" xfId="10873"/>
    <cellStyle name="Обычный 2 7 2 3 2 2 3 4" xfId="10874"/>
    <cellStyle name="Обычный 2 7 2 3 2 2 4" xfId="10875"/>
    <cellStyle name="Обычный 2 7 2 3 2 2 5" xfId="10876"/>
    <cellStyle name="Обычный 2 7 2 3 2 2 6" xfId="10877"/>
    <cellStyle name="Обычный 2 7 2 3 2 2 7" xfId="10878"/>
    <cellStyle name="Обычный 2 7 2 3 2 3" xfId="10879"/>
    <cellStyle name="Обычный 2 7 2 3 2 3 2" xfId="10880"/>
    <cellStyle name="Обычный 2 7 2 3 2 3 2 2" xfId="10881"/>
    <cellStyle name="Обычный 2 7 2 3 2 3 3" xfId="10882"/>
    <cellStyle name="Обычный 2 7 2 3 2 3 4" xfId="10883"/>
    <cellStyle name="Обычный 2 7 2 3 2 3 5" xfId="10884"/>
    <cellStyle name="Обычный 2 7 2 3 2 4" xfId="10885"/>
    <cellStyle name="Обычный 2 7 2 3 2 4 2" xfId="10886"/>
    <cellStyle name="Обычный 2 7 2 3 2 4 2 2" xfId="10887"/>
    <cellStyle name="Обычный 2 7 2 3 2 4 3" xfId="10888"/>
    <cellStyle name="Обычный 2 7 2 3 2 4 4" xfId="10889"/>
    <cellStyle name="Обычный 2 7 2 3 2 4 5" xfId="10890"/>
    <cellStyle name="Обычный 2 7 2 3 2 5" xfId="10891"/>
    <cellStyle name="Обычный 2 7 2 3 2 5 2" xfId="10892"/>
    <cellStyle name="Обычный 2 7 2 3 2 5 3" xfId="10893"/>
    <cellStyle name="Обычный 2 7 2 3 2 5 4" xfId="10894"/>
    <cellStyle name="Обычный 2 7 2 3 2 6" xfId="10895"/>
    <cellStyle name="Обычный 2 7 2 3 2 7" xfId="10896"/>
    <cellStyle name="Обычный 2 7 2 3 2 8" xfId="10897"/>
    <cellStyle name="Обычный 2 7 2 3 2 9" xfId="10898"/>
    <cellStyle name="Обычный 2 7 2 3 3" xfId="10899"/>
    <cellStyle name="Обычный 2 7 2 3 3 2" xfId="10900"/>
    <cellStyle name="Обычный 2 7 2 3 3 2 2" xfId="10901"/>
    <cellStyle name="Обычный 2 7 2 3 3 2 2 2" xfId="10902"/>
    <cellStyle name="Обычный 2 7 2 3 3 2 2 2 2" xfId="10903"/>
    <cellStyle name="Обычный 2 7 2 3 3 2 2 3" xfId="10904"/>
    <cellStyle name="Обычный 2 7 2 3 3 2 2 4" xfId="10905"/>
    <cellStyle name="Обычный 2 7 2 3 3 2 2 5" xfId="10906"/>
    <cellStyle name="Обычный 2 7 2 3 3 2 3" xfId="10907"/>
    <cellStyle name="Обычный 2 7 2 3 3 2 3 2" xfId="10908"/>
    <cellStyle name="Обычный 2 7 2 3 3 2 3 3" xfId="10909"/>
    <cellStyle name="Обычный 2 7 2 3 3 2 3 4" xfId="10910"/>
    <cellStyle name="Обычный 2 7 2 3 3 2 4" xfId="10911"/>
    <cellStyle name="Обычный 2 7 2 3 3 2 5" xfId="10912"/>
    <cellStyle name="Обычный 2 7 2 3 3 2 6" xfId="10913"/>
    <cellStyle name="Обычный 2 7 2 3 3 2 7" xfId="10914"/>
    <cellStyle name="Обычный 2 7 2 3 3 3" xfId="10915"/>
    <cellStyle name="Обычный 2 7 2 3 3 3 2" xfId="10916"/>
    <cellStyle name="Обычный 2 7 2 3 3 3 2 2" xfId="10917"/>
    <cellStyle name="Обычный 2 7 2 3 3 3 3" xfId="10918"/>
    <cellStyle name="Обычный 2 7 2 3 3 3 4" xfId="10919"/>
    <cellStyle name="Обычный 2 7 2 3 3 3 5" xfId="10920"/>
    <cellStyle name="Обычный 2 7 2 3 3 4" xfId="10921"/>
    <cellStyle name="Обычный 2 7 2 3 3 4 2" xfId="10922"/>
    <cellStyle name="Обычный 2 7 2 3 3 4 2 2" xfId="10923"/>
    <cellStyle name="Обычный 2 7 2 3 3 4 3" xfId="10924"/>
    <cellStyle name="Обычный 2 7 2 3 3 4 4" xfId="10925"/>
    <cellStyle name="Обычный 2 7 2 3 3 4 5" xfId="10926"/>
    <cellStyle name="Обычный 2 7 2 3 3 5" xfId="10927"/>
    <cellStyle name="Обычный 2 7 2 3 3 5 2" xfId="10928"/>
    <cellStyle name="Обычный 2 7 2 3 3 5 3" xfId="10929"/>
    <cellStyle name="Обычный 2 7 2 3 3 5 4" xfId="10930"/>
    <cellStyle name="Обычный 2 7 2 3 3 6" xfId="10931"/>
    <cellStyle name="Обычный 2 7 2 3 3 7" xfId="10932"/>
    <cellStyle name="Обычный 2 7 2 3 3 8" xfId="10933"/>
    <cellStyle name="Обычный 2 7 2 3 3 9" xfId="10934"/>
    <cellStyle name="Обычный 2 7 2 3 4" xfId="10935"/>
    <cellStyle name="Обычный 2 7 2 3 4 2" xfId="10936"/>
    <cellStyle name="Обычный 2 7 2 3 4 2 2" xfId="10937"/>
    <cellStyle name="Обычный 2 7 2 3 4 2 2 2" xfId="10938"/>
    <cellStyle name="Обычный 2 7 2 3 4 2 2 2 2" xfId="10939"/>
    <cellStyle name="Обычный 2 7 2 3 4 2 2 3" xfId="10940"/>
    <cellStyle name="Обычный 2 7 2 3 4 2 2 4" xfId="10941"/>
    <cellStyle name="Обычный 2 7 2 3 4 2 2 5" xfId="10942"/>
    <cellStyle name="Обычный 2 7 2 3 4 2 3" xfId="10943"/>
    <cellStyle name="Обычный 2 7 2 3 4 2 3 2" xfId="10944"/>
    <cellStyle name="Обычный 2 7 2 3 4 2 3 3" xfId="10945"/>
    <cellStyle name="Обычный 2 7 2 3 4 2 3 4" xfId="10946"/>
    <cellStyle name="Обычный 2 7 2 3 4 2 4" xfId="10947"/>
    <cellStyle name="Обычный 2 7 2 3 4 2 5" xfId="10948"/>
    <cellStyle name="Обычный 2 7 2 3 4 2 6" xfId="10949"/>
    <cellStyle name="Обычный 2 7 2 3 4 2 7" xfId="10950"/>
    <cellStyle name="Обычный 2 7 2 3 4 3" xfId="10951"/>
    <cellStyle name="Обычный 2 7 2 3 4 3 2" xfId="10952"/>
    <cellStyle name="Обычный 2 7 2 3 4 3 2 2" xfId="10953"/>
    <cellStyle name="Обычный 2 7 2 3 4 3 3" xfId="10954"/>
    <cellStyle name="Обычный 2 7 2 3 4 3 4" xfId="10955"/>
    <cellStyle name="Обычный 2 7 2 3 4 3 5" xfId="10956"/>
    <cellStyle name="Обычный 2 7 2 3 4 4" xfId="10957"/>
    <cellStyle name="Обычный 2 7 2 3 4 4 2" xfId="10958"/>
    <cellStyle name="Обычный 2 7 2 3 4 4 2 2" xfId="10959"/>
    <cellStyle name="Обычный 2 7 2 3 4 4 3" xfId="10960"/>
    <cellStyle name="Обычный 2 7 2 3 4 4 4" xfId="10961"/>
    <cellStyle name="Обычный 2 7 2 3 4 4 5" xfId="10962"/>
    <cellStyle name="Обычный 2 7 2 3 4 5" xfId="10963"/>
    <cellStyle name="Обычный 2 7 2 3 4 5 2" xfId="10964"/>
    <cellStyle name="Обычный 2 7 2 3 4 5 3" xfId="10965"/>
    <cellStyle name="Обычный 2 7 2 3 4 5 4" xfId="10966"/>
    <cellStyle name="Обычный 2 7 2 3 4 6" xfId="10967"/>
    <cellStyle name="Обычный 2 7 2 3 4 7" xfId="10968"/>
    <cellStyle name="Обычный 2 7 2 3 4 8" xfId="10969"/>
    <cellStyle name="Обычный 2 7 2 3 4 9" xfId="10970"/>
    <cellStyle name="Обычный 2 7 2 3 5" xfId="10971"/>
    <cellStyle name="Обычный 2 7 2 3 5 2" xfId="10972"/>
    <cellStyle name="Обычный 2 7 2 3 5 2 2" xfId="10973"/>
    <cellStyle name="Обычный 2 7 2 3 5 2 2 2" xfId="10974"/>
    <cellStyle name="Обычный 2 7 2 3 5 2 2 2 2" xfId="10975"/>
    <cellStyle name="Обычный 2 7 2 3 5 2 2 3" xfId="10976"/>
    <cellStyle name="Обычный 2 7 2 3 5 2 2 4" xfId="10977"/>
    <cellStyle name="Обычный 2 7 2 3 5 2 2 5" xfId="10978"/>
    <cellStyle name="Обычный 2 7 2 3 5 2 3" xfId="10979"/>
    <cellStyle name="Обычный 2 7 2 3 5 2 3 2" xfId="10980"/>
    <cellStyle name="Обычный 2 7 2 3 5 2 3 3" xfId="10981"/>
    <cellStyle name="Обычный 2 7 2 3 5 2 3 4" xfId="10982"/>
    <cellStyle name="Обычный 2 7 2 3 5 2 4" xfId="10983"/>
    <cellStyle name="Обычный 2 7 2 3 5 2 5" xfId="10984"/>
    <cellStyle name="Обычный 2 7 2 3 5 2 6" xfId="10985"/>
    <cellStyle name="Обычный 2 7 2 3 5 2 7" xfId="10986"/>
    <cellStyle name="Обычный 2 7 2 3 5 3" xfId="10987"/>
    <cellStyle name="Обычный 2 7 2 3 5 3 2" xfId="10988"/>
    <cellStyle name="Обычный 2 7 2 3 5 3 2 2" xfId="10989"/>
    <cellStyle name="Обычный 2 7 2 3 5 3 3" xfId="10990"/>
    <cellStyle name="Обычный 2 7 2 3 5 3 4" xfId="10991"/>
    <cellStyle name="Обычный 2 7 2 3 5 3 5" xfId="10992"/>
    <cellStyle name="Обычный 2 7 2 3 5 4" xfId="10993"/>
    <cellStyle name="Обычный 2 7 2 3 5 4 2" xfId="10994"/>
    <cellStyle name="Обычный 2 7 2 3 5 4 3" xfId="10995"/>
    <cellStyle name="Обычный 2 7 2 3 5 4 4" xfId="10996"/>
    <cellStyle name="Обычный 2 7 2 3 5 5" xfId="10997"/>
    <cellStyle name="Обычный 2 7 2 3 5 6" xfId="10998"/>
    <cellStyle name="Обычный 2 7 2 3 5 7" xfId="10999"/>
    <cellStyle name="Обычный 2 7 2 3 5 8" xfId="11000"/>
    <cellStyle name="Обычный 2 7 2 3 6" xfId="11001"/>
    <cellStyle name="Обычный 2 7 2 3 6 2" xfId="11002"/>
    <cellStyle name="Обычный 2 7 2 3 6 2 2" xfId="11003"/>
    <cellStyle name="Обычный 2 7 2 3 6 2 2 2" xfId="11004"/>
    <cellStyle name="Обычный 2 7 2 3 6 2 2 2 2" xfId="11005"/>
    <cellStyle name="Обычный 2 7 2 3 6 2 2 3" xfId="11006"/>
    <cellStyle name="Обычный 2 7 2 3 6 2 2 4" xfId="11007"/>
    <cellStyle name="Обычный 2 7 2 3 6 2 2 5" xfId="11008"/>
    <cellStyle name="Обычный 2 7 2 3 6 2 3" xfId="11009"/>
    <cellStyle name="Обычный 2 7 2 3 6 2 3 2" xfId="11010"/>
    <cellStyle name="Обычный 2 7 2 3 6 2 3 3" xfId="11011"/>
    <cellStyle name="Обычный 2 7 2 3 6 2 3 4" xfId="11012"/>
    <cellStyle name="Обычный 2 7 2 3 6 2 4" xfId="11013"/>
    <cellStyle name="Обычный 2 7 2 3 6 2 5" xfId="11014"/>
    <cellStyle name="Обычный 2 7 2 3 6 2 6" xfId="11015"/>
    <cellStyle name="Обычный 2 7 2 3 6 2 7" xfId="11016"/>
    <cellStyle name="Обычный 2 7 2 3 6 3" xfId="11017"/>
    <cellStyle name="Обычный 2 7 2 3 6 3 2" xfId="11018"/>
    <cellStyle name="Обычный 2 7 2 3 6 3 2 2" xfId="11019"/>
    <cellStyle name="Обычный 2 7 2 3 6 3 3" xfId="11020"/>
    <cellStyle name="Обычный 2 7 2 3 6 3 4" xfId="11021"/>
    <cellStyle name="Обычный 2 7 2 3 6 3 5" xfId="11022"/>
    <cellStyle name="Обычный 2 7 2 3 6 4" xfId="11023"/>
    <cellStyle name="Обычный 2 7 2 3 6 4 2" xfId="11024"/>
    <cellStyle name="Обычный 2 7 2 3 6 4 3" xfId="11025"/>
    <cellStyle name="Обычный 2 7 2 3 6 4 4" xfId="11026"/>
    <cellStyle name="Обычный 2 7 2 3 6 5" xfId="11027"/>
    <cellStyle name="Обычный 2 7 2 3 6 6" xfId="11028"/>
    <cellStyle name="Обычный 2 7 2 3 6 7" xfId="11029"/>
    <cellStyle name="Обычный 2 7 2 3 6 8" xfId="11030"/>
    <cellStyle name="Обычный 2 7 2 3 7" xfId="11031"/>
    <cellStyle name="Обычный 2 7 2 3 7 2" xfId="11032"/>
    <cellStyle name="Обычный 2 7 2 3 7 2 2" xfId="11033"/>
    <cellStyle name="Обычный 2 7 2 3 7 2 2 2" xfId="11034"/>
    <cellStyle name="Обычный 2 7 2 3 7 2 2 2 2" xfId="11035"/>
    <cellStyle name="Обычный 2 7 2 3 7 2 2 3" xfId="11036"/>
    <cellStyle name="Обычный 2 7 2 3 7 2 2 4" xfId="11037"/>
    <cellStyle name="Обычный 2 7 2 3 7 2 2 5" xfId="11038"/>
    <cellStyle name="Обычный 2 7 2 3 7 2 3" xfId="11039"/>
    <cellStyle name="Обычный 2 7 2 3 7 2 3 2" xfId="11040"/>
    <cellStyle name="Обычный 2 7 2 3 7 2 3 3" xfId="11041"/>
    <cellStyle name="Обычный 2 7 2 3 7 2 3 4" xfId="11042"/>
    <cellStyle name="Обычный 2 7 2 3 7 2 4" xfId="11043"/>
    <cellStyle name="Обычный 2 7 2 3 7 2 5" xfId="11044"/>
    <cellStyle name="Обычный 2 7 2 3 7 2 6" xfId="11045"/>
    <cellStyle name="Обычный 2 7 2 3 7 2 7" xfId="11046"/>
    <cellStyle name="Обычный 2 7 2 3 7 3" xfId="11047"/>
    <cellStyle name="Обычный 2 7 2 3 7 3 2" xfId="11048"/>
    <cellStyle name="Обычный 2 7 2 3 7 3 2 2" xfId="11049"/>
    <cellStyle name="Обычный 2 7 2 3 7 3 3" xfId="11050"/>
    <cellStyle name="Обычный 2 7 2 3 7 3 4" xfId="11051"/>
    <cellStyle name="Обычный 2 7 2 3 7 3 5" xfId="11052"/>
    <cellStyle name="Обычный 2 7 2 3 7 4" xfId="11053"/>
    <cellStyle name="Обычный 2 7 2 3 7 4 2" xfId="11054"/>
    <cellStyle name="Обычный 2 7 2 3 7 4 3" xfId="11055"/>
    <cellStyle name="Обычный 2 7 2 3 7 4 4" xfId="11056"/>
    <cellStyle name="Обычный 2 7 2 3 7 5" xfId="11057"/>
    <cellStyle name="Обычный 2 7 2 3 7 6" xfId="11058"/>
    <cellStyle name="Обычный 2 7 2 3 7 7" xfId="11059"/>
    <cellStyle name="Обычный 2 7 2 3 7 8" xfId="11060"/>
    <cellStyle name="Обычный 2 7 2 3 8" xfId="11061"/>
    <cellStyle name="Обычный 2 7 2 3 8 2" xfId="11062"/>
    <cellStyle name="Обычный 2 7 2 3 8 2 2" xfId="11063"/>
    <cellStyle name="Обычный 2 7 2 3 8 2 2 2" xfId="11064"/>
    <cellStyle name="Обычный 2 7 2 3 8 2 3" xfId="11065"/>
    <cellStyle name="Обычный 2 7 2 3 8 2 4" xfId="11066"/>
    <cellStyle name="Обычный 2 7 2 3 8 2 5" xfId="11067"/>
    <cellStyle name="Обычный 2 7 2 3 8 3" xfId="11068"/>
    <cellStyle name="Обычный 2 7 2 3 8 3 2" xfId="11069"/>
    <cellStyle name="Обычный 2 7 2 3 8 3 3" xfId="11070"/>
    <cellStyle name="Обычный 2 7 2 3 8 3 4" xfId="11071"/>
    <cellStyle name="Обычный 2 7 2 3 8 4" xfId="11072"/>
    <cellStyle name="Обычный 2 7 2 3 8 5" xfId="11073"/>
    <cellStyle name="Обычный 2 7 2 3 8 6" xfId="11074"/>
    <cellStyle name="Обычный 2 7 2 3 8 7" xfId="11075"/>
    <cellStyle name="Обычный 2 7 2 3 9" xfId="11076"/>
    <cellStyle name="Обычный 2 7 2 3 9 2" xfId="11077"/>
    <cellStyle name="Обычный 2 7 2 3 9 2 2" xfId="11078"/>
    <cellStyle name="Обычный 2 7 2 3 9 2 2 2" xfId="11079"/>
    <cellStyle name="Обычный 2 7 2 3 9 2 3" xfId="11080"/>
    <cellStyle name="Обычный 2 7 2 3 9 2 4" xfId="11081"/>
    <cellStyle name="Обычный 2 7 2 3 9 2 5" xfId="11082"/>
    <cellStyle name="Обычный 2 7 2 3 9 3" xfId="11083"/>
    <cellStyle name="Обычный 2 7 2 3 9 3 2" xfId="11084"/>
    <cellStyle name="Обычный 2 7 2 3 9 3 3" xfId="11085"/>
    <cellStyle name="Обычный 2 7 2 3 9 3 4" xfId="11086"/>
    <cellStyle name="Обычный 2 7 2 3 9 4" xfId="11087"/>
    <cellStyle name="Обычный 2 7 2 3 9 5" xfId="11088"/>
    <cellStyle name="Обычный 2 7 2 3 9 6" xfId="11089"/>
    <cellStyle name="Обычный 2 7 2 3 9 7" xfId="11090"/>
    <cellStyle name="Обычный 2 7 2 4" xfId="11091"/>
    <cellStyle name="Обычный 2 7 2 4 10" xfId="11092"/>
    <cellStyle name="Обычный 2 7 2 4 10 2" xfId="11093"/>
    <cellStyle name="Обычный 2 7 2 4 10 2 2" xfId="11094"/>
    <cellStyle name="Обычный 2 7 2 4 10 3" xfId="11095"/>
    <cellStyle name="Обычный 2 7 2 4 10 4" xfId="11096"/>
    <cellStyle name="Обычный 2 7 2 4 10 5" xfId="11097"/>
    <cellStyle name="Обычный 2 7 2 4 11" xfId="11098"/>
    <cellStyle name="Обычный 2 7 2 4 11 2" xfId="11099"/>
    <cellStyle name="Обычный 2 7 2 4 11 3" xfId="11100"/>
    <cellStyle name="Обычный 2 7 2 4 11 4" xfId="11101"/>
    <cellStyle name="Обычный 2 7 2 4 12" xfId="11102"/>
    <cellStyle name="Обычный 2 7 2 4 13" xfId="11103"/>
    <cellStyle name="Обычный 2 7 2 4 14" xfId="11104"/>
    <cellStyle name="Обычный 2 7 2 4 15" xfId="11105"/>
    <cellStyle name="Обычный 2 7 2 4 2" xfId="11106"/>
    <cellStyle name="Обычный 2 7 2 4 2 2" xfId="11107"/>
    <cellStyle name="Обычный 2 7 2 4 2 2 2" xfId="11108"/>
    <cellStyle name="Обычный 2 7 2 4 2 2 2 2" xfId="11109"/>
    <cellStyle name="Обычный 2 7 2 4 2 2 2 2 2" xfId="11110"/>
    <cellStyle name="Обычный 2 7 2 4 2 2 2 3" xfId="11111"/>
    <cellStyle name="Обычный 2 7 2 4 2 2 2 4" xfId="11112"/>
    <cellStyle name="Обычный 2 7 2 4 2 2 2 5" xfId="11113"/>
    <cellStyle name="Обычный 2 7 2 4 2 2 3" xfId="11114"/>
    <cellStyle name="Обычный 2 7 2 4 2 2 3 2" xfId="11115"/>
    <cellStyle name="Обычный 2 7 2 4 2 2 3 3" xfId="11116"/>
    <cellStyle name="Обычный 2 7 2 4 2 2 3 4" xfId="11117"/>
    <cellStyle name="Обычный 2 7 2 4 2 2 4" xfId="11118"/>
    <cellStyle name="Обычный 2 7 2 4 2 2 5" xfId="11119"/>
    <cellStyle name="Обычный 2 7 2 4 2 2 6" xfId="11120"/>
    <cellStyle name="Обычный 2 7 2 4 2 2 7" xfId="11121"/>
    <cellStyle name="Обычный 2 7 2 4 2 3" xfId="11122"/>
    <cellStyle name="Обычный 2 7 2 4 2 3 2" xfId="11123"/>
    <cellStyle name="Обычный 2 7 2 4 2 3 2 2" xfId="11124"/>
    <cellStyle name="Обычный 2 7 2 4 2 3 3" xfId="11125"/>
    <cellStyle name="Обычный 2 7 2 4 2 3 4" xfId="11126"/>
    <cellStyle name="Обычный 2 7 2 4 2 3 5" xfId="11127"/>
    <cellStyle name="Обычный 2 7 2 4 2 4" xfId="11128"/>
    <cellStyle name="Обычный 2 7 2 4 2 4 2" xfId="11129"/>
    <cellStyle name="Обычный 2 7 2 4 2 4 2 2" xfId="11130"/>
    <cellStyle name="Обычный 2 7 2 4 2 4 3" xfId="11131"/>
    <cellStyle name="Обычный 2 7 2 4 2 4 4" xfId="11132"/>
    <cellStyle name="Обычный 2 7 2 4 2 4 5" xfId="11133"/>
    <cellStyle name="Обычный 2 7 2 4 2 5" xfId="11134"/>
    <cellStyle name="Обычный 2 7 2 4 2 5 2" xfId="11135"/>
    <cellStyle name="Обычный 2 7 2 4 2 5 3" xfId="11136"/>
    <cellStyle name="Обычный 2 7 2 4 2 5 4" xfId="11137"/>
    <cellStyle name="Обычный 2 7 2 4 2 6" xfId="11138"/>
    <cellStyle name="Обычный 2 7 2 4 2 7" xfId="11139"/>
    <cellStyle name="Обычный 2 7 2 4 2 8" xfId="11140"/>
    <cellStyle name="Обычный 2 7 2 4 2 9" xfId="11141"/>
    <cellStyle name="Обычный 2 7 2 4 3" xfId="11142"/>
    <cellStyle name="Обычный 2 7 2 4 3 2" xfId="11143"/>
    <cellStyle name="Обычный 2 7 2 4 3 2 2" xfId="11144"/>
    <cellStyle name="Обычный 2 7 2 4 3 2 2 2" xfId="11145"/>
    <cellStyle name="Обычный 2 7 2 4 3 2 2 2 2" xfId="11146"/>
    <cellStyle name="Обычный 2 7 2 4 3 2 2 3" xfId="11147"/>
    <cellStyle name="Обычный 2 7 2 4 3 2 2 4" xfId="11148"/>
    <cellStyle name="Обычный 2 7 2 4 3 2 2 5" xfId="11149"/>
    <cellStyle name="Обычный 2 7 2 4 3 2 3" xfId="11150"/>
    <cellStyle name="Обычный 2 7 2 4 3 2 3 2" xfId="11151"/>
    <cellStyle name="Обычный 2 7 2 4 3 2 3 3" xfId="11152"/>
    <cellStyle name="Обычный 2 7 2 4 3 2 3 4" xfId="11153"/>
    <cellStyle name="Обычный 2 7 2 4 3 2 4" xfId="11154"/>
    <cellStyle name="Обычный 2 7 2 4 3 2 5" xfId="11155"/>
    <cellStyle name="Обычный 2 7 2 4 3 2 6" xfId="11156"/>
    <cellStyle name="Обычный 2 7 2 4 3 2 7" xfId="11157"/>
    <cellStyle name="Обычный 2 7 2 4 3 3" xfId="11158"/>
    <cellStyle name="Обычный 2 7 2 4 3 3 2" xfId="11159"/>
    <cellStyle name="Обычный 2 7 2 4 3 3 2 2" xfId="11160"/>
    <cellStyle name="Обычный 2 7 2 4 3 3 3" xfId="11161"/>
    <cellStyle name="Обычный 2 7 2 4 3 3 4" xfId="11162"/>
    <cellStyle name="Обычный 2 7 2 4 3 3 5" xfId="11163"/>
    <cellStyle name="Обычный 2 7 2 4 3 4" xfId="11164"/>
    <cellStyle name="Обычный 2 7 2 4 3 4 2" xfId="11165"/>
    <cellStyle name="Обычный 2 7 2 4 3 4 2 2" xfId="11166"/>
    <cellStyle name="Обычный 2 7 2 4 3 4 3" xfId="11167"/>
    <cellStyle name="Обычный 2 7 2 4 3 4 4" xfId="11168"/>
    <cellStyle name="Обычный 2 7 2 4 3 4 5" xfId="11169"/>
    <cellStyle name="Обычный 2 7 2 4 3 5" xfId="11170"/>
    <cellStyle name="Обычный 2 7 2 4 3 5 2" xfId="11171"/>
    <cellStyle name="Обычный 2 7 2 4 3 5 3" xfId="11172"/>
    <cellStyle name="Обычный 2 7 2 4 3 5 4" xfId="11173"/>
    <cellStyle name="Обычный 2 7 2 4 3 6" xfId="11174"/>
    <cellStyle name="Обычный 2 7 2 4 3 7" xfId="11175"/>
    <cellStyle name="Обычный 2 7 2 4 3 8" xfId="11176"/>
    <cellStyle name="Обычный 2 7 2 4 3 9" xfId="11177"/>
    <cellStyle name="Обычный 2 7 2 4 4" xfId="11178"/>
    <cellStyle name="Обычный 2 7 2 4 4 2" xfId="11179"/>
    <cellStyle name="Обычный 2 7 2 4 4 2 2" xfId="11180"/>
    <cellStyle name="Обычный 2 7 2 4 4 2 2 2" xfId="11181"/>
    <cellStyle name="Обычный 2 7 2 4 4 2 2 2 2" xfId="11182"/>
    <cellStyle name="Обычный 2 7 2 4 4 2 2 3" xfId="11183"/>
    <cellStyle name="Обычный 2 7 2 4 4 2 2 4" xfId="11184"/>
    <cellStyle name="Обычный 2 7 2 4 4 2 2 5" xfId="11185"/>
    <cellStyle name="Обычный 2 7 2 4 4 2 3" xfId="11186"/>
    <cellStyle name="Обычный 2 7 2 4 4 2 3 2" xfId="11187"/>
    <cellStyle name="Обычный 2 7 2 4 4 2 3 3" xfId="11188"/>
    <cellStyle name="Обычный 2 7 2 4 4 2 3 4" xfId="11189"/>
    <cellStyle name="Обычный 2 7 2 4 4 2 4" xfId="11190"/>
    <cellStyle name="Обычный 2 7 2 4 4 2 5" xfId="11191"/>
    <cellStyle name="Обычный 2 7 2 4 4 2 6" xfId="11192"/>
    <cellStyle name="Обычный 2 7 2 4 4 2 7" xfId="11193"/>
    <cellStyle name="Обычный 2 7 2 4 4 3" xfId="11194"/>
    <cellStyle name="Обычный 2 7 2 4 4 3 2" xfId="11195"/>
    <cellStyle name="Обычный 2 7 2 4 4 3 2 2" xfId="11196"/>
    <cellStyle name="Обычный 2 7 2 4 4 3 3" xfId="11197"/>
    <cellStyle name="Обычный 2 7 2 4 4 3 4" xfId="11198"/>
    <cellStyle name="Обычный 2 7 2 4 4 3 5" xfId="11199"/>
    <cellStyle name="Обычный 2 7 2 4 4 4" xfId="11200"/>
    <cellStyle name="Обычный 2 7 2 4 4 4 2" xfId="11201"/>
    <cellStyle name="Обычный 2 7 2 4 4 4 3" xfId="11202"/>
    <cellStyle name="Обычный 2 7 2 4 4 4 4" xfId="11203"/>
    <cellStyle name="Обычный 2 7 2 4 4 5" xfId="11204"/>
    <cellStyle name="Обычный 2 7 2 4 4 6" xfId="11205"/>
    <cellStyle name="Обычный 2 7 2 4 4 7" xfId="11206"/>
    <cellStyle name="Обычный 2 7 2 4 4 8" xfId="11207"/>
    <cellStyle name="Обычный 2 7 2 4 5" xfId="11208"/>
    <cellStyle name="Обычный 2 7 2 4 5 2" xfId="11209"/>
    <cellStyle name="Обычный 2 7 2 4 5 2 2" xfId="11210"/>
    <cellStyle name="Обычный 2 7 2 4 5 2 2 2" xfId="11211"/>
    <cellStyle name="Обычный 2 7 2 4 5 2 2 2 2" xfId="11212"/>
    <cellStyle name="Обычный 2 7 2 4 5 2 2 3" xfId="11213"/>
    <cellStyle name="Обычный 2 7 2 4 5 2 2 4" xfId="11214"/>
    <cellStyle name="Обычный 2 7 2 4 5 2 2 5" xfId="11215"/>
    <cellStyle name="Обычный 2 7 2 4 5 2 3" xfId="11216"/>
    <cellStyle name="Обычный 2 7 2 4 5 2 3 2" xfId="11217"/>
    <cellStyle name="Обычный 2 7 2 4 5 2 3 3" xfId="11218"/>
    <cellStyle name="Обычный 2 7 2 4 5 2 3 4" xfId="11219"/>
    <cellStyle name="Обычный 2 7 2 4 5 2 4" xfId="11220"/>
    <cellStyle name="Обычный 2 7 2 4 5 2 5" xfId="11221"/>
    <cellStyle name="Обычный 2 7 2 4 5 2 6" xfId="11222"/>
    <cellStyle name="Обычный 2 7 2 4 5 2 7" xfId="11223"/>
    <cellStyle name="Обычный 2 7 2 4 5 3" xfId="11224"/>
    <cellStyle name="Обычный 2 7 2 4 5 3 2" xfId="11225"/>
    <cellStyle name="Обычный 2 7 2 4 5 3 2 2" xfId="11226"/>
    <cellStyle name="Обычный 2 7 2 4 5 3 3" xfId="11227"/>
    <cellStyle name="Обычный 2 7 2 4 5 3 4" xfId="11228"/>
    <cellStyle name="Обычный 2 7 2 4 5 3 5" xfId="11229"/>
    <cellStyle name="Обычный 2 7 2 4 5 4" xfId="11230"/>
    <cellStyle name="Обычный 2 7 2 4 5 4 2" xfId="11231"/>
    <cellStyle name="Обычный 2 7 2 4 5 4 3" xfId="11232"/>
    <cellStyle name="Обычный 2 7 2 4 5 4 4" xfId="11233"/>
    <cellStyle name="Обычный 2 7 2 4 5 5" xfId="11234"/>
    <cellStyle name="Обычный 2 7 2 4 5 6" xfId="11235"/>
    <cellStyle name="Обычный 2 7 2 4 5 7" xfId="11236"/>
    <cellStyle name="Обычный 2 7 2 4 5 8" xfId="11237"/>
    <cellStyle name="Обычный 2 7 2 4 6" xfId="11238"/>
    <cellStyle name="Обычный 2 7 2 4 6 2" xfId="11239"/>
    <cellStyle name="Обычный 2 7 2 4 6 2 2" xfId="11240"/>
    <cellStyle name="Обычный 2 7 2 4 6 2 2 2" xfId="11241"/>
    <cellStyle name="Обычный 2 7 2 4 6 2 2 2 2" xfId="11242"/>
    <cellStyle name="Обычный 2 7 2 4 6 2 2 3" xfId="11243"/>
    <cellStyle name="Обычный 2 7 2 4 6 2 2 4" xfId="11244"/>
    <cellStyle name="Обычный 2 7 2 4 6 2 2 5" xfId="11245"/>
    <cellStyle name="Обычный 2 7 2 4 6 2 3" xfId="11246"/>
    <cellStyle name="Обычный 2 7 2 4 6 2 3 2" xfId="11247"/>
    <cellStyle name="Обычный 2 7 2 4 6 2 3 3" xfId="11248"/>
    <cellStyle name="Обычный 2 7 2 4 6 2 3 4" xfId="11249"/>
    <cellStyle name="Обычный 2 7 2 4 6 2 4" xfId="11250"/>
    <cellStyle name="Обычный 2 7 2 4 6 2 5" xfId="11251"/>
    <cellStyle name="Обычный 2 7 2 4 6 2 6" xfId="11252"/>
    <cellStyle name="Обычный 2 7 2 4 6 2 7" xfId="11253"/>
    <cellStyle name="Обычный 2 7 2 4 6 3" xfId="11254"/>
    <cellStyle name="Обычный 2 7 2 4 6 3 2" xfId="11255"/>
    <cellStyle name="Обычный 2 7 2 4 6 3 2 2" xfId="11256"/>
    <cellStyle name="Обычный 2 7 2 4 6 3 3" xfId="11257"/>
    <cellStyle name="Обычный 2 7 2 4 6 3 4" xfId="11258"/>
    <cellStyle name="Обычный 2 7 2 4 6 3 5" xfId="11259"/>
    <cellStyle name="Обычный 2 7 2 4 6 4" xfId="11260"/>
    <cellStyle name="Обычный 2 7 2 4 6 4 2" xfId="11261"/>
    <cellStyle name="Обычный 2 7 2 4 6 4 3" xfId="11262"/>
    <cellStyle name="Обычный 2 7 2 4 6 4 4" xfId="11263"/>
    <cellStyle name="Обычный 2 7 2 4 6 5" xfId="11264"/>
    <cellStyle name="Обычный 2 7 2 4 6 6" xfId="11265"/>
    <cellStyle name="Обычный 2 7 2 4 6 7" xfId="11266"/>
    <cellStyle name="Обычный 2 7 2 4 6 8" xfId="11267"/>
    <cellStyle name="Обычный 2 7 2 4 7" xfId="11268"/>
    <cellStyle name="Обычный 2 7 2 4 7 2" xfId="11269"/>
    <cellStyle name="Обычный 2 7 2 4 7 2 2" xfId="11270"/>
    <cellStyle name="Обычный 2 7 2 4 7 2 2 2" xfId="11271"/>
    <cellStyle name="Обычный 2 7 2 4 7 2 2 2 2" xfId="11272"/>
    <cellStyle name="Обычный 2 7 2 4 7 2 2 3" xfId="11273"/>
    <cellStyle name="Обычный 2 7 2 4 7 2 2 4" xfId="11274"/>
    <cellStyle name="Обычный 2 7 2 4 7 2 2 5" xfId="11275"/>
    <cellStyle name="Обычный 2 7 2 4 7 2 3" xfId="11276"/>
    <cellStyle name="Обычный 2 7 2 4 7 2 3 2" xfId="11277"/>
    <cellStyle name="Обычный 2 7 2 4 7 2 3 3" xfId="11278"/>
    <cellStyle name="Обычный 2 7 2 4 7 2 3 4" xfId="11279"/>
    <cellStyle name="Обычный 2 7 2 4 7 2 4" xfId="11280"/>
    <cellStyle name="Обычный 2 7 2 4 7 2 5" xfId="11281"/>
    <cellStyle name="Обычный 2 7 2 4 7 2 6" xfId="11282"/>
    <cellStyle name="Обычный 2 7 2 4 7 2 7" xfId="11283"/>
    <cellStyle name="Обычный 2 7 2 4 7 3" xfId="11284"/>
    <cellStyle name="Обычный 2 7 2 4 7 3 2" xfId="11285"/>
    <cellStyle name="Обычный 2 7 2 4 7 3 2 2" xfId="11286"/>
    <cellStyle name="Обычный 2 7 2 4 7 3 3" xfId="11287"/>
    <cellStyle name="Обычный 2 7 2 4 7 3 4" xfId="11288"/>
    <cellStyle name="Обычный 2 7 2 4 7 3 5" xfId="11289"/>
    <cellStyle name="Обычный 2 7 2 4 7 4" xfId="11290"/>
    <cellStyle name="Обычный 2 7 2 4 7 4 2" xfId="11291"/>
    <cellStyle name="Обычный 2 7 2 4 7 4 3" xfId="11292"/>
    <cellStyle name="Обычный 2 7 2 4 7 4 4" xfId="11293"/>
    <cellStyle name="Обычный 2 7 2 4 7 5" xfId="11294"/>
    <cellStyle name="Обычный 2 7 2 4 7 6" xfId="11295"/>
    <cellStyle name="Обычный 2 7 2 4 7 7" xfId="11296"/>
    <cellStyle name="Обычный 2 7 2 4 7 8" xfId="11297"/>
    <cellStyle name="Обычный 2 7 2 4 8" xfId="11298"/>
    <cellStyle name="Обычный 2 7 2 4 8 2" xfId="11299"/>
    <cellStyle name="Обычный 2 7 2 4 8 2 2" xfId="11300"/>
    <cellStyle name="Обычный 2 7 2 4 8 2 2 2" xfId="11301"/>
    <cellStyle name="Обычный 2 7 2 4 8 2 3" xfId="11302"/>
    <cellStyle name="Обычный 2 7 2 4 8 2 4" xfId="11303"/>
    <cellStyle name="Обычный 2 7 2 4 8 2 5" xfId="11304"/>
    <cellStyle name="Обычный 2 7 2 4 8 3" xfId="11305"/>
    <cellStyle name="Обычный 2 7 2 4 8 3 2" xfId="11306"/>
    <cellStyle name="Обычный 2 7 2 4 8 3 3" xfId="11307"/>
    <cellStyle name="Обычный 2 7 2 4 8 3 4" xfId="11308"/>
    <cellStyle name="Обычный 2 7 2 4 8 4" xfId="11309"/>
    <cellStyle name="Обычный 2 7 2 4 8 5" xfId="11310"/>
    <cellStyle name="Обычный 2 7 2 4 8 6" xfId="11311"/>
    <cellStyle name="Обычный 2 7 2 4 8 7" xfId="11312"/>
    <cellStyle name="Обычный 2 7 2 4 9" xfId="11313"/>
    <cellStyle name="Обычный 2 7 2 4 9 2" xfId="11314"/>
    <cellStyle name="Обычный 2 7 2 4 9 2 2" xfId="11315"/>
    <cellStyle name="Обычный 2 7 2 4 9 2 2 2" xfId="11316"/>
    <cellStyle name="Обычный 2 7 2 4 9 2 3" xfId="11317"/>
    <cellStyle name="Обычный 2 7 2 4 9 2 4" xfId="11318"/>
    <cellStyle name="Обычный 2 7 2 4 9 2 5" xfId="11319"/>
    <cellStyle name="Обычный 2 7 2 4 9 3" xfId="11320"/>
    <cellStyle name="Обычный 2 7 2 4 9 3 2" xfId="11321"/>
    <cellStyle name="Обычный 2 7 2 4 9 3 3" xfId="11322"/>
    <cellStyle name="Обычный 2 7 2 4 9 3 4" xfId="11323"/>
    <cellStyle name="Обычный 2 7 2 4 9 4" xfId="11324"/>
    <cellStyle name="Обычный 2 7 2 4 9 5" xfId="11325"/>
    <cellStyle name="Обычный 2 7 2 4 9 6" xfId="11326"/>
    <cellStyle name="Обычный 2 7 2 4 9 7" xfId="11327"/>
    <cellStyle name="Обычный 2 7 2 5" xfId="11328"/>
    <cellStyle name="Обычный 2 7 2 5 2" xfId="11329"/>
    <cellStyle name="Обычный 2 7 2 5 2 2" xfId="11330"/>
    <cellStyle name="Обычный 2 7 2 5 2 2 2" xfId="11331"/>
    <cellStyle name="Обычный 2 7 2 5 2 2 2 2" xfId="11332"/>
    <cellStyle name="Обычный 2 7 2 5 2 2 3" xfId="11333"/>
    <cellStyle name="Обычный 2 7 2 5 2 2 4" xfId="11334"/>
    <cellStyle name="Обычный 2 7 2 5 2 2 5" xfId="11335"/>
    <cellStyle name="Обычный 2 7 2 5 2 3" xfId="11336"/>
    <cellStyle name="Обычный 2 7 2 5 2 3 2" xfId="11337"/>
    <cellStyle name="Обычный 2 7 2 5 2 3 3" xfId="11338"/>
    <cellStyle name="Обычный 2 7 2 5 2 3 4" xfId="11339"/>
    <cellStyle name="Обычный 2 7 2 5 2 4" xfId="11340"/>
    <cellStyle name="Обычный 2 7 2 5 2 5" xfId="11341"/>
    <cellStyle name="Обычный 2 7 2 5 2 6" xfId="11342"/>
    <cellStyle name="Обычный 2 7 2 5 2 7" xfId="11343"/>
    <cellStyle name="Обычный 2 7 2 5 3" xfId="11344"/>
    <cellStyle name="Обычный 2 7 2 5 3 2" xfId="11345"/>
    <cellStyle name="Обычный 2 7 2 5 3 2 2" xfId="11346"/>
    <cellStyle name="Обычный 2 7 2 5 3 3" xfId="11347"/>
    <cellStyle name="Обычный 2 7 2 5 3 4" xfId="11348"/>
    <cellStyle name="Обычный 2 7 2 5 3 5" xfId="11349"/>
    <cellStyle name="Обычный 2 7 2 5 4" xfId="11350"/>
    <cellStyle name="Обычный 2 7 2 5 4 2" xfId="11351"/>
    <cellStyle name="Обычный 2 7 2 5 4 2 2" xfId="11352"/>
    <cellStyle name="Обычный 2 7 2 5 4 3" xfId="11353"/>
    <cellStyle name="Обычный 2 7 2 5 4 4" xfId="11354"/>
    <cellStyle name="Обычный 2 7 2 5 4 5" xfId="11355"/>
    <cellStyle name="Обычный 2 7 2 5 5" xfId="11356"/>
    <cellStyle name="Обычный 2 7 2 5 5 2" xfId="11357"/>
    <cellStyle name="Обычный 2 7 2 5 5 3" xfId="11358"/>
    <cellStyle name="Обычный 2 7 2 5 5 4" xfId="11359"/>
    <cellStyle name="Обычный 2 7 2 5 6" xfId="11360"/>
    <cellStyle name="Обычный 2 7 2 5 7" xfId="11361"/>
    <cellStyle name="Обычный 2 7 2 5 8" xfId="11362"/>
    <cellStyle name="Обычный 2 7 2 5 9" xfId="11363"/>
    <cellStyle name="Обычный 2 7 2 6" xfId="11364"/>
    <cellStyle name="Обычный 2 7 2 6 2" xfId="11365"/>
    <cellStyle name="Обычный 2 7 2 6 2 2" xfId="11366"/>
    <cellStyle name="Обычный 2 7 2 6 2 2 2" xfId="11367"/>
    <cellStyle name="Обычный 2 7 2 6 2 2 2 2" xfId="11368"/>
    <cellStyle name="Обычный 2 7 2 6 2 2 3" xfId="11369"/>
    <cellStyle name="Обычный 2 7 2 6 2 2 4" xfId="11370"/>
    <cellStyle name="Обычный 2 7 2 6 2 2 5" xfId="11371"/>
    <cellStyle name="Обычный 2 7 2 6 2 3" xfId="11372"/>
    <cellStyle name="Обычный 2 7 2 6 2 3 2" xfId="11373"/>
    <cellStyle name="Обычный 2 7 2 6 2 3 3" xfId="11374"/>
    <cellStyle name="Обычный 2 7 2 6 2 3 4" xfId="11375"/>
    <cellStyle name="Обычный 2 7 2 6 2 4" xfId="11376"/>
    <cellStyle name="Обычный 2 7 2 6 2 5" xfId="11377"/>
    <cellStyle name="Обычный 2 7 2 6 2 6" xfId="11378"/>
    <cellStyle name="Обычный 2 7 2 6 2 7" xfId="11379"/>
    <cellStyle name="Обычный 2 7 2 6 3" xfId="11380"/>
    <cellStyle name="Обычный 2 7 2 6 3 2" xfId="11381"/>
    <cellStyle name="Обычный 2 7 2 6 3 2 2" xfId="11382"/>
    <cellStyle name="Обычный 2 7 2 6 3 3" xfId="11383"/>
    <cellStyle name="Обычный 2 7 2 6 3 4" xfId="11384"/>
    <cellStyle name="Обычный 2 7 2 6 3 5" xfId="11385"/>
    <cellStyle name="Обычный 2 7 2 6 4" xfId="11386"/>
    <cellStyle name="Обычный 2 7 2 6 4 2" xfId="11387"/>
    <cellStyle name="Обычный 2 7 2 6 4 2 2" xfId="11388"/>
    <cellStyle name="Обычный 2 7 2 6 4 3" xfId="11389"/>
    <cellStyle name="Обычный 2 7 2 6 4 4" xfId="11390"/>
    <cellStyle name="Обычный 2 7 2 6 4 5" xfId="11391"/>
    <cellStyle name="Обычный 2 7 2 6 5" xfId="11392"/>
    <cellStyle name="Обычный 2 7 2 6 5 2" xfId="11393"/>
    <cellStyle name="Обычный 2 7 2 6 5 3" xfId="11394"/>
    <cellStyle name="Обычный 2 7 2 6 5 4" xfId="11395"/>
    <cellStyle name="Обычный 2 7 2 6 6" xfId="11396"/>
    <cellStyle name="Обычный 2 7 2 6 7" xfId="11397"/>
    <cellStyle name="Обычный 2 7 2 6 8" xfId="11398"/>
    <cellStyle name="Обычный 2 7 2 6 9" xfId="11399"/>
    <cellStyle name="Обычный 2 7 2 7" xfId="11400"/>
    <cellStyle name="Обычный 2 7 2 7 2" xfId="11401"/>
    <cellStyle name="Обычный 2 7 2 7 2 2" xfId="11402"/>
    <cellStyle name="Обычный 2 7 2 7 2 2 2" xfId="11403"/>
    <cellStyle name="Обычный 2 7 2 7 2 2 2 2" xfId="11404"/>
    <cellStyle name="Обычный 2 7 2 7 2 2 3" xfId="11405"/>
    <cellStyle name="Обычный 2 7 2 7 2 2 4" xfId="11406"/>
    <cellStyle name="Обычный 2 7 2 7 2 2 5" xfId="11407"/>
    <cellStyle name="Обычный 2 7 2 7 2 3" xfId="11408"/>
    <cellStyle name="Обычный 2 7 2 7 2 3 2" xfId="11409"/>
    <cellStyle name="Обычный 2 7 2 7 2 3 3" xfId="11410"/>
    <cellStyle name="Обычный 2 7 2 7 2 3 4" xfId="11411"/>
    <cellStyle name="Обычный 2 7 2 7 2 4" xfId="11412"/>
    <cellStyle name="Обычный 2 7 2 7 2 5" xfId="11413"/>
    <cellStyle name="Обычный 2 7 2 7 2 6" xfId="11414"/>
    <cellStyle name="Обычный 2 7 2 7 2 7" xfId="11415"/>
    <cellStyle name="Обычный 2 7 2 7 3" xfId="11416"/>
    <cellStyle name="Обычный 2 7 2 7 3 2" xfId="11417"/>
    <cellStyle name="Обычный 2 7 2 7 3 2 2" xfId="11418"/>
    <cellStyle name="Обычный 2 7 2 7 3 3" xfId="11419"/>
    <cellStyle name="Обычный 2 7 2 7 3 4" xfId="11420"/>
    <cellStyle name="Обычный 2 7 2 7 3 5" xfId="11421"/>
    <cellStyle name="Обычный 2 7 2 7 4" xfId="11422"/>
    <cellStyle name="Обычный 2 7 2 7 4 2" xfId="11423"/>
    <cellStyle name="Обычный 2 7 2 7 4 2 2" xfId="11424"/>
    <cellStyle name="Обычный 2 7 2 7 4 3" xfId="11425"/>
    <cellStyle name="Обычный 2 7 2 7 4 4" xfId="11426"/>
    <cellStyle name="Обычный 2 7 2 7 4 5" xfId="11427"/>
    <cellStyle name="Обычный 2 7 2 7 5" xfId="11428"/>
    <cellStyle name="Обычный 2 7 2 7 5 2" xfId="11429"/>
    <cellStyle name="Обычный 2 7 2 7 5 3" xfId="11430"/>
    <cellStyle name="Обычный 2 7 2 7 5 4" xfId="11431"/>
    <cellStyle name="Обычный 2 7 2 7 6" xfId="11432"/>
    <cellStyle name="Обычный 2 7 2 7 7" xfId="11433"/>
    <cellStyle name="Обычный 2 7 2 7 8" xfId="11434"/>
    <cellStyle name="Обычный 2 7 2 7 9" xfId="11435"/>
    <cellStyle name="Обычный 2 7 2 8" xfId="11436"/>
    <cellStyle name="Обычный 2 7 2 8 2" xfId="11437"/>
    <cellStyle name="Обычный 2 7 2 8 2 2" xfId="11438"/>
    <cellStyle name="Обычный 2 7 2 8 2 2 2" xfId="11439"/>
    <cellStyle name="Обычный 2 7 2 8 2 2 2 2" xfId="11440"/>
    <cellStyle name="Обычный 2 7 2 8 2 2 3" xfId="11441"/>
    <cellStyle name="Обычный 2 7 2 8 2 2 4" xfId="11442"/>
    <cellStyle name="Обычный 2 7 2 8 2 2 5" xfId="11443"/>
    <cellStyle name="Обычный 2 7 2 8 2 3" xfId="11444"/>
    <cellStyle name="Обычный 2 7 2 8 2 3 2" xfId="11445"/>
    <cellStyle name="Обычный 2 7 2 8 2 3 3" xfId="11446"/>
    <cellStyle name="Обычный 2 7 2 8 2 3 4" xfId="11447"/>
    <cellStyle name="Обычный 2 7 2 8 2 4" xfId="11448"/>
    <cellStyle name="Обычный 2 7 2 8 2 5" xfId="11449"/>
    <cellStyle name="Обычный 2 7 2 8 2 6" xfId="11450"/>
    <cellStyle name="Обычный 2 7 2 8 2 7" xfId="11451"/>
    <cellStyle name="Обычный 2 7 2 8 3" xfId="11452"/>
    <cellStyle name="Обычный 2 7 2 8 3 2" xfId="11453"/>
    <cellStyle name="Обычный 2 7 2 8 3 2 2" xfId="11454"/>
    <cellStyle name="Обычный 2 7 2 8 3 3" xfId="11455"/>
    <cellStyle name="Обычный 2 7 2 8 3 4" xfId="11456"/>
    <cellStyle name="Обычный 2 7 2 8 3 5" xfId="11457"/>
    <cellStyle name="Обычный 2 7 2 8 4" xfId="11458"/>
    <cellStyle name="Обычный 2 7 2 8 4 2" xfId="11459"/>
    <cellStyle name="Обычный 2 7 2 8 4 3" xfId="11460"/>
    <cellStyle name="Обычный 2 7 2 8 4 4" xfId="11461"/>
    <cellStyle name="Обычный 2 7 2 8 5" xfId="11462"/>
    <cellStyle name="Обычный 2 7 2 8 6" xfId="11463"/>
    <cellStyle name="Обычный 2 7 2 8 7" xfId="11464"/>
    <cellStyle name="Обычный 2 7 2 8 8" xfId="11465"/>
    <cellStyle name="Обычный 2 7 2 9" xfId="11466"/>
    <cellStyle name="Обычный 2 7 2 9 2" xfId="11467"/>
    <cellStyle name="Обычный 2 7 2 9 2 2" xfId="11468"/>
    <cellStyle name="Обычный 2 7 2 9 2 2 2" xfId="11469"/>
    <cellStyle name="Обычный 2 7 2 9 2 2 2 2" xfId="11470"/>
    <cellStyle name="Обычный 2 7 2 9 2 2 3" xfId="11471"/>
    <cellStyle name="Обычный 2 7 2 9 2 2 4" xfId="11472"/>
    <cellStyle name="Обычный 2 7 2 9 2 2 5" xfId="11473"/>
    <cellStyle name="Обычный 2 7 2 9 2 3" xfId="11474"/>
    <cellStyle name="Обычный 2 7 2 9 2 3 2" xfId="11475"/>
    <cellStyle name="Обычный 2 7 2 9 2 3 3" xfId="11476"/>
    <cellStyle name="Обычный 2 7 2 9 2 3 4" xfId="11477"/>
    <cellStyle name="Обычный 2 7 2 9 2 4" xfId="11478"/>
    <cellStyle name="Обычный 2 7 2 9 2 5" xfId="11479"/>
    <cellStyle name="Обычный 2 7 2 9 2 6" xfId="11480"/>
    <cellStyle name="Обычный 2 7 2 9 2 7" xfId="11481"/>
    <cellStyle name="Обычный 2 7 2 9 3" xfId="11482"/>
    <cellStyle name="Обычный 2 7 2 9 3 2" xfId="11483"/>
    <cellStyle name="Обычный 2 7 2 9 3 2 2" xfId="11484"/>
    <cellStyle name="Обычный 2 7 2 9 3 3" xfId="11485"/>
    <cellStyle name="Обычный 2 7 2 9 3 4" xfId="11486"/>
    <cellStyle name="Обычный 2 7 2 9 3 5" xfId="11487"/>
    <cellStyle name="Обычный 2 7 2 9 4" xfId="11488"/>
    <cellStyle name="Обычный 2 7 2 9 4 2" xfId="11489"/>
    <cellStyle name="Обычный 2 7 2 9 4 3" xfId="11490"/>
    <cellStyle name="Обычный 2 7 2 9 4 4" xfId="11491"/>
    <cellStyle name="Обычный 2 7 2 9 5" xfId="11492"/>
    <cellStyle name="Обычный 2 7 2 9 6" xfId="11493"/>
    <cellStyle name="Обычный 2 7 2 9 7" xfId="11494"/>
    <cellStyle name="Обычный 2 7 2 9 8" xfId="11495"/>
    <cellStyle name="Обычный 2 7 3" xfId="11496"/>
    <cellStyle name="Обычный 2 7 3 10" xfId="11497"/>
    <cellStyle name="Обычный 2 7 3 10 2" xfId="11498"/>
    <cellStyle name="Обычный 2 7 3 10 2 2" xfId="11499"/>
    <cellStyle name="Обычный 2 7 3 10 2 2 2" xfId="11500"/>
    <cellStyle name="Обычный 2 7 3 10 2 2 2 2" xfId="11501"/>
    <cellStyle name="Обычный 2 7 3 10 2 2 3" xfId="11502"/>
    <cellStyle name="Обычный 2 7 3 10 2 2 4" xfId="11503"/>
    <cellStyle name="Обычный 2 7 3 10 2 2 5" xfId="11504"/>
    <cellStyle name="Обычный 2 7 3 10 2 3" xfId="11505"/>
    <cellStyle name="Обычный 2 7 3 10 2 3 2" xfId="11506"/>
    <cellStyle name="Обычный 2 7 3 10 2 3 3" xfId="11507"/>
    <cellStyle name="Обычный 2 7 3 10 2 3 4" xfId="11508"/>
    <cellStyle name="Обычный 2 7 3 10 2 4" xfId="11509"/>
    <cellStyle name="Обычный 2 7 3 10 2 5" xfId="11510"/>
    <cellStyle name="Обычный 2 7 3 10 2 6" xfId="11511"/>
    <cellStyle name="Обычный 2 7 3 10 2 7" xfId="11512"/>
    <cellStyle name="Обычный 2 7 3 10 3" xfId="11513"/>
    <cellStyle name="Обычный 2 7 3 10 3 2" xfId="11514"/>
    <cellStyle name="Обычный 2 7 3 10 3 2 2" xfId="11515"/>
    <cellStyle name="Обычный 2 7 3 10 3 3" xfId="11516"/>
    <cellStyle name="Обычный 2 7 3 10 3 4" xfId="11517"/>
    <cellStyle name="Обычный 2 7 3 10 3 5" xfId="11518"/>
    <cellStyle name="Обычный 2 7 3 10 4" xfId="11519"/>
    <cellStyle name="Обычный 2 7 3 10 4 2" xfId="11520"/>
    <cellStyle name="Обычный 2 7 3 10 4 3" xfId="11521"/>
    <cellStyle name="Обычный 2 7 3 10 4 4" xfId="11522"/>
    <cellStyle name="Обычный 2 7 3 10 5" xfId="11523"/>
    <cellStyle name="Обычный 2 7 3 10 6" xfId="11524"/>
    <cellStyle name="Обычный 2 7 3 10 7" xfId="11525"/>
    <cellStyle name="Обычный 2 7 3 10 8" xfId="11526"/>
    <cellStyle name="Обычный 2 7 3 11" xfId="11527"/>
    <cellStyle name="Обычный 2 7 3 11 2" xfId="11528"/>
    <cellStyle name="Обычный 2 7 3 11 2 2" xfId="11529"/>
    <cellStyle name="Обычный 2 7 3 11 2 2 2" xfId="11530"/>
    <cellStyle name="Обычный 2 7 3 11 2 3" xfId="11531"/>
    <cellStyle name="Обычный 2 7 3 11 2 4" xfId="11532"/>
    <cellStyle name="Обычный 2 7 3 11 2 5" xfId="11533"/>
    <cellStyle name="Обычный 2 7 3 11 3" xfId="11534"/>
    <cellStyle name="Обычный 2 7 3 11 3 2" xfId="11535"/>
    <cellStyle name="Обычный 2 7 3 11 3 3" xfId="11536"/>
    <cellStyle name="Обычный 2 7 3 11 3 4" xfId="11537"/>
    <cellStyle name="Обычный 2 7 3 11 4" xfId="11538"/>
    <cellStyle name="Обычный 2 7 3 11 5" xfId="11539"/>
    <cellStyle name="Обычный 2 7 3 11 6" xfId="11540"/>
    <cellStyle name="Обычный 2 7 3 11 7" xfId="11541"/>
    <cellStyle name="Обычный 2 7 3 12" xfId="11542"/>
    <cellStyle name="Обычный 2 7 3 12 2" xfId="11543"/>
    <cellStyle name="Обычный 2 7 3 12 2 2" xfId="11544"/>
    <cellStyle name="Обычный 2 7 3 12 2 2 2" xfId="11545"/>
    <cellStyle name="Обычный 2 7 3 12 2 3" xfId="11546"/>
    <cellStyle name="Обычный 2 7 3 12 2 4" xfId="11547"/>
    <cellStyle name="Обычный 2 7 3 12 2 5" xfId="11548"/>
    <cellStyle name="Обычный 2 7 3 12 3" xfId="11549"/>
    <cellStyle name="Обычный 2 7 3 12 3 2" xfId="11550"/>
    <cellStyle name="Обычный 2 7 3 12 3 3" xfId="11551"/>
    <cellStyle name="Обычный 2 7 3 12 3 4" xfId="11552"/>
    <cellStyle name="Обычный 2 7 3 12 4" xfId="11553"/>
    <cellStyle name="Обычный 2 7 3 12 5" xfId="11554"/>
    <cellStyle name="Обычный 2 7 3 12 6" xfId="11555"/>
    <cellStyle name="Обычный 2 7 3 12 7" xfId="11556"/>
    <cellStyle name="Обычный 2 7 3 13" xfId="11557"/>
    <cellStyle name="Обычный 2 7 3 13 2" xfId="11558"/>
    <cellStyle name="Обычный 2 7 3 13 2 2" xfId="11559"/>
    <cellStyle name="Обычный 2 7 3 13 3" xfId="11560"/>
    <cellStyle name="Обычный 2 7 3 13 4" xfId="11561"/>
    <cellStyle name="Обычный 2 7 3 13 5" xfId="11562"/>
    <cellStyle name="Обычный 2 7 3 14" xfId="11563"/>
    <cellStyle name="Обычный 2 7 3 14 2" xfId="11564"/>
    <cellStyle name="Обычный 2 7 3 14 2 2" xfId="11565"/>
    <cellStyle name="Обычный 2 7 3 14 3" xfId="11566"/>
    <cellStyle name="Обычный 2 7 3 14 4" xfId="11567"/>
    <cellStyle name="Обычный 2 7 3 14 5" xfId="11568"/>
    <cellStyle name="Обычный 2 7 3 15" xfId="11569"/>
    <cellStyle name="Обычный 2 7 3 15 2" xfId="11570"/>
    <cellStyle name="Обычный 2 7 3 15 2 2" xfId="11571"/>
    <cellStyle name="Обычный 2 7 3 15 3" xfId="11572"/>
    <cellStyle name="Обычный 2 7 3 16" xfId="11573"/>
    <cellStyle name="Обычный 2 7 3 16 2" xfId="11574"/>
    <cellStyle name="Обычный 2 7 3 17" xfId="11575"/>
    <cellStyle name="Обычный 2 7 3 18" xfId="11576"/>
    <cellStyle name="Обычный 2 7 3 2" xfId="11577"/>
    <cellStyle name="Обычный 2 7 3 2 10" xfId="11578"/>
    <cellStyle name="Обычный 2 7 3 2 10 2" xfId="11579"/>
    <cellStyle name="Обычный 2 7 3 2 10 2 2" xfId="11580"/>
    <cellStyle name="Обычный 2 7 3 2 10 2 2 2" xfId="11581"/>
    <cellStyle name="Обычный 2 7 3 2 10 2 3" xfId="11582"/>
    <cellStyle name="Обычный 2 7 3 2 10 2 4" xfId="11583"/>
    <cellStyle name="Обычный 2 7 3 2 10 2 5" xfId="11584"/>
    <cellStyle name="Обычный 2 7 3 2 10 3" xfId="11585"/>
    <cellStyle name="Обычный 2 7 3 2 10 3 2" xfId="11586"/>
    <cellStyle name="Обычный 2 7 3 2 10 3 3" xfId="11587"/>
    <cellStyle name="Обычный 2 7 3 2 10 3 4" xfId="11588"/>
    <cellStyle name="Обычный 2 7 3 2 10 4" xfId="11589"/>
    <cellStyle name="Обычный 2 7 3 2 10 5" xfId="11590"/>
    <cellStyle name="Обычный 2 7 3 2 10 6" xfId="11591"/>
    <cellStyle name="Обычный 2 7 3 2 10 7" xfId="11592"/>
    <cellStyle name="Обычный 2 7 3 2 11" xfId="11593"/>
    <cellStyle name="Обычный 2 7 3 2 11 2" xfId="11594"/>
    <cellStyle name="Обычный 2 7 3 2 11 2 2" xfId="11595"/>
    <cellStyle name="Обычный 2 7 3 2 11 3" xfId="11596"/>
    <cellStyle name="Обычный 2 7 3 2 11 4" xfId="11597"/>
    <cellStyle name="Обычный 2 7 3 2 11 5" xfId="11598"/>
    <cellStyle name="Обычный 2 7 3 2 12" xfId="11599"/>
    <cellStyle name="Обычный 2 7 3 2 12 2" xfId="11600"/>
    <cellStyle name="Обычный 2 7 3 2 12 3" xfId="11601"/>
    <cellStyle name="Обычный 2 7 3 2 12 4" xfId="11602"/>
    <cellStyle name="Обычный 2 7 3 2 13" xfId="11603"/>
    <cellStyle name="Обычный 2 7 3 2 14" xfId="11604"/>
    <cellStyle name="Обычный 2 7 3 2 15" xfId="11605"/>
    <cellStyle name="Обычный 2 7 3 2 16" xfId="11606"/>
    <cellStyle name="Обычный 2 7 3 2 2" xfId="11607"/>
    <cellStyle name="Обычный 2 7 3 2 2 10" xfId="11608"/>
    <cellStyle name="Обычный 2 7 3 2 2 10 2" xfId="11609"/>
    <cellStyle name="Обычный 2 7 3 2 2 10 2 2" xfId="11610"/>
    <cellStyle name="Обычный 2 7 3 2 2 10 3" xfId="11611"/>
    <cellStyle name="Обычный 2 7 3 2 2 10 4" xfId="11612"/>
    <cellStyle name="Обычный 2 7 3 2 2 10 5" xfId="11613"/>
    <cellStyle name="Обычный 2 7 3 2 2 11" xfId="11614"/>
    <cellStyle name="Обычный 2 7 3 2 2 11 2" xfId="11615"/>
    <cellStyle name="Обычный 2 7 3 2 2 11 3" xfId="11616"/>
    <cellStyle name="Обычный 2 7 3 2 2 11 4" xfId="11617"/>
    <cellStyle name="Обычный 2 7 3 2 2 12" xfId="11618"/>
    <cellStyle name="Обычный 2 7 3 2 2 13" xfId="11619"/>
    <cellStyle name="Обычный 2 7 3 2 2 14" xfId="11620"/>
    <cellStyle name="Обычный 2 7 3 2 2 15" xfId="11621"/>
    <cellStyle name="Обычный 2 7 3 2 2 2" xfId="11622"/>
    <cellStyle name="Обычный 2 7 3 2 2 2 2" xfId="11623"/>
    <cellStyle name="Обычный 2 7 3 2 2 2 2 2" xfId="11624"/>
    <cellStyle name="Обычный 2 7 3 2 2 2 2 2 2" xfId="11625"/>
    <cellStyle name="Обычный 2 7 3 2 2 2 2 2 2 2" xfId="11626"/>
    <cellStyle name="Обычный 2 7 3 2 2 2 2 2 3" xfId="11627"/>
    <cellStyle name="Обычный 2 7 3 2 2 2 2 2 4" xfId="11628"/>
    <cellStyle name="Обычный 2 7 3 2 2 2 2 2 5" xfId="11629"/>
    <cellStyle name="Обычный 2 7 3 2 2 2 2 3" xfId="11630"/>
    <cellStyle name="Обычный 2 7 3 2 2 2 2 3 2" xfId="11631"/>
    <cellStyle name="Обычный 2 7 3 2 2 2 2 3 3" xfId="11632"/>
    <cellStyle name="Обычный 2 7 3 2 2 2 2 3 4" xfId="11633"/>
    <cellStyle name="Обычный 2 7 3 2 2 2 2 4" xfId="11634"/>
    <cellStyle name="Обычный 2 7 3 2 2 2 2 5" xfId="11635"/>
    <cellStyle name="Обычный 2 7 3 2 2 2 2 6" xfId="11636"/>
    <cellStyle name="Обычный 2 7 3 2 2 2 2 7" xfId="11637"/>
    <cellStyle name="Обычный 2 7 3 2 2 2 3" xfId="11638"/>
    <cellStyle name="Обычный 2 7 3 2 2 2 3 2" xfId="11639"/>
    <cellStyle name="Обычный 2 7 3 2 2 2 3 2 2" xfId="11640"/>
    <cellStyle name="Обычный 2 7 3 2 2 2 3 3" xfId="11641"/>
    <cellStyle name="Обычный 2 7 3 2 2 2 3 4" xfId="11642"/>
    <cellStyle name="Обычный 2 7 3 2 2 2 3 5" xfId="11643"/>
    <cellStyle name="Обычный 2 7 3 2 2 2 4" xfId="11644"/>
    <cellStyle name="Обычный 2 7 3 2 2 2 4 2" xfId="11645"/>
    <cellStyle name="Обычный 2 7 3 2 2 2 4 2 2" xfId="11646"/>
    <cellStyle name="Обычный 2 7 3 2 2 2 4 3" xfId="11647"/>
    <cellStyle name="Обычный 2 7 3 2 2 2 4 4" xfId="11648"/>
    <cellStyle name="Обычный 2 7 3 2 2 2 4 5" xfId="11649"/>
    <cellStyle name="Обычный 2 7 3 2 2 2 5" xfId="11650"/>
    <cellStyle name="Обычный 2 7 3 2 2 2 5 2" xfId="11651"/>
    <cellStyle name="Обычный 2 7 3 2 2 2 5 3" xfId="11652"/>
    <cellStyle name="Обычный 2 7 3 2 2 2 5 4" xfId="11653"/>
    <cellStyle name="Обычный 2 7 3 2 2 2 6" xfId="11654"/>
    <cellStyle name="Обычный 2 7 3 2 2 2 7" xfId="11655"/>
    <cellStyle name="Обычный 2 7 3 2 2 2 8" xfId="11656"/>
    <cellStyle name="Обычный 2 7 3 2 2 2 9" xfId="11657"/>
    <cellStyle name="Обычный 2 7 3 2 2 3" xfId="11658"/>
    <cellStyle name="Обычный 2 7 3 2 2 3 2" xfId="11659"/>
    <cellStyle name="Обычный 2 7 3 2 2 3 2 2" xfId="11660"/>
    <cellStyle name="Обычный 2 7 3 2 2 3 2 2 2" xfId="11661"/>
    <cellStyle name="Обычный 2 7 3 2 2 3 2 2 2 2" xfId="11662"/>
    <cellStyle name="Обычный 2 7 3 2 2 3 2 2 3" xfId="11663"/>
    <cellStyle name="Обычный 2 7 3 2 2 3 2 2 4" xfId="11664"/>
    <cellStyle name="Обычный 2 7 3 2 2 3 2 2 5" xfId="11665"/>
    <cellStyle name="Обычный 2 7 3 2 2 3 2 3" xfId="11666"/>
    <cellStyle name="Обычный 2 7 3 2 2 3 2 3 2" xfId="11667"/>
    <cellStyle name="Обычный 2 7 3 2 2 3 2 3 3" xfId="11668"/>
    <cellStyle name="Обычный 2 7 3 2 2 3 2 3 4" xfId="11669"/>
    <cellStyle name="Обычный 2 7 3 2 2 3 2 4" xfId="11670"/>
    <cellStyle name="Обычный 2 7 3 2 2 3 2 5" xfId="11671"/>
    <cellStyle name="Обычный 2 7 3 2 2 3 2 6" xfId="11672"/>
    <cellStyle name="Обычный 2 7 3 2 2 3 2 7" xfId="11673"/>
    <cellStyle name="Обычный 2 7 3 2 2 3 3" xfId="11674"/>
    <cellStyle name="Обычный 2 7 3 2 2 3 3 2" xfId="11675"/>
    <cellStyle name="Обычный 2 7 3 2 2 3 3 2 2" xfId="11676"/>
    <cellStyle name="Обычный 2 7 3 2 2 3 3 3" xfId="11677"/>
    <cellStyle name="Обычный 2 7 3 2 2 3 3 4" xfId="11678"/>
    <cellStyle name="Обычный 2 7 3 2 2 3 3 5" xfId="11679"/>
    <cellStyle name="Обычный 2 7 3 2 2 3 4" xfId="11680"/>
    <cellStyle name="Обычный 2 7 3 2 2 3 4 2" xfId="11681"/>
    <cellStyle name="Обычный 2 7 3 2 2 3 4 2 2" xfId="11682"/>
    <cellStyle name="Обычный 2 7 3 2 2 3 4 3" xfId="11683"/>
    <cellStyle name="Обычный 2 7 3 2 2 3 4 4" xfId="11684"/>
    <cellStyle name="Обычный 2 7 3 2 2 3 4 5" xfId="11685"/>
    <cellStyle name="Обычный 2 7 3 2 2 3 5" xfId="11686"/>
    <cellStyle name="Обычный 2 7 3 2 2 3 5 2" xfId="11687"/>
    <cellStyle name="Обычный 2 7 3 2 2 3 5 3" xfId="11688"/>
    <cellStyle name="Обычный 2 7 3 2 2 3 5 4" xfId="11689"/>
    <cellStyle name="Обычный 2 7 3 2 2 3 6" xfId="11690"/>
    <cellStyle name="Обычный 2 7 3 2 2 3 7" xfId="11691"/>
    <cellStyle name="Обычный 2 7 3 2 2 3 8" xfId="11692"/>
    <cellStyle name="Обычный 2 7 3 2 2 3 9" xfId="11693"/>
    <cellStyle name="Обычный 2 7 3 2 2 4" xfId="11694"/>
    <cellStyle name="Обычный 2 7 3 2 2 4 2" xfId="11695"/>
    <cellStyle name="Обычный 2 7 3 2 2 4 2 2" xfId="11696"/>
    <cellStyle name="Обычный 2 7 3 2 2 4 2 2 2" xfId="11697"/>
    <cellStyle name="Обычный 2 7 3 2 2 4 2 2 2 2" xfId="11698"/>
    <cellStyle name="Обычный 2 7 3 2 2 4 2 2 3" xfId="11699"/>
    <cellStyle name="Обычный 2 7 3 2 2 4 2 2 4" xfId="11700"/>
    <cellStyle name="Обычный 2 7 3 2 2 4 2 2 5" xfId="11701"/>
    <cellStyle name="Обычный 2 7 3 2 2 4 2 3" xfId="11702"/>
    <cellStyle name="Обычный 2 7 3 2 2 4 2 3 2" xfId="11703"/>
    <cellStyle name="Обычный 2 7 3 2 2 4 2 3 3" xfId="11704"/>
    <cellStyle name="Обычный 2 7 3 2 2 4 2 3 4" xfId="11705"/>
    <cellStyle name="Обычный 2 7 3 2 2 4 2 4" xfId="11706"/>
    <cellStyle name="Обычный 2 7 3 2 2 4 2 5" xfId="11707"/>
    <cellStyle name="Обычный 2 7 3 2 2 4 2 6" xfId="11708"/>
    <cellStyle name="Обычный 2 7 3 2 2 4 2 7" xfId="11709"/>
    <cellStyle name="Обычный 2 7 3 2 2 4 3" xfId="11710"/>
    <cellStyle name="Обычный 2 7 3 2 2 4 3 2" xfId="11711"/>
    <cellStyle name="Обычный 2 7 3 2 2 4 3 2 2" xfId="11712"/>
    <cellStyle name="Обычный 2 7 3 2 2 4 3 3" xfId="11713"/>
    <cellStyle name="Обычный 2 7 3 2 2 4 3 4" xfId="11714"/>
    <cellStyle name="Обычный 2 7 3 2 2 4 3 5" xfId="11715"/>
    <cellStyle name="Обычный 2 7 3 2 2 4 4" xfId="11716"/>
    <cellStyle name="Обычный 2 7 3 2 2 4 4 2" xfId="11717"/>
    <cellStyle name="Обычный 2 7 3 2 2 4 4 3" xfId="11718"/>
    <cellStyle name="Обычный 2 7 3 2 2 4 4 4" xfId="11719"/>
    <cellStyle name="Обычный 2 7 3 2 2 4 5" xfId="11720"/>
    <cellStyle name="Обычный 2 7 3 2 2 4 6" xfId="11721"/>
    <cellStyle name="Обычный 2 7 3 2 2 4 7" xfId="11722"/>
    <cellStyle name="Обычный 2 7 3 2 2 4 8" xfId="11723"/>
    <cellStyle name="Обычный 2 7 3 2 2 5" xfId="11724"/>
    <cellStyle name="Обычный 2 7 3 2 2 5 2" xfId="11725"/>
    <cellStyle name="Обычный 2 7 3 2 2 5 2 2" xfId="11726"/>
    <cellStyle name="Обычный 2 7 3 2 2 5 2 2 2" xfId="11727"/>
    <cellStyle name="Обычный 2 7 3 2 2 5 2 2 2 2" xfId="11728"/>
    <cellStyle name="Обычный 2 7 3 2 2 5 2 2 3" xfId="11729"/>
    <cellStyle name="Обычный 2 7 3 2 2 5 2 2 4" xfId="11730"/>
    <cellStyle name="Обычный 2 7 3 2 2 5 2 2 5" xfId="11731"/>
    <cellStyle name="Обычный 2 7 3 2 2 5 2 3" xfId="11732"/>
    <cellStyle name="Обычный 2 7 3 2 2 5 2 3 2" xfId="11733"/>
    <cellStyle name="Обычный 2 7 3 2 2 5 2 3 3" xfId="11734"/>
    <cellStyle name="Обычный 2 7 3 2 2 5 2 3 4" xfId="11735"/>
    <cellStyle name="Обычный 2 7 3 2 2 5 2 4" xfId="11736"/>
    <cellStyle name="Обычный 2 7 3 2 2 5 2 5" xfId="11737"/>
    <cellStyle name="Обычный 2 7 3 2 2 5 2 6" xfId="11738"/>
    <cellStyle name="Обычный 2 7 3 2 2 5 2 7" xfId="11739"/>
    <cellStyle name="Обычный 2 7 3 2 2 5 3" xfId="11740"/>
    <cellStyle name="Обычный 2 7 3 2 2 5 3 2" xfId="11741"/>
    <cellStyle name="Обычный 2 7 3 2 2 5 3 2 2" xfId="11742"/>
    <cellStyle name="Обычный 2 7 3 2 2 5 3 3" xfId="11743"/>
    <cellStyle name="Обычный 2 7 3 2 2 5 3 4" xfId="11744"/>
    <cellStyle name="Обычный 2 7 3 2 2 5 3 5" xfId="11745"/>
    <cellStyle name="Обычный 2 7 3 2 2 5 4" xfId="11746"/>
    <cellStyle name="Обычный 2 7 3 2 2 5 4 2" xfId="11747"/>
    <cellStyle name="Обычный 2 7 3 2 2 5 4 3" xfId="11748"/>
    <cellStyle name="Обычный 2 7 3 2 2 5 4 4" xfId="11749"/>
    <cellStyle name="Обычный 2 7 3 2 2 5 5" xfId="11750"/>
    <cellStyle name="Обычный 2 7 3 2 2 5 6" xfId="11751"/>
    <cellStyle name="Обычный 2 7 3 2 2 5 7" xfId="11752"/>
    <cellStyle name="Обычный 2 7 3 2 2 5 8" xfId="11753"/>
    <cellStyle name="Обычный 2 7 3 2 2 6" xfId="11754"/>
    <cellStyle name="Обычный 2 7 3 2 2 6 2" xfId="11755"/>
    <cellStyle name="Обычный 2 7 3 2 2 6 2 2" xfId="11756"/>
    <cellStyle name="Обычный 2 7 3 2 2 6 2 2 2" xfId="11757"/>
    <cellStyle name="Обычный 2 7 3 2 2 6 2 2 2 2" xfId="11758"/>
    <cellStyle name="Обычный 2 7 3 2 2 6 2 2 3" xfId="11759"/>
    <cellStyle name="Обычный 2 7 3 2 2 6 2 2 4" xfId="11760"/>
    <cellStyle name="Обычный 2 7 3 2 2 6 2 2 5" xfId="11761"/>
    <cellStyle name="Обычный 2 7 3 2 2 6 2 3" xfId="11762"/>
    <cellStyle name="Обычный 2 7 3 2 2 6 2 3 2" xfId="11763"/>
    <cellStyle name="Обычный 2 7 3 2 2 6 2 3 3" xfId="11764"/>
    <cellStyle name="Обычный 2 7 3 2 2 6 2 3 4" xfId="11765"/>
    <cellStyle name="Обычный 2 7 3 2 2 6 2 4" xfId="11766"/>
    <cellStyle name="Обычный 2 7 3 2 2 6 2 5" xfId="11767"/>
    <cellStyle name="Обычный 2 7 3 2 2 6 2 6" xfId="11768"/>
    <cellStyle name="Обычный 2 7 3 2 2 6 2 7" xfId="11769"/>
    <cellStyle name="Обычный 2 7 3 2 2 6 3" xfId="11770"/>
    <cellStyle name="Обычный 2 7 3 2 2 6 3 2" xfId="11771"/>
    <cellStyle name="Обычный 2 7 3 2 2 6 3 2 2" xfId="11772"/>
    <cellStyle name="Обычный 2 7 3 2 2 6 3 3" xfId="11773"/>
    <cellStyle name="Обычный 2 7 3 2 2 6 3 4" xfId="11774"/>
    <cellStyle name="Обычный 2 7 3 2 2 6 3 5" xfId="11775"/>
    <cellStyle name="Обычный 2 7 3 2 2 6 4" xfId="11776"/>
    <cellStyle name="Обычный 2 7 3 2 2 6 4 2" xfId="11777"/>
    <cellStyle name="Обычный 2 7 3 2 2 6 4 3" xfId="11778"/>
    <cellStyle name="Обычный 2 7 3 2 2 6 4 4" xfId="11779"/>
    <cellStyle name="Обычный 2 7 3 2 2 6 5" xfId="11780"/>
    <cellStyle name="Обычный 2 7 3 2 2 6 6" xfId="11781"/>
    <cellStyle name="Обычный 2 7 3 2 2 6 7" xfId="11782"/>
    <cellStyle name="Обычный 2 7 3 2 2 6 8" xfId="11783"/>
    <cellStyle name="Обычный 2 7 3 2 2 7" xfId="11784"/>
    <cellStyle name="Обычный 2 7 3 2 2 7 2" xfId="11785"/>
    <cellStyle name="Обычный 2 7 3 2 2 7 2 2" xfId="11786"/>
    <cellStyle name="Обычный 2 7 3 2 2 7 2 2 2" xfId="11787"/>
    <cellStyle name="Обычный 2 7 3 2 2 7 2 2 2 2" xfId="11788"/>
    <cellStyle name="Обычный 2 7 3 2 2 7 2 2 3" xfId="11789"/>
    <cellStyle name="Обычный 2 7 3 2 2 7 2 2 4" xfId="11790"/>
    <cellStyle name="Обычный 2 7 3 2 2 7 2 2 5" xfId="11791"/>
    <cellStyle name="Обычный 2 7 3 2 2 7 2 3" xfId="11792"/>
    <cellStyle name="Обычный 2 7 3 2 2 7 2 3 2" xfId="11793"/>
    <cellStyle name="Обычный 2 7 3 2 2 7 2 3 3" xfId="11794"/>
    <cellStyle name="Обычный 2 7 3 2 2 7 2 3 4" xfId="11795"/>
    <cellStyle name="Обычный 2 7 3 2 2 7 2 4" xfId="11796"/>
    <cellStyle name="Обычный 2 7 3 2 2 7 2 5" xfId="11797"/>
    <cellStyle name="Обычный 2 7 3 2 2 7 2 6" xfId="11798"/>
    <cellStyle name="Обычный 2 7 3 2 2 7 2 7" xfId="11799"/>
    <cellStyle name="Обычный 2 7 3 2 2 7 3" xfId="11800"/>
    <cellStyle name="Обычный 2 7 3 2 2 7 3 2" xfId="11801"/>
    <cellStyle name="Обычный 2 7 3 2 2 7 3 2 2" xfId="11802"/>
    <cellStyle name="Обычный 2 7 3 2 2 7 3 3" xfId="11803"/>
    <cellStyle name="Обычный 2 7 3 2 2 7 3 4" xfId="11804"/>
    <cellStyle name="Обычный 2 7 3 2 2 7 3 5" xfId="11805"/>
    <cellStyle name="Обычный 2 7 3 2 2 7 4" xfId="11806"/>
    <cellStyle name="Обычный 2 7 3 2 2 7 4 2" xfId="11807"/>
    <cellStyle name="Обычный 2 7 3 2 2 7 4 3" xfId="11808"/>
    <cellStyle name="Обычный 2 7 3 2 2 7 4 4" xfId="11809"/>
    <cellStyle name="Обычный 2 7 3 2 2 7 5" xfId="11810"/>
    <cellStyle name="Обычный 2 7 3 2 2 7 6" xfId="11811"/>
    <cellStyle name="Обычный 2 7 3 2 2 7 7" xfId="11812"/>
    <cellStyle name="Обычный 2 7 3 2 2 7 8" xfId="11813"/>
    <cellStyle name="Обычный 2 7 3 2 2 8" xfId="11814"/>
    <cellStyle name="Обычный 2 7 3 2 2 8 2" xfId="11815"/>
    <cellStyle name="Обычный 2 7 3 2 2 8 2 2" xfId="11816"/>
    <cellStyle name="Обычный 2 7 3 2 2 8 2 2 2" xfId="11817"/>
    <cellStyle name="Обычный 2 7 3 2 2 8 2 3" xfId="11818"/>
    <cellStyle name="Обычный 2 7 3 2 2 8 2 4" xfId="11819"/>
    <cellStyle name="Обычный 2 7 3 2 2 8 2 5" xfId="11820"/>
    <cellStyle name="Обычный 2 7 3 2 2 8 3" xfId="11821"/>
    <cellStyle name="Обычный 2 7 3 2 2 8 3 2" xfId="11822"/>
    <cellStyle name="Обычный 2 7 3 2 2 8 3 3" xfId="11823"/>
    <cellStyle name="Обычный 2 7 3 2 2 8 3 4" xfId="11824"/>
    <cellStyle name="Обычный 2 7 3 2 2 8 4" xfId="11825"/>
    <cellStyle name="Обычный 2 7 3 2 2 8 5" xfId="11826"/>
    <cellStyle name="Обычный 2 7 3 2 2 8 6" xfId="11827"/>
    <cellStyle name="Обычный 2 7 3 2 2 8 7" xfId="11828"/>
    <cellStyle name="Обычный 2 7 3 2 2 9" xfId="11829"/>
    <cellStyle name="Обычный 2 7 3 2 2 9 2" xfId="11830"/>
    <cellStyle name="Обычный 2 7 3 2 2 9 2 2" xfId="11831"/>
    <cellStyle name="Обычный 2 7 3 2 2 9 2 2 2" xfId="11832"/>
    <cellStyle name="Обычный 2 7 3 2 2 9 2 3" xfId="11833"/>
    <cellStyle name="Обычный 2 7 3 2 2 9 2 4" xfId="11834"/>
    <cellStyle name="Обычный 2 7 3 2 2 9 2 5" xfId="11835"/>
    <cellStyle name="Обычный 2 7 3 2 2 9 3" xfId="11836"/>
    <cellStyle name="Обычный 2 7 3 2 2 9 3 2" xfId="11837"/>
    <cellStyle name="Обычный 2 7 3 2 2 9 3 3" xfId="11838"/>
    <cellStyle name="Обычный 2 7 3 2 2 9 3 4" xfId="11839"/>
    <cellStyle name="Обычный 2 7 3 2 2 9 4" xfId="11840"/>
    <cellStyle name="Обычный 2 7 3 2 2 9 5" xfId="11841"/>
    <cellStyle name="Обычный 2 7 3 2 2 9 6" xfId="11842"/>
    <cellStyle name="Обычный 2 7 3 2 2 9 7" xfId="11843"/>
    <cellStyle name="Обычный 2 7 3 2 3" xfId="11844"/>
    <cellStyle name="Обычный 2 7 3 2 3 2" xfId="11845"/>
    <cellStyle name="Обычный 2 7 3 2 3 2 2" xfId="11846"/>
    <cellStyle name="Обычный 2 7 3 2 3 2 2 2" xfId="11847"/>
    <cellStyle name="Обычный 2 7 3 2 3 2 2 2 2" xfId="11848"/>
    <cellStyle name="Обычный 2 7 3 2 3 2 2 3" xfId="11849"/>
    <cellStyle name="Обычный 2 7 3 2 3 2 2 4" xfId="11850"/>
    <cellStyle name="Обычный 2 7 3 2 3 2 2 5" xfId="11851"/>
    <cellStyle name="Обычный 2 7 3 2 3 2 3" xfId="11852"/>
    <cellStyle name="Обычный 2 7 3 2 3 2 3 2" xfId="11853"/>
    <cellStyle name="Обычный 2 7 3 2 3 2 3 3" xfId="11854"/>
    <cellStyle name="Обычный 2 7 3 2 3 2 3 4" xfId="11855"/>
    <cellStyle name="Обычный 2 7 3 2 3 2 4" xfId="11856"/>
    <cellStyle name="Обычный 2 7 3 2 3 2 5" xfId="11857"/>
    <cellStyle name="Обычный 2 7 3 2 3 2 6" xfId="11858"/>
    <cellStyle name="Обычный 2 7 3 2 3 2 7" xfId="11859"/>
    <cellStyle name="Обычный 2 7 3 2 3 3" xfId="11860"/>
    <cellStyle name="Обычный 2 7 3 2 3 3 2" xfId="11861"/>
    <cellStyle name="Обычный 2 7 3 2 3 3 2 2" xfId="11862"/>
    <cellStyle name="Обычный 2 7 3 2 3 3 3" xfId="11863"/>
    <cellStyle name="Обычный 2 7 3 2 3 3 4" xfId="11864"/>
    <cellStyle name="Обычный 2 7 3 2 3 3 5" xfId="11865"/>
    <cellStyle name="Обычный 2 7 3 2 3 4" xfId="11866"/>
    <cellStyle name="Обычный 2 7 3 2 3 4 2" xfId="11867"/>
    <cellStyle name="Обычный 2 7 3 2 3 4 2 2" xfId="11868"/>
    <cellStyle name="Обычный 2 7 3 2 3 4 3" xfId="11869"/>
    <cellStyle name="Обычный 2 7 3 2 3 4 4" xfId="11870"/>
    <cellStyle name="Обычный 2 7 3 2 3 4 5" xfId="11871"/>
    <cellStyle name="Обычный 2 7 3 2 3 5" xfId="11872"/>
    <cellStyle name="Обычный 2 7 3 2 3 5 2" xfId="11873"/>
    <cellStyle name="Обычный 2 7 3 2 3 5 3" xfId="11874"/>
    <cellStyle name="Обычный 2 7 3 2 3 5 4" xfId="11875"/>
    <cellStyle name="Обычный 2 7 3 2 3 6" xfId="11876"/>
    <cellStyle name="Обычный 2 7 3 2 3 7" xfId="11877"/>
    <cellStyle name="Обычный 2 7 3 2 3 8" xfId="11878"/>
    <cellStyle name="Обычный 2 7 3 2 3 9" xfId="11879"/>
    <cellStyle name="Обычный 2 7 3 2 4" xfId="11880"/>
    <cellStyle name="Обычный 2 7 3 2 4 2" xfId="11881"/>
    <cellStyle name="Обычный 2 7 3 2 4 2 2" xfId="11882"/>
    <cellStyle name="Обычный 2 7 3 2 4 2 2 2" xfId="11883"/>
    <cellStyle name="Обычный 2 7 3 2 4 2 2 2 2" xfId="11884"/>
    <cellStyle name="Обычный 2 7 3 2 4 2 2 3" xfId="11885"/>
    <cellStyle name="Обычный 2 7 3 2 4 2 2 4" xfId="11886"/>
    <cellStyle name="Обычный 2 7 3 2 4 2 2 5" xfId="11887"/>
    <cellStyle name="Обычный 2 7 3 2 4 2 3" xfId="11888"/>
    <cellStyle name="Обычный 2 7 3 2 4 2 3 2" xfId="11889"/>
    <cellStyle name="Обычный 2 7 3 2 4 2 3 3" xfId="11890"/>
    <cellStyle name="Обычный 2 7 3 2 4 2 3 4" xfId="11891"/>
    <cellStyle name="Обычный 2 7 3 2 4 2 4" xfId="11892"/>
    <cellStyle name="Обычный 2 7 3 2 4 2 5" xfId="11893"/>
    <cellStyle name="Обычный 2 7 3 2 4 2 6" xfId="11894"/>
    <cellStyle name="Обычный 2 7 3 2 4 2 7" xfId="11895"/>
    <cellStyle name="Обычный 2 7 3 2 4 3" xfId="11896"/>
    <cellStyle name="Обычный 2 7 3 2 4 3 2" xfId="11897"/>
    <cellStyle name="Обычный 2 7 3 2 4 3 2 2" xfId="11898"/>
    <cellStyle name="Обычный 2 7 3 2 4 3 3" xfId="11899"/>
    <cellStyle name="Обычный 2 7 3 2 4 3 4" xfId="11900"/>
    <cellStyle name="Обычный 2 7 3 2 4 3 5" xfId="11901"/>
    <cellStyle name="Обычный 2 7 3 2 4 4" xfId="11902"/>
    <cellStyle name="Обычный 2 7 3 2 4 4 2" xfId="11903"/>
    <cellStyle name="Обычный 2 7 3 2 4 4 2 2" xfId="11904"/>
    <cellStyle name="Обычный 2 7 3 2 4 4 3" xfId="11905"/>
    <cellStyle name="Обычный 2 7 3 2 4 4 4" xfId="11906"/>
    <cellStyle name="Обычный 2 7 3 2 4 4 5" xfId="11907"/>
    <cellStyle name="Обычный 2 7 3 2 4 5" xfId="11908"/>
    <cellStyle name="Обычный 2 7 3 2 4 5 2" xfId="11909"/>
    <cellStyle name="Обычный 2 7 3 2 4 5 3" xfId="11910"/>
    <cellStyle name="Обычный 2 7 3 2 4 5 4" xfId="11911"/>
    <cellStyle name="Обычный 2 7 3 2 4 6" xfId="11912"/>
    <cellStyle name="Обычный 2 7 3 2 4 7" xfId="11913"/>
    <cellStyle name="Обычный 2 7 3 2 4 8" xfId="11914"/>
    <cellStyle name="Обычный 2 7 3 2 4 9" xfId="11915"/>
    <cellStyle name="Обычный 2 7 3 2 5" xfId="11916"/>
    <cellStyle name="Обычный 2 7 3 2 5 2" xfId="11917"/>
    <cellStyle name="Обычный 2 7 3 2 5 2 2" xfId="11918"/>
    <cellStyle name="Обычный 2 7 3 2 5 2 2 2" xfId="11919"/>
    <cellStyle name="Обычный 2 7 3 2 5 2 2 2 2" xfId="11920"/>
    <cellStyle name="Обычный 2 7 3 2 5 2 2 3" xfId="11921"/>
    <cellStyle name="Обычный 2 7 3 2 5 2 2 4" xfId="11922"/>
    <cellStyle name="Обычный 2 7 3 2 5 2 2 5" xfId="11923"/>
    <cellStyle name="Обычный 2 7 3 2 5 2 3" xfId="11924"/>
    <cellStyle name="Обычный 2 7 3 2 5 2 3 2" xfId="11925"/>
    <cellStyle name="Обычный 2 7 3 2 5 2 3 3" xfId="11926"/>
    <cellStyle name="Обычный 2 7 3 2 5 2 3 4" xfId="11927"/>
    <cellStyle name="Обычный 2 7 3 2 5 2 4" xfId="11928"/>
    <cellStyle name="Обычный 2 7 3 2 5 2 5" xfId="11929"/>
    <cellStyle name="Обычный 2 7 3 2 5 2 6" xfId="11930"/>
    <cellStyle name="Обычный 2 7 3 2 5 2 7" xfId="11931"/>
    <cellStyle name="Обычный 2 7 3 2 5 3" xfId="11932"/>
    <cellStyle name="Обычный 2 7 3 2 5 3 2" xfId="11933"/>
    <cellStyle name="Обычный 2 7 3 2 5 3 2 2" xfId="11934"/>
    <cellStyle name="Обычный 2 7 3 2 5 3 3" xfId="11935"/>
    <cellStyle name="Обычный 2 7 3 2 5 3 4" xfId="11936"/>
    <cellStyle name="Обычный 2 7 3 2 5 3 5" xfId="11937"/>
    <cellStyle name="Обычный 2 7 3 2 5 4" xfId="11938"/>
    <cellStyle name="Обычный 2 7 3 2 5 4 2" xfId="11939"/>
    <cellStyle name="Обычный 2 7 3 2 5 4 3" xfId="11940"/>
    <cellStyle name="Обычный 2 7 3 2 5 4 4" xfId="11941"/>
    <cellStyle name="Обычный 2 7 3 2 5 5" xfId="11942"/>
    <cellStyle name="Обычный 2 7 3 2 5 6" xfId="11943"/>
    <cellStyle name="Обычный 2 7 3 2 5 7" xfId="11944"/>
    <cellStyle name="Обычный 2 7 3 2 5 8" xfId="11945"/>
    <cellStyle name="Обычный 2 7 3 2 6" xfId="11946"/>
    <cellStyle name="Обычный 2 7 3 2 6 2" xfId="11947"/>
    <cellStyle name="Обычный 2 7 3 2 6 2 2" xfId="11948"/>
    <cellStyle name="Обычный 2 7 3 2 6 2 2 2" xfId="11949"/>
    <cellStyle name="Обычный 2 7 3 2 6 2 2 2 2" xfId="11950"/>
    <cellStyle name="Обычный 2 7 3 2 6 2 2 3" xfId="11951"/>
    <cellStyle name="Обычный 2 7 3 2 6 2 2 4" xfId="11952"/>
    <cellStyle name="Обычный 2 7 3 2 6 2 2 5" xfId="11953"/>
    <cellStyle name="Обычный 2 7 3 2 6 2 3" xfId="11954"/>
    <cellStyle name="Обычный 2 7 3 2 6 2 3 2" xfId="11955"/>
    <cellStyle name="Обычный 2 7 3 2 6 2 3 3" xfId="11956"/>
    <cellStyle name="Обычный 2 7 3 2 6 2 3 4" xfId="11957"/>
    <cellStyle name="Обычный 2 7 3 2 6 2 4" xfId="11958"/>
    <cellStyle name="Обычный 2 7 3 2 6 2 5" xfId="11959"/>
    <cellStyle name="Обычный 2 7 3 2 6 2 6" xfId="11960"/>
    <cellStyle name="Обычный 2 7 3 2 6 2 7" xfId="11961"/>
    <cellStyle name="Обычный 2 7 3 2 6 3" xfId="11962"/>
    <cellStyle name="Обычный 2 7 3 2 6 3 2" xfId="11963"/>
    <cellStyle name="Обычный 2 7 3 2 6 3 2 2" xfId="11964"/>
    <cellStyle name="Обычный 2 7 3 2 6 3 3" xfId="11965"/>
    <cellStyle name="Обычный 2 7 3 2 6 3 4" xfId="11966"/>
    <cellStyle name="Обычный 2 7 3 2 6 3 5" xfId="11967"/>
    <cellStyle name="Обычный 2 7 3 2 6 4" xfId="11968"/>
    <cellStyle name="Обычный 2 7 3 2 6 4 2" xfId="11969"/>
    <cellStyle name="Обычный 2 7 3 2 6 4 3" xfId="11970"/>
    <cellStyle name="Обычный 2 7 3 2 6 4 4" xfId="11971"/>
    <cellStyle name="Обычный 2 7 3 2 6 5" xfId="11972"/>
    <cellStyle name="Обычный 2 7 3 2 6 6" xfId="11973"/>
    <cellStyle name="Обычный 2 7 3 2 6 7" xfId="11974"/>
    <cellStyle name="Обычный 2 7 3 2 6 8" xfId="11975"/>
    <cellStyle name="Обычный 2 7 3 2 7" xfId="11976"/>
    <cellStyle name="Обычный 2 7 3 2 7 2" xfId="11977"/>
    <cellStyle name="Обычный 2 7 3 2 7 2 2" xfId="11978"/>
    <cellStyle name="Обычный 2 7 3 2 7 2 2 2" xfId="11979"/>
    <cellStyle name="Обычный 2 7 3 2 7 2 2 2 2" xfId="11980"/>
    <cellStyle name="Обычный 2 7 3 2 7 2 2 3" xfId="11981"/>
    <cellStyle name="Обычный 2 7 3 2 7 2 2 4" xfId="11982"/>
    <cellStyle name="Обычный 2 7 3 2 7 2 2 5" xfId="11983"/>
    <cellStyle name="Обычный 2 7 3 2 7 2 3" xfId="11984"/>
    <cellStyle name="Обычный 2 7 3 2 7 2 3 2" xfId="11985"/>
    <cellStyle name="Обычный 2 7 3 2 7 2 3 3" xfId="11986"/>
    <cellStyle name="Обычный 2 7 3 2 7 2 3 4" xfId="11987"/>
    <cellStyle name="Обычный 2 7 3 2 7 2 4" xfId="11988"/>
    <cellStyle name="Обычный 2 7 3 2 7 2 5" xfId="11989"/>
    <cellStyle name="Обычный 2 7 3 2 7 2 6" xfId="11990"/>
    <cellStyle name="Обычный 2 7 3 2 7 2 7" xfId="11991"/>
    <cellStyle name="Обычный 2 7 3 2 7 3" xfId="11992"/>
    <cellStyle name="Обычный 2 7 3 2 7 3 2" xfId="11993"/>
    <cellStyle name="Обычный 2 7 3 2 7 3 2 2" xfId="11994"/>
    <cellStyle name="Обычный 2 7 3 2 7 3 3" xfId="11995"/>
    <cellStyle name="Обычный 2 7 3 2 7 3 4" xfId="11996"/>
    <cellStyle name="Обычный 2 7 3 2 7 3 5" xfId="11997"/>
    <cellStyle name="Обычный 2 7 3 2 7 4" xfId="11998"/>
    <cellStyle name="Обычный 2 7 3 2 7 4 2" xfId="11999"/>
    <cellStyle name="Обычный 2 7 3 2 7 4 3" xfId="12000"/>
    <cellStyle name="Обычный 2 7 3 2 7 4 4" xfId="12001"/>
    <cellStyle name="Обычный 2 7 3 2 7 5" xfId="12002"/>
    <cellStyle name="Обычный 2 7 3 2 7 6" xfId="12003"/>
    <cellStyle name="Обычный 2 7 3 2 7 7" xfId="12004"/>
    <cellStyle name="Обычный 2 7 3 2 7 8" xfId="12005"/>
    <cellStyle name="Обычный 2 7 3 2 8" xfId="12006"/>
    <cellStyle name="Обычный 2 7 3 2 8 2" xfId="12007"/>
    <cellStyle name="Обычный 2 7 3 2 8 2 2" xfId="12008"/>
    <cellStyle name="Обычный 2 7 3 2 8 2 2 2" xfId="12009"/>
    <cellStyle name="Обычный 2 7 3 2 8 2 2 2 2" xfId="12010"/>
    <cellStyle name="Обычный 2 7 3 2 8 2 2 3" xfId="12011"/>
    <cellStyle name="Обычный 2 7 3 2 8 2 2 4" xfId="12012"/>
    <cellStyle name="Обычный 2 7 3 2 8 2 2 5" xfId="12013"/>
    <cellStyle name="Обычный 2 7 3 2 8 2 3" xfId="12014"/>
    <cellStyle name="Обычный 2 7 3 2 8 2 3 2" xfId="12015"/>
    <cellStyle name="Обычный 2 7 3 2 8 2 3 3" xfId="12016"/>
    <cellStyle name="Обычный 2 7 3 2 8 2 3 4" xfId="12017"/>
    <cellStyle name="Обычный 2 7 3 2 8 2 4" xfId="12018"/>
    <cellStyle name="Обычный 2 7 3 2 8 2 5" xfId="12019"/>
    <cellStyle name="Обычный 2 7 3 2 8 2 6" xfId="12020"/>
    <cellStyle name="Обычный 2 7 3 2 8 2 7" xfId="12021"/>
    <cellStyle name="Обычный 2 7 3 2 8 3" xfId="12022"/>
    <cellStyle name="Обычный 2 7 3 2 8 3 2" xfId="12023"/>
    <cellStyle name="Обычный 2 7 3 2 8 3 2 2" xfId="12024"/>
    <cellStyle name="Обычный 2 7 3 2 8 3 3" xfId="12025"/>
    <cellStyle name="Обычный 2 7 3 2 8 3 4" xfId="12026"/>
    <cellStyle name="Обычный 2 7 3 2 8 3 5" xfId="12027"/>
    <cellStyle name="Обычный 2 7 3 2 8 4" xfId="12028"/>
    <cellStyle name="Обычный 2 7 3 2 8 4 2" xfId="12029"/>
    <cellStyle name="Обычный 2 7 3 2 8 4 3" xfId="12030"/>
    <cellStyle name="Обычный 2 7 3 2 8 4 4" xfId="12031"/>
    <cellStyle name="Обычный 2 7 3 2 8 5" xfId="12032"/>
    <cellStyle name="Обычный 2 7 3 2 8 6" xfId="12033"/>
    <cellStyle name="Обычный 2 7 3 2 8 7" xfId="12034"/>
    <cellStyle name="Обычный 2 7 3 2 8 8" xfId="12035"/>
    <cellStyle name="Обычный 2 7 3 2 9" xfId="12036"/>
    <cellStyle name="Обычный 2 7 3 2 9 2" xfId="12037"/>
    <cellStyle name="Обычный 2 7 3 2 9 2 2" xfId="12038"/>
    <cellStyle name="Обычный 2 7 3 2 9 2 2 2" xfId="12039"/>
    <cellStyle name="Обычный 2 7 3 2 9 2 3" xfId="12040"/>
    <cellStyle name="Обычный 2 7 3 2 9 2 4" xfId="12041"/>
    <cellStyle name="Обычный 2 7 3 2 9 2 5" xfId="12042"/>
    <cellStyle name="Обычный 2 7 3 2 9 3" xfId="12043"/>
    <cellStyle name="Обычный 2 7 3 2 9 3 2" xfId="12044"/>
    <cellStyle name="Обычный 2 7 3 2 9 3 3" xfId="12045"/>
    <cellStyle name="Обычный 2 7 3 2 9 3 4" xfId="12046"/>
    <cellStyle name="Обычный 2 7 3 2 9 4" xfId="12047"/>
    <cellStyle name="Обычный 2 7 3 2 9 5" xfId="12048"/>
    <cellStyle name="Обычный 2 7 3 2 9 6" xfId="12049"/>
    <cellStyle name="Обычный 2 7 3 2 9 7" xfId="12050"/>
    <cellStyle name="Обычный 2 7 3 3" xfId="12051"/>
    <cellStyle name="Обычный 2 7 3 3 10" xfId="12052"/>
    <cellStyle name="Обычный 2 7 3 3 10 2" xfId="12053"/>
    <cellStyle name="Обычный 2 7 3 3 10 2 2" xfId="12054"/>
    <cellStyle name="Обычный 2 7 3 3 10 3" xfId="12055"/>
    <cellStyle name="Обычный 2 7 3 3 10 4" xfId="12056"/>
    <cellStyle name="Обычный 2 7 3 3 10 5" xfId="12057"/>
    <cellStyle name="Обычный 2 7 3 3 11" xfId="12058"/>
    <cellStyle name="Обычный 2 7 3 3 11 2" xfId="12059"/>
    <cellStyle name="Обычный 2 7 3 3 11 3" xfId="12060"/>
    <cellStyle name="Обычный 2 7 3 3 11 4" xfId="12061"/>
    <cellStyle name="Обычный 2 7 3 3 12" xfId="12062"/>
    <cellStyle name="Обычный 2 7 3 3 13" xfId="12063"/>
    <cellStyle name="Обычный 2 7 3 3 14" xfId="12064"/>
    <cellStyle name="Обычный 2 7 3 3 15" xfId="12065"/>
    <cellStyle name="Обычный 2 7 3 3 2" xfId="12066"/>
    <cellStyle name="Обычный 2 7 3 3 2 2" xfId="12067"/>
    <cellStyle name="Обычный 2 7 3 3 2 2 2" xfId="12068"/>
    <cellStyle name="Обычный 2 7 3 3 2 2 2 2" xfId="12069"/>
    <cellStyle name="Обычный 2 7 3 3 2 2 2 2 2" xfId="12070"/>
    <cellStyle name="Обычный 2 7 3 3 2 2 2 3" xfId="12071"/>
    <cellStyle name="Обычный 2 7 3 3 2 2 2 4" xfId="12072"/>
    <cellStyle name="Обычный 2 7 3 3 2 2 2 5" xfId="12073"/>
    <cellStyle name="Обычный 2 7 3 3 2 2 3" xfId="12074"/>
    <cellStyle name="Обычный 2 7 3 3 2 2 3 2" xfId="12075"/>
    <cellStyle name="Обычный 2 7 3 3 2 2 3 3" xfId="12076"/>
    <cellStyle name="Обычный 2 7 3 3 2 2 3 4" xfId="12077"/>
    <cellStyle name="Обычный 2 7 3 3 2 2 4" xfId="12078"/>
    <cellStyle name="Обычный 2 7 3 3 2 2 5" xfId="12079"/>
    <cellStyle name="Обычный 2 7 3 3 2 2 6" xfId="12080"/>
    <cellStyle name="Обычный 2 7 3 3 2 2 7" xfId="12081"/>
    <cellStyle name="Обычный 2 7 3 3 2 3" xfId="12082"/>
    <cellStyle name="Обычный 2 7 3 3 2 3 2" xfId="12083"/>
    <cellStyle name="Обычный 2 7 3 3 2 3 2 2" xfId="12084"/>
    <cellStyle name="Обычный 2 7 3 3 2 3 3" xfId="12085"/>
    <cellStyle name="Обычный 2 7 3 3 2 3 4" xfId="12086"/>
    <cellStyle name="Обычный 2 7 3 3 2 3 5" xfId="12087"/>
    <cellStyle name="Обычный 2 7 3 3 2 4" xfId="12088"/>
    <cellStyle name="Обычный 2 7 3 3 2 4 2" xfId="12089"/>
    <cellStyle name="Обычный 2 7 3 3 2 4 2 2" xfId="12090"/>
    <cellStyle name="Обычный 2 7 3 3 2 4 3" xfId="12091"/>
    <cellStyle name="Обычный 2 7 3 3 2 4 4" xfId="12092"/>
    <cellStyle name="Обычный 2 7 3 3 2 4 5" xfId="12093"/>
    <cellStyle name="Обычный 2 7 3 3 2 5" xfId="12094"/>
    <cellStyle name="Обычный 2 7 3 3 2 5 2" xfId="12095"/>
    <cellStyle name="Обычный 2 7 3 3 2 5 3" xfId="12096"/>
    <cellStyle name="Обычный 2 7 3 3 2 5 4" xfId="12097"/>
    <cellStyle name="Обычный 2 7 3 3 2 6" xfId="12098"/>
    <cellStyle name="Обычный 2 7 3 3 2 7" xfId="12099"/>
    <cellStyle name="Обычный 2 7 3 3 2 8" xfId="12100"/>
    <cellStyle name="Обычный 2 7 3 3 2 9" xfId="12101"/>
    <cellStyle name="Обычный 2 7 3 3 3" xfId="12102"/>
    <cellStyle name="Обычный 2 7 3 3 3 2" xfId="12103"/>
    <cellStyle name="Обычный 2 7 3 3 3 2 2" xfId="12104"/>
    <cellStyle name="Обычный 2 7 3 3 3 2 2 2" xfId="12105"/>
    <cellStyle name="Обычный 2 7 3 3 3 2 2 2 2" xfId="12106"/>
    <cellStyle name="Обычный 2 7 3 3 3 2 2 3" xfId="12107"/>
    <cellStyle name="Обычный 2 7 3 3 3 2 2 4" xfId="12108"/>
    <cellStyle name="Обычный 2 7 3 3 3 2 2 5" xfId="12109"/>
    <cellStyle name="Обычный 2 7 3 3 3 2 3" xfId="12110"/>
    <cellStyle name="Обычный 2 7 3 3 3 2 3 2" xfId="12111"/>
    <cellStyle name="Обычный 2 7 3 3 3 2 3 3" xfId="12112"/>
    <cellStyle name="Обычный 2 7 3 3 3 2 3 4" xfId="12113"/>
    <cellStyle name="Обычный 2 7 3 3 3 2 4" xfId="12114"/>
    <cellStyle name="Обычный 2 7 3 3 3 2 5" xfId="12115"/>
    <cellStyle name="Обычный 2 7 3 3 3 2 6" xfId="12116"/>
    <cellStyle name="Обычный 2 7 3 3 3 2 7" xfId="12117"/>
    <cellStyle name="Обычный 2 7 3 3 3 3" xfId="12118"/>
    <cellStyle name="Обычный 2 7 3 3 3 3 2" xfId="12119"/>
    <cellStyle name="Обычный 2 7 3 3 3 3 2 2" xfId="12120"/>
    <cellStyle name="Обычный 2 7 3 3 3 3 3" xfId="12121"/>
    <cellStyle name="Обычный 2 7 3 3 3 3 4" xfId="12122"/>
    <cellStyle name="Обычный 2 7 3 3 3 3 5" xfId="12123"/>
    <cellStyle name="Обычный 2 7 3 3 3 4" xfId="12124"/>
    <cellStyle name="Обычный 2 7 3 3 3 4 2" xfId="12125"/>
    <cellStyle name="Обычный 2 7 3 3 3 4 2 2" xfId="12126"/>
    <cellStyle name="Обычный 2 7 3 3 3 4 3" xfId="12127"/>
    <cellStyle name="Обычный 2 7 3 3 3 4 4" xfId="12128"/>
    <cellStyle name="Обычный 2 7 3 3 3 4 5" xfId="12129"/>
    <cellStyle name="Обычный 2 7 3 3 3 5" xfId="12130"/>
    <cellStyle name="Обычный 2 7 3 3 3 5 2" xfId="12131"/>
    <cellStyle name="Обычный 2 7 3 3 3 5 3" xfId="12132"/>
    <cellStyle name="Обычный 2 7 3 3 3 5 4" xfId="12133"/>
    <cellStyle name="Обычный 2 7 3 3 3 6" xfId="12134"/>
    <cellStyle name="Обычный 2 7 3 3 3 7" xfId="12135"/>
    <cellStyle name="Обычный 2 7 3 3 3 8" xfId="12136"/>
    <cellStyle name="Обычный 2 7 3 3 3 9" xfId="12137"/>
    <cellStyle name="Обычный 2 7 3 3 4" xfId="12138"/>
    <cellStyle name="Обычный 2 7 3 3 4 2" xfId="12139"/>
    <cellStyle name="Обычный 2 7 3 3 4 2 2" xfId="12140"/>
    <cellStyle name="Обычный 2 7 3 3 4 2 2 2" xfId="12141"/>
    <cellStyle name="Обычный 2 7 3 3 4 2 2 2 2" xfId="12142"/>
    <cellStyle name="Обычный 2 7 3 3 4 2 2 3" xfId="12143"/>
    <cellStyle name="Обычный 2 7 3 3 4 2 2 4" xfId="12144"/>
    <cellStyle name="Обычный 2 7 3 3 4 2 2 5" xfId="12145"/>
    <cellStyle name="Обычный 2 7 3 3 4 2 3" xfId="12146"/>
    <cellStyle name="Обычный 2 7 3 3 4 2 3 2" xfId="12147"/>
    <cellStyle name="Обычный 2 7 3 3 4 2 3 3" xfId="12148"/>
    <cellStyle name="Обычный 2 7 3 3 4 2 3 4" xfId="12149"/>
    <cellStyle name="Обычный 2 7 3 3 4 2 4" xfId="12150"/>
    <cellStyle name="Обычный 2 7 3 3 4 2 5" xfId="12151"/>
    <cellStyle name="Обычный 2 7 3 3 4 2 6" xfId="12152"/>
    <cellStyle name="Обычный 2 7 3 3 4 2 7" xfId="12153"/>
    <cellStyle name="Обычный 2 7 3 3 4 3" xfId="12154"/>
    <cellStyle name="Обычный 2 7 3 3 4 3 2" xfId="12155"/>
    <cellStyle name="Обычный 2 7 3 3 4 3 2 2" xfId="12156"/>
    <cellStyle name="Обычный 2 7 3 3 4 3 3" xfId="12157"/>
    <cellStyle name="Обычный 2 7 3 3 4 3 4" xfId="12158"/>
    <cellStyle name="Обычный 2 7 3 3 4 3 5" xfId="12159"/>
    <cellStyle name="Обычный 2 7 3 3 4 4" xfId="12160"/>
    <cellStyle name="Обычный 2 7 3 3 4 4 2" xfId="12161"/>
    <cellStyle name="Обычный 2 7 3 3 4 4 3" xfId="12162"/>
    <cellStyle name="Обычный 2 7 3 3 4 4 4" xfId="12163"/>
    <cellStyle name="Обычный 2 7 3 3 4 5" xfId="12164"/>
    <cellStyle name="Обычный 2 7 3 3 4 6" xfId="12165"/>
    <cellStyle name="Обычный 2 7 3 3 4 7" xfId="12166"/>
    <cellStyle name="Обычный 2 7 3 3 4 8" xfId="12167"/>
    <cellStyle name="Обычный 2 7 3 3 5" xfId="12168"/>
    <cellStyle name="Обычный 2 7 3 3 5 2" xfId="12169"/>
    <cellStyle name="Обычный 2 7 3 3 5 2 2" xfId="12170"/>
    <cellStyle name="Обычный 2 7 3 3 5 2 2 2" xfId="12171"/>
    <cellStyle name="Обычный 2 7 3 3 5 2 2 2 2" xfId="12172"/>
    <cellStyle name="Обычный 2 7 3 3 5 2 2 3" xfId="12173"/>
    <cellStyle name="Обычный 2 7 3 3 5 2 2 4" xfId="12174"/>
    <cellStyle name="Обычный 2 7 3 3 5 2 2 5" xfId="12175"/>
    <cellStyle name="Обычный 2 7 3 3 5 2 3" xfId="12176"/>
    <cellStyle name="Обычный 2 7 3 3 5 2 3 2" xfId="12177"/>
    <cellStyle name="Обычный 2 7 3 3 5 2 3 3" xfId="12178"/>
    <cellStyle name="Обычный 2 7 3 3 5 2 3 4" xfId="12179"/>
    <cellStyle name="Обычный 2 7 3 3 5 2 4" xfId="12180"/>
    <cellStyle name="Обычный 2 7 3 3 5 2 5" xfId="12181"/>
    <cellStyle name="Обычный 2 7 3 3 5 2 6" xfId="12182"/>
    <cellStyle name="Обычный 2 7 3 3 5 2 7" xfId="12183"/>
    <cellStyle name="Обычный 2 7 3 3 5 3" xfId="12184"/>
    <cellStyle name="Обычный 2 7 3 3 5 3 2" xfId="12185"/>
    <cellStyle name="Обычный 2 7 3 3 5 3 2 2" xfId="12186"/>
    <cellStyle name="Обычный 2 7 3 3 5 3 3" xfId="12187"/>
    <cellStyle name="Обычный 2 7 3 3 5 3 4" xfId="12188"/>
    <cellStyle name="Обычный 2 7 3 3 5 3 5" xfId="12189"/>
    <cellStyle name="Обычный 2 7 3 3 5 4" xfId="12190"/>
    <cellStyle name="Обычный 2 7 3 3 5 4 2" xfId="12191"/>
    <cellStyle name="Обычный 2 7 3 3 5 4 3" xfId="12192"/>
    <cellStyle name="Обычный 2 7 3 3 5 4 4" xfId="12193"/>
    <cellStyle name="Обычный 2 7 3 3 5 5" xfId="12194"/>
    <cellStyle name="Обычный 2 7 3 3 5 6" xfId="12195"/>
    <cellStyle name="Обычный 2 7 3 3 5 7" xfId="12196"/>
    <cellStyle name="Обычный 2 7 3 3 5 8" xfId="12197"/>
    <cellStyle name="Обычный 2 7 3 3 6" xfId="12198"/>
    <cellStyle name="Обычный 2 7 3 3 6 2" xfId="12199"/>
    <cellStyle name="Обычный 2 7 3 3 6 2 2" xfId="12200"/>
    <cellStyle name="Обычный 2 7 3 3 6 2 2 2" xfId="12201"/>
    <cellStyle name="Обычный 2 7 3 3 6 2 2 2 2" xfId="12202"/>
    <cellStyle name="Обычный 2 7 3 3 6 2 2 3" xfId="12203"/>
    <cellStyle name="Обычный 2 7 3 3 6 2 2 4" xfId="12204"/>
    <cellStyle name="Обычный 2 7 3 3 6 2 2 5" xfId="12205"/>
    <cellStyle name="Обычный 2 7 3 3 6 2 3" xfId="12206"/>
    <cellStyle name="Обычный 2 7 3 3 6 2 3 2" xfId="12207"/>
    <cellStyle name="Обычный 2 7 3 3 6 2 3 3" xfId="12208"/>
    <cellStyle name="Обычный 2 7 3 3 6 2 3 4" xfId="12209"/>
    <cellStyle name="Обычный 2 7 3 3 6 2 4" xfId="12210"/>
    <cellStyle name="Обычный 2 7 3 3 6 2 5" xfId="12211"/>
    <cellStyle name="Обычный 2 7 3 3 6 2 6" xfId="12212"/>
    <cellStyle name="Обычный 2 7 3 3 6 2 7" xfId="12213"/>
    <cellStyle name="Обычный 2 7 3 3 6 3" xfId="12214"/>
    <cellStyle name="Обычный 2 7 3 3 6 3 2" xfId="12215"/>
    <cellStyle name="Обычный 2 7 3 3 6 3 2 2" xfId="12216"/>
    <cellStyle name="Обычный 2 7 3 3 6 3 3" xfId="12217"/>
    <cellStyle name="Обычный 2 7 3 3 6 3 4" xfId="12218"/>
    <cellStyle name="Обычный 2 7 3 3 6 3 5" xfId="12219"/>
    <cellStyle name="Обычный 2 7 3 3 6 4" xfId="12220"/>
    <cellStyle name="Обычный 2 7 3 3 6 4 2" xfId="12221"/>
    <cellStyle name="Обычный 2 7 3 3 6 4 3" xfId="12222"/>
    <cellStyle name="Обычный 2 7 3 3 6 4 4" xfId="12223"/>
    <cellStyle name="Обычный 2 7 3 3 6 5" xfId="12224"/>
    <cellStyle name="Обычный 2 7 3 3 6 6" xfId="12225"/>
    <cellStyle name="Обычный 2 7 3 3 6 7" xfId="12226"/>
    <cellStyle name="Обычный 2 7 3 3 6 8" xfId="12227"/>
    <cellStyle name="Обычный 2 7 3 3 7" xfId="12228"/>
    <cellStyle name="Обычный 2 7 3 3 7 2" xfId="12229"/>
    <cellStyle name="Обычный 2 7 3 3 7 2 2" xfId="12230"/>
    <cellStyle name="Обычный 2 7 3 3 7 2 2 2" xfId="12231"/>
    <cellStyle name="Обычный 2 7 3 3 7 2 2 2 2" xfId="12232"/>
    <cellStyle name="Обычный 2 7 3 3 7 2 2 3" xfId="12233"/>
    <cellStyle name="Обычный 2 7 3 3 7 2 2 4" xfId="12234"/>
    <cellStyle name="Обычный 2 7 3 3 7 2 2 5" xfId="12235"/>
    <cellStyle name="Обычный 2 7 3 3 7 2 3" xfId="12236"/>
    <cellStyle name="Обычный 2 7 3 3 7 2 3 2" xfId="12237"/>
    <cellStyle name="Обычный 2 7 3 3 7 2 3 3" xfId="12238"/>
    <cellStyle name="Обычный 2 7 3 3 7 2 3 4" xfId="12239"/>
    <cellStyle name="Обычный 2 7 3 3 7 2 4" xfId="12240"/>
    <cellStyle name="Обычный 2 7 3 3 7 2 5" xfId="12241"/>
    <cellStyle name="Обычный 2 7 3 3 7 2 6" xfId="12242"/>
    <cellStyle name="Обычный 2 7 3 3 7 2 7" xfId="12243"/>
    <cellStyle name="Обычный 2 7 3 3 7 3" xfId="12244"/>
    <cellStyle name="Обычный 2 7 3 3 7 3 2" xfId="12245"/>
    <cellStyle name="Обычный 2 7 3 3 7 3 2 2" xfId="12246"/>
    <cellStyle name="Обычный 2 7 3 3 7 3 3" xfId="12247"/>
    <cellStyle name="Обычный 2 7 3 3 7 3 4" xfId="12248"/>
    <cellStyle name="Обычный 2 7 3 3 7 3 5" xfId="12249"/>
    <cellStyle name="Обычный 2 7 3 3 7 4" xfId="12250"/>
    <cellStyle name="Обычный 2 7 3 3 7 4 2" xfId="12251"/>
    <cellStyle name="Обычный 2 7 3 3 7 4 3" xfId="12252"/>
    <cellStyle name="Обычный 2 7 3 3 7 4 4" xfId="12253"/>
    <cellStyle name="Обычный 2 7 3 3 7 5" xfId="12254"/>
    <cellStyle name="Обычный 2 7 3 3 7 6" xfId="12255"/>
    <cellStyle name="Обычный 2 7 3 3 7 7" xfId="12256"/>
    <cellStyle name="Обычный 2 7 3 3 7 8" xfId="12257"/>
    <cellStyle name="Обычный 2 7 3 3 8" xfId="12258"/>
    <cellStyle name="Обычный 2 7 3 3 8 2" xfId="12259"/>
    <cellStyle name="Обычный 2 7 3 3 8 2 2" xfId="12260"/>
    <cellStyle name="Обычный 2 7 3 3 8 2 2 2" xfId="12261"/>
    <cellStyle name="Обычный 2 7 3 3 8 2 3" xfId="12262"/>
    <cellStyle name="Обычный 2 7 3 3 8 2 4" xfId="12263"/>
    <cellStyle name="Обычный 2 7 3 3 8 2 5" xfId="12264"/>
    <cellStyle name="Обычный 2 7 3 3 8 3" xfId="12265"/>
    <cellStyle name="Обычный 2 7 3 3 8 3 2" xfId="12266"/>
    <cellStyle name="Обычный 2 7 3 3 8 3 3" xfId="12267"/>
    <cellStyle name="Обычный 2 7 3 3 8 3 4" xfId="12268"/>
    <cellStyle name="Обычный 2 7 3 3 8 4" xfId="12269"/>
    <cellStyle name="Обычный 2 7 3 3 8 5" xfId="12270"/>
    <cellStyle name="Обычный 2 7 3 3 8 6" xfId="12271"/>
    <cellStyle name="Обычный 2 7 3 3 8 7" xfId="12272"/>
    <cellStyle name="Обычный 2 7 3 3 9" xfId="12273"/>
    <cellStyle name="Обычный 2 7 3 3 9 2" xfId="12274"/>
    <cellStyle name="Обычный 2 7 3 3 9 2 2" xfId="12275"/>
    <cellStyle name="Обычный 2 7 3 3 9 2 2 2" xfId="12276"/>
    <cellStyle name="Обычный 2 7 3 3 9 2 3" xfId="12277"/>
    <cellStyle name="Обычный 2 7 3 3 9 2 4" xfId="12278"/>
    <cellStyle name="Обычный 2 7 3 3 9 2 5" xfId="12279"/>
    <cellStyle name="Обычный 2 7 3 3 9 3" xfId="12280"/>
    <cellStyle name="Обычный 2 7 3 3 9 3 2" xfId="12281"/>
    <cellStyle name="Обычный 2 7 3 3 9 3 3" xfId="12282"/>
    <cellStyle name="Обычный 2 7 3 3 9 3 4" xfId="12283"/>
    <cellStyle name="Обычный 2 7 3 3 9 4" xfId="12284"/>
    <cellStyle name="Обычный 2 7 3 3 9 5" xfId="12285"/>
    <cellStyle name="Обычный 2 7 3 3 9 6" xfId="12286"/>
    <cellStyle name="Обычный 2 7 3 3 9 7" xfId="12287"/>
    <cellStyle name="Обычный 2 7 3 4" xfId="12288"/>
    <cellStyle name="Обычный 2 7 3 4 10" xfId="12289"/>
    <cellStyle name="Обычный 2 7 3 4 10 2" xfId="12290"/>
    <cellStyle name="Обычный 2 7 3 4 10 2 2" xfId="12291"/>
    <cellStyle name="Обычный 2 7 3 4 10 3" xfId="12292"/>
    <cellStyle name="Обычный 2 7 3 4 10 4" xfId="12293"/>
    <cellStyle name="Обычный 2 7 3 4 10 5" xfId="12294"/>
    <cellStyle name="Обычный 2 7 3 4 11" xfId="12295"/>
    <cellStyle name="Обычный 2 7 3 4 11 2" xfId="12296"/>
    <cellStyle name="Обычный 2 7 3 4 11 3" xfId="12297"/>
    <cellStyle name="Обычный 2 7 3 4 11 4" xfId="12298"/>
    <cellStyle name="Обычный 2 7 3 4 12" xfId="12299"/>
    <cellStyle name="Обычный 2 7 3 4 13" xfId="12300"/>
    <cellStyle name="Обычный 2 7 3 4 14" xfId="12301"/>
    <cellStyle name="Обычный 2 7 3 4 15" xfId="12302"/>
    <cellStyle name="Обычный 2 7 3 4 2" xfId="12303"/>
    <cellStyle name="Обычный 2 7 3 4 2 2" xfId="12304"/>
    <cellStyle name="Обычный 2 7 3 4 2 2 2" xfId="12305"/>
    <cellStyle name="Обычный 2 7 3 4 2 2 2 2" xfId="12306"/>
    <cellStyle name="Обычный 2 7 3 4 2 2 2 2 2" xfId="12307"/>
    <cellStyle name="Обычный 2 7 3 4 2 2 2 3" xfId="12308"/>
    <cellStyle name="Обычный 2 7 3 4 2 2 2 4" xfId="12309"/>
    <cellStyle name="Обычный 2 7 3 4 2 2 2 5" xfId="12310"/>
    <cellStyle name="Обычный 2 7 3 4 2 2 3" xfId="12311"/>
    <cellStyle name="Обычный 2 7 3 4 2 2 3 2" xfId="12312"/>
    <cellStyle name="Обычный 2 7 3 4 2 2 3 3" xfId="12313"/>
    <cellStyle name="Обычный 2 7 3 4 2 2 3 4" xfId="12314"/>
    <cellStyle name="Обычный 2 7 3 4 2 2 4" xfId="12315"/>
    <cellStyle name="Обычный 2 7 3 4 2 2 5" xfId="12316"/>
    <cellStyle name="Обычный 2 7 3 4 2 2 6" xfId="12317"/>
    <cellStyle name="Обычный 2 7 3 4 2 2 7" xfId="12318"/>
    <cellStyle name="Обычный 2 7 3 4 2 3" xfId="12319"/>
    <cellStyle name="Обычный 2 7 3 4 2 3 2" xfId="12320"/>
    <cellStyle name="Обычный 2 7 3 4 2 3 2 2" xfId="12321"/>
    <cellStyle name="Обычный 2 7 3 4 2 3 3" xfId="12322"/>
    <cellStyle name="Обычный 2 7 3 4 2 3 4" xfId="12323"/>
    <cellStyle name="Обычный 2 7 3 4 2 3 5" xfId="12324"/>
    <cellStyle name="Обычный 2 7 3 4 2 4" xfId="12325"/>
    <cellStyle name="Обычный 2 7 3 4 2 4 2" xfId="12326"/>
    <cellStyle name="Обычный 2 7 3 4 2 4 2 2" xfId="12327"/>
    <cellStyle name="Обычный 2 7 3 4 2 4 3" xfId="12328"/>
    <cellStyle name="Обычный 2 7 3 4 2 4 4" xfId="12329"/>
    <cellStyle name="Обычный 2 7 3 4 2 4 5" xfId="12330"/>
    <cellStyle name="Обычный 2 7 3 4 2 5" xfId="12331"/>
    <cellStyle name="Обычный 2 7 3 4 2 5 2" xfId="12332"/>
    <cellStyle name="Обычный 2 7 3 4 2 5 3" xfId="12333"/>
    <cellStyle name="Обычный 2 7 3 4 2 5 4" xfId="12334"/>
    <cellStyle name="Обычный 2 7 3 4 2 6" xfId="12335"/>
    <cellStyle name="Обычный 2 7 3 4 2 7" xfId="12336"/>
    <cellStyle name="Обычный 2 7 3 4 2 8" xfId="12337"/>
    <cellStyle name="Обычный 2 7 3 4 2 9" xfId="12338"/>
    <cellStyle name="Обычный 2 7 3 4 3" xfId="12339"/>
    <cellStyle name="Обычный 2 7 3 4 3 2" xfId="12340"/>
    <cellStyle name="Обычный 2 7 3 4 3 2 2" xfId="12341"/>
    <cellStyle name="Обычный 2 7 3 4 3 2 2 2" xfId="12342"/>
    <cellStyle name="Обычный 2 7 3 4 3 2 2 2 2" xfId="12343"/>
    <cellStyle name="Обычный 2 7 3 4 3 2 2 3" xfId="12344"/>
    <cellStyle name="Обычный 2 7 3 4 3 2 2 4" xfId="12345"/>
    <cellStyle name="Обычный 2 7 3 4 3 2 2 5" xfId="12346"/>
    <cellStyle name="Обычный 2 7 3 4 3 2 3" xfId="12347"/>
    <cellStyle name="Обычный 2 7 3 4 3 2 3 2" xfId="12348"/>
    <cellStyle name="Обычный 2 7 3 4 3 2 3 3" xfId="12349"/>
    <cellStyle name="Обычный 2 7 3 4 3 2 3 4" xfId="12350"/>
    <cellStyle name="Обычный 2 7 3 4 3 2 4" xfId="12351"/>
    <cellStyle name="Обычный 2 7 3 4 3 2 5" xfId="12352"/>
    <cellStyle name="Обычный 2 7 3 4 3 2 6" xfId="12353"/>
    <cellStyle name="Обычный 2 7 3 4 3 2 7" xfId="12354"/>
    <cellStyle name="Обычный 2 7 3 4 3 3" xfId="12355"/>
    <cellStyle name="Обычный 2 7 3 4 3 3 2" xfId="12356"/>
    <cellStyle name="Обычный 2 7 3 4 3 3 2 2" xfId="12357"/>
    <cellStyle name="Обычный 2 7 3 4 3 3 3" xfId="12358"/>
    <cellStyle name="Обычный 2 7 3 4 3 3 4" xfId="12359"/>
    <cellStyle name="Обычный 2 7 3 4 3 3 5" xfId="12360"/>
    <cellStyle name="Обычный 2 7 3 4 3 4" xfId="12361"/>
    <cellStyle name="Обычный 2 7 3 4 3 4 2" xfId="12362"/>
    <cellStyle name="Обычный 2 7 3 4 3 4 2 2" xfId="12363"/>
    <cellStyle name="Обычный 2 7 3 4 3 4 3" xfId="12364"/>
    <cellStyle name="Обычный 2 7 3 4 3 4 4" xfId="12365"/>
    <cellStyle name="Обычный 2 7 3 4 3 4 5" xfId="12366"/>
    <cellStyle name="Обычный 2 7 3 4 3 5" xfId="12367"/>
    <cellStyle name="Обычный 2 7 3 4 3 5 2" xfId="12368"/>
    <cellStyle name="Обычный 2 7 3 4 3 5 3" xfId="12369"/>
    <cellStyle name="Обычный 2 7 3 4 3 5 4" xfId="12370"/>
    <cellStyle name="Обычный 2 7 3 4 3 6" xfId="12371"/>
    <cellStyle name="Обычный 2 7 3 4 3 7" xfId="12372"/>
    <cellStyle name="Обычный 2 7 3 4 3 8" xfId="12373"/>
    <cellStyle name="Обычный 2 7 3 4 3 9" xfId="12374"/>
    <cellStyle name="Обычный 2 7 3 4 4" xfId="12375"/>
    <cellStyle name="Обычный 2 7 3 4 4 2" xfId="12376"/>
    <cellStyle name="Обычный 2 7 3 4 4 2 2" xfId="12377"/>
    <cellStyle name="Обычный 2 7 3 4 4 2 2 2" xfId="12378"/>
    <cellStyle name="Обычный 2 7 3 4 4 2 2 2 2" xfId="12379"/>
    <cellStyle name="Обычный 2 7 3 4 4 2 2 3" xfId="12380"/>
    <cellStyle name="Обычный 2 7 3 4 4 2 2 4" xfId="12381"/>
    <cellStyle name="Обычный 2 7 3 4 4 2 2 5" xfId="12382"/>
    <cellStyle name="Обычный 2 7 3 4 4 2 3" xfId="12383"/>
    <cellStyle name="Обычный 2 7 3 4 4 2 3 2" xfId="12384"/>
    <cellStyle name="Обычный 2 7 3 4 4 2 3 3" xfId="12385"/>
    <cellStyle name="Обычный 2 7 3 4 4 2 3 4" xfId="12386"/>
    <cellStyle name="Обычный 2 7 3 4 4 2 4" xfId="12387"/>
    <cellStyle name="Обычный 2 7 3 4 4 2 5" xfId="12388"/>
    <cellStyle name="Обычный 2 7 3 4 4 2 6" xfId="12389"/>
    <cellStyle name="Обычный 2 7 3 4 4 2 7" xfId="12390"/>
    <cellStyle name="Обычный 2 7 3 4 4 3" xfId="12391"/>
    <cellStyle name="Обычный 2 7 3 4 4 3 2" xfId="12392"/>
    <cellStyle name="Обычный 2 7 3 4 4 3 2 2" xfId="12393"/>
    <cellStyle name="Обычный 2 7 3 4 4 3 3" xfId="12394"/>
    <cellStyle name="Обычный 2 7 3 4 4 3 4" xfId="12395"/>
    <cellStyle name="Обычный 2 7 3 4 4 3 5" xfId="12396"/>
    <cellStyle name="Обычный 2 7 3 4 4 4" xfId="12397"/>
    <cellStyle name="Обычный 2 7 3 4 4 4 2" xfId="12398"/>
    <cellStyle name="Обычный 2 7 3 4 4 4 3" xfId="12399"/>
    <cellStyle name="Обычный 2 7 3 4 4 4 4" xfId="12400"/>
    <cellStyle name="Обычный 2 7 3 4 4 5" xfId="12401"/>
    <cellStyle name="Обычный 2 7 3 4 4 6" xfId="12402"/>
    <cellStyle name="Обычный 2 7 3 4 4 7" xfId="12403"/>
    <cellStyle name="Обычный 2 7 3 4 4 8" xfId="12404"/>
    <cellStyle name="Обычный 2 7 3 4 5" xfId="12405"/>
    <cellStyle name="Обычный 2 7 3 4 5 2" xfId="12406"/>
    <cellStyle name="Обычный 2 7 3 4 5 2 2" xfId="12407"/>
    <cellStyle name="Обычный 2 7 3 4 5 2 2 2" xfId="12408"/>
    <cellStyle name="Обычный 2 7 3 4 5 2 2 2 2" xfId="12409"/>
    <cellStyle name="Обычный 2 7 3 4 5 2 2 3" xfId="12410"/>
    <cellStyle name="Обычный 2 7 3 4 5 2 2 4" xfId="12411"/>
    <cellStyle name="Обычный 2 7 3 4 5 2 2 5" xfId="12412"/>
    <cellStyle name="Обычный 2 7 3 4 5 2 3" xfId="12413"/>
    <cellStyle name="Обычный 2 7 3 4 5 2 3 2" xfId="12414"/>
    <cellStyle name="Обычный 2 7 3 4 5 2 3 3" xfId="12415"/>
    <cellStyle name="Обычный 2 7 3 4 5 2 3 4" xfId="12416"/>
    <cellStyle name="Обычный 2 7 3 4 5 2 4" xfId="12417"/>
    <cellStyle name="Обычный 2 7 3 4 5 2 5" xfId="12418"/>
    <cellStyle name="Обычный 2 7 3 4 5 2 6" xfId="12419"/>
    <cellStyle name="Обычный 2 7 3 4 5 2 7" xfId="12420"/>
    <cellStyle name="Обычный 2 7 3 4 5 3" xfId="12421"/>
    <cellStyle name="Обычный 2 7 3 4 5 3 2" xfId="12422"/>
    <cellStyle name="Обычный 2 7 3 4 5 3 2 2" xfId="12423"/>
    <cellStyle name="Обычный 2 7 3 4 5 3 3" xfId="12424"/>
    <cellStyle name="Обычный 2 7 3 4 5 3 4" xfId="12425"/>
    <cellStyle name="Обычный 2 7 3 4 5 3 5" xfId="12426"/>
    <cellStyle name="Обычный 2 7 3 4 5 4" xfId="12427"/>
    <cellStyle name="Обычный 2 7 3 4 5 4 2" xfId="12428"/>
    <cellStyle name="Обычный 2 7 3 4 5 4 3" xfId="12429"/>
    <cellStyle name="Обычный 2 7 3 4 5 4 4" xfId="12430"/>
    <cellStyle name="Обычный 2 7 3 4 5 5" xfId="12431"/>
    <cellStyle name="Обычный 2 7 3 4 5 6" xfId="12432"/>
    <cellStyle name="Обычный 2 7 3 4 5 7" xfId="12433"/>
    <cellStyle name="Обычный 2 7 3 4 5 8" xfId="12434"/>
    <cellStyle name="Обычный 2 7 3 4 6" xfId="12435"/>
    <cellStyle name="Обычный 2 7 3 4 6 2" xfId="12436"/>
    <cellStyle name="Обычный 2 7 3 4 6 2 2" xfId="12437"/>
    <cellStyle name="Обычный 2 7 3 4 6 2 2 2" xfId="12438"/>
    <cellStyle name="Обычный 2 7 3 4 6 2 2 2 2" xfId="12439"/>
    <cellStyle name="Обычный 2 7 3 4 6 2 2 3" xfId="12440"/>
    <cellStyle name="Обычный 2 7 3 4 6 2 2 4" xfId="12441"/>
    <cellStyle name="Обычный 2 7 3 4 6 2 2 5" xfId="12442"/>
    <cellStyle name="Обычный 2 7 3 4 6 2 3" xfId="12443"/>
    <cellStyle name="Обычный 2 7 3 4 6 2 3 2" xfId="12444"/>
    <cellStyle name="Обычный 2 7 3 4 6 2 3 3" xfId="12445"/>
    <cellStyle name="Обычный 2 7 3 4 6 2 3 4" xfId="12446"/>
    <cellStyle name="Обычный 2 7 3 4 6 2 4" xfId="12447"/>
    <cellStyle name="Обычный 2 7 3 4 6 2 5" xfId="12448"/>
    <cellStyle name="Обычный 2 7 3 4 6 2 6" xfId="12449"/>
    <cellStyle name="Обычный 2 7 3 4 6 2 7" xfId="12450"/>
    <cellStyle name="Обычный 2 7 3 4 6 3" xfId="12451"/>
    <cellStyle name="Обычный 2 7 3 4 6 3 2" xfId="12452"/>
    <cellStyle name="Обычный 2 7 3 4 6 3 2 2" xfId="12453"/>
    <cellStyle name="Обычный 2 7 3 4 6 3 3" xfId="12454"/>
    <cellStyle name="Обычный 2 7 3 4 6 3 4" xfId="12455"/>
    <cellStyle name="Обычный 2 7 3 4 6 3 5" xfId="12456"/>
    <cellStyle name="Обычный 2 7 3 4 6 4" xfId="12457"/>
    <cellStyle name="Обычный 2 7 3 4 6 4 2" xfId="12458"/>
    <cellStyle name="Обычный 2 7 3 4 6 4 3" xfId="12459"/>
    <cellStyle name="Обычный 2 7 3 4 6 4 4" xfId="12460"/>
    <cellStyle name="Обычный 2 7 3 4 6 5" xfId="12461"/>
    <cellStyle name="Обычный 2 7 3 4 6 6" xfId="12462"/>
    <cellStyle name="Обычный 2 7 3 4 6 7" xfId="12463"/>
    <cellStyle name="Обычный 2 7 3 4 6 8" xfId="12464"/>
    <cellStyle name="Обычный 2 7 3 4 7" xfId="12465"/>
    <cellStyle name="Обычный 2 7 3 4 7 2" xfId="12466"/>
    <cellStyle name="Обычный 2 7 3 4 7 2 2" xfId="12467"/>
    <cellStyle name="Обычный 2 7 3 4 7 2 2 2" xfId="12468"/>
    <cellStyle name="Обычный 2 7 3 4 7 2 2 2 2" xfId="12469"/>
    <cellStyle name="Обычный 2 7 3 4 7 2 2 3" xfId="12470"/>
    <cellStyle name="Обычный 2 7 3 4 7 2 2 4" xfId="12471"/>
    <cellStyle name="Обычный 2 7 3 4 7 2 2 5" xfId="12472"/>
    <cellStyle name="Обычный 2 7 3 4 7 2 3" xfId="12473"/>
    <cellStyle name="Обычный 2 7 3 4 7 2 3 2" xfId="12474"/>
    <cellStyle name="Обычный 2 7 3 4 7 2 3 3" xfId="12475"/>
    <cellStyle name="Обычный 2 7 3 4 7 2 3 4" xfId="12476"/>
    <cellStyle name="Обычный 2 7 3 4 7 2 4" xfId="12477"/>
    <cellStyle name="Обычный 2 7 3 4 7 2 5" xfId="12478"/>
    <cellStyle name="Обычный 2 7 3 4 7 2 6" xfId="12479"/>
    <cellStyle name="Обычный 2 7 3 4 7 2 7" xfId="12480"/>
    <cellStyle name="Обычный 2 7 3 4 7 3" xfId="12481"/>
    <cellStyle name="Обычный 2 7 3 4 7 3 2" xfId="12482"/>
    <cellStyle name="Обычный 2 7 3 4 7 3 2 2" xfId="12483"/>
    <cellStyle name="Обычный 2 7 3 4 7 3 3" xfId="12484"/>
    <cellStyle name="Обычный 2 7 3 4 7 3 4" xfId="12485"/>
    <cellStyle name="Обычный 2 7 3 4 7 3 5" xfId="12486"/>
    <cellStyle name="Обычный 2 7 3 4 7 4" xfId="12487"/>
    <cellStyle name="Обычный 2 7 3 4 7 4 2" xfId="12488"/>
    <cellStyle name="Обычный 2 7 3 4 7 4 3" xfId="12489"/>
    <cellStyle name="Обычный 2 7 3 4 7 4 4" xfId="12490"/>
    <cellStyle name="Обычный 2 7 3 4 7 5" xfId="12491"/>
    <cellStyle name="Обычный 2 7 3 4 7 6" xfId="12492"/>
    <cellStyle name="Обычный 2 7 3 4 7 7" xfId="12493"/>
    <cellStyle name="Обычный 2 7 3 4 7 8" xfId="12494"/>
    <cellStyle name="Обычный 2 7 3 4 8" xfId="12495"/>
    <cellStyle name="Обычный 2 7 3 4 8 2" xfId="12496"/>
    <cellStyle name="Обычный 2 7 3 4 8 2 2" xfId="12497"/>
    <cellStyle name="Обычный 2 7 3 4 8 2 2 2" xfId="12498"/>
    <cellStyle name="Обычный 2 7 3 4 8 2 3" xfId="12499"/>
    <cellStyle name="Обычный 2 7 3 4 8 2 4" xfId="12500"/>
    <cellStyle name="Обычный 2 7 3 4 8 2 5" xfId="12501"/>
    <cellStyle name="Обычный 2 7 3 4 8 3" xfId="12502"/>
    <cellStyle name="Обычный 2 7 3 4 8 3 2" xfId="12503"/>
    <cellStyle name="Обычный 2 7 3 4 8 3 3" xfId="12504"/>
    <cellStyle name="Обычный 2 7 3 4 8 3 4" xfId="12505"/>
    <cellStyle name="Обычный 2 7 3 4 8 4" xfId="12506"/>
    <cellStyle name="Обычный 2 7 3 4 8 5" xfId="12507"/>
    <cellStyle name="Обычный 2 7 3 4 8 6" xfId="12508"/>
    <cellStyle name="Обычный 2 7 3 4 8 7" xfId="12509"/>
    <cellStyle name="Обычный 2 7 3 4 9" xfId="12510"/>
    <cellStyle name="Обычный 2 7 3 4 9 2" xfId="12511"/>
    <cellStyle name="Обычный 2 7 3 4 9 2 2" xfId="12512"/>
    <cellStyle name="Обычный 2 7 3 4 9 2 2 2" xfId="12513"/>
    <cellStyle name="Обычный 2 7 3 4 9 2 3" xfId="12514"/>
    <cellStyle name="Обычный 2 7 3 4 9 2 4" xfId="12515"/>
    <cellStyle name="Обычный 2 7 3 4 9 2 5" xfId="12516"/>
    <cellStyle name="Обычный 2 7 3 4 9 3" xfId="12517"/>
    <cellStyle name="Обычный 2 7 3 4 9 3 2" xfId="12518"/>
    <cellStyle name="Обычный 2 7 3 4 9 3 3" xfId="12519"/>
    <cellStyle name="Обычный 2 7 3 4 9 3 4" xfId="12520"/>
    <cellStyle name="Обычный 2 7 3 4 9 4" xfId="12521"/>
    <cellStyle name="Обычный 2 7 3 4 9 5" xfId="12522"/>
    <cellStyle name="Обычный 2 7 3 4 9 6" xfId="12523"/>
    <cellStyle name="Обычный 2 7 3 4 9 7" xfId="12524"/>
    <cellStyle name="Обычный 2 7 3 5" xfId="12525"/>
    <cellStyle name="Обычный 2 7 3 5 2" xfId="12526"/>
    <cellStyle name="Обычный 2 7 3 5 2 2" xfId="12527"/>
    <cellStyle name="Обычный 2 7 3 5 2 2 2" xfId="12528"/>
    <cellStyle name="Обычный 2 7 3 5 2 2 2 2" xfId="12529"/>
    <cellStyle name="Обычный 2 7 3 5 2 2 3" xfId="12530"/>
    <cellStyle name="Обычный 2 7 3 5 2 2 4" xfId="12531"/>
    <cellStyle name="Обычный 2 7 3 5 2 2 5" xfId="12532"/>
    <cellStyle name="Обычный 2 7 3 5 2 3" xfId="12533"/>
    <cellStyle name="Обычный 2 7 3 5 2 3 2" xfId="12534"/>
    <cellStyle name="Обычный 2 7 3 5 2 3 3" xfId="12535"/>
    <cellStyle name="Обычный 2 7 3 5 2 3 4" xfId="12536"/>
    <cellStyle name="Обычный 2 7 3 5 2 4" xfId="12537"/>
    <cellStyle name="Обычный 2 7 3 5 2 5" xfId="12538"/>
    <cellStyle name="Обычный 2 7 3 5 2 6" xfId="12539"/>
    <cellStyle name="Обычный 2 7 3 5 2 7" xfId="12540"/>
    <cellStyle name="Обычный 2 7 3 5 3" xfId="12541"/>
    <cellStyle name="Обычный 2 7 3 5 3 2" xfId="12542"/>
    <cellStyle name="Обычный 2 7 3 5 3 2 2" xfId="12543"/>
    <cellStyle name="Обычный 2 7 3 5 3 3" xfId="12544"/>
    <cellStyle name="Обычный 2 7 3 5 3 4" xfId="12545"/>
    <cellStyle name="Обычный 2 7 3 5 3 5" xfId="12546"/>
    <cellStyle name="Обычный 2 7 3 5 4" xfId="12547"/>
    <cellStyle name="Обычный 2 7 3 5 4 2" xfId="12548"/>
    <cellStyle name="Обычный 2 7 3 5 4 2 2" xfId="12549"/>
    <cellStyle name="Обычный 2 7 3 5 4 3" xfId="12550"/>
    <cellStyle name="Обычный 2 7 3 5 4 4" xfId="12551"/>
    <cellStyle name="Обычный 2 7 3 5 4 5" xfId="12552"/>
    <cellStyle name="Обычный 2 7 3 5 5" xfId="12553"/>
    <cellStyle name="Обычный 2 7 3 5 5 2" xfId="12554"/>
    <cellStyle name="Обычный 2 7 3 5 5 3" xfId="12555"/>
    <cellStyle name="Обычный 2 7 3 5 5 4" xfId="12556"/>
    <cellStyle name="Обычный 2 7 3 5 6" xfId="12557"/>
    <cellStyle name="Обычный 2 7 3 5 7" xfId="12558"/>
    <cellStyle name="Обычный 2 7 3 5 8" xfId="12559"/>
    <cellStyle name="Обычный 2 7 3 5 9" xfId="12560"/>
    <cellStyle name="Обычный 2 7 3 6" xfId="12561"/>
    <cellStyle name="Обычный 2 7 3 6 2" xfId="12562"/>
    <cellStyle name="Обычный 2 7 3 6 2 2" xfId="12563"/>
    <cellStyle name="Обычный 2 7 3 6 2 2 2" xfId="12564"/>
    <cellStyle name="Обычный 2 7 3 6 2 2 2 2" xfId="12565"/>
    <cellStyle name="Обычный 2 7 3 6 2 2 3" xfId="12566"/>
    <cellStyle name="Обычный 2 7 3 6 2 2 4" xfId="12567"/>
    <cellStyle name="Обычный 2 7 3 6 2 2 5" xfId="12568"/>
    <cellStyle name="Обычный 2 7 3 6 2 3" xfId="12569"/>
    <cellStyle name="Обычный 2 7 3 6 2 3 2" xfId="12570"/>
    <cellStyle name="Обычный 2 7 3 6 2 3 3" xfId="12571"/>
    <cellStyle name="Обычный 2 7 3 6 2 3 4" xfId="12572"/>
    <cellStyle name="Обычный 2 7 3 6 2 4" xfId="12573"/>
    <cellStyle name="Обычный 2 7 3 6 2 5" xfId="12574"/>
    <cellStyle name="Обычный 2 7 3 6 2 6" xfId="12575"/>
    <cellStyle name="Обычный 2 7 3 6 2 7" xfId="12576"/>
    <cellStyle name="Обычный 2 7 3 6 3" xfId="12577"/>
    <cellStyle name="Обычный 2 7 3 6 3 2" xfId="12578"/>
    <cellStyle name="Обычный 2 7 3 6 3 2 2" xfId="12579"/>
    <cellStyle name="Обычный 2 7 3 6 3 3" xfId="12580"/>
    <cellStyle name="Обычный 2 7 3 6 3 4" xfId="12581"/>
    <cellStyle name="Обычный 2 7 3 6 3 5" xfId="12582"/>
    <cellStyle name="Обычный 2 7 3 6 4" xfId="12583"/>
    <cellStyle name="Обычный 2 7 3 6 4 2" xfId="12584"/>
    <cellStyle name="Обычный 2 7 3 6 4 2 2" xfId="12585"/>
    <cellStyle name="Обычный 2 7 3 6 4 3" xfId="12586"/>
    <cellStyle name="Обычный 2 7 3 6 4 4" xfId="12587"/>
    <cellStyle name="Обычный 2 7 3 6 4 5" xfId="12588"/>
    <cellStyle name="Обычный 2 7 3 6 5" xfId="12589"/>
    <cellStyle name="Обычный 2 7 3 6 5 2" xfId="12590"/>
    <cellStyle name="Обычный 2 7 3 6 5 3" xfId="12591"/>
    <cellStyle name="Обычный 2 7 3 6 5 4" xfId="12592"/>
    <cellStyle name="Обычный 2 7 3 6 6" xfId="12593"/>
    <cellStyle name="Обычный 2 7 3 6 7" xfId="12594"/>
    <cellStyle name="Обычный 2 7 3 6 8" xfId="12595"/>
    <cellStyle name="Обычный 2 7 3 6 9" xfId="12596"/>
    <cellStyle name="Обычный 2 7 3 7" xfId="12597"/>
    <cellStyle name="Обычный 2 7 3 7 2" xfId="12598"/>
    <cellStyle name="Обычный 2 7 3 7 2 2" xfId="12599"/>
    <cellStyle name="Обычный 2 7 3 7 2 2 2" xfId="12600"/>
    <cellStyle name="Обычный 2 7 3 7 2 2 2 2" xfId="12601"/>
    <cellStyle name="Обычный 2 7 3 7 2 2 3" xfId="12602"/>
    <cellStyle name="Обычный 2 7 3 7 2 2 4" xfId="12603"/>
    <cellStyle name="Обычный 2 7 3 7 2 2 5" xfId="12604"/>
    <cellStyle name="Обычный 2 7 3 7 2 3" xfId="12605"/>
    <cellStyle name="Обычный 2 7 3 7 2 3 2" xfId="12606"/>
    <cellStyle name="Обычный 2 7 3 7 2 3 3" xfId="12607"/>
    <cellStyle name="Обычный 2 7 3 7 2 3 4" xfId="12608"/>
    <cellStyle name="Обычный 2 7 3 7 2 4" xfId="12609"/>
    <cellStyle name="Обычный 2 7 3 7 2 5" xfId="12610"/>
    <cellStyle name="Обычный 2 7 3 7 2 6" xfId="12611"/>
    <cellStyle name="Обычный 2 7 3 7 2 7" xfId="12612"/>
    <cellStyle name="Обычный 2 7 3 7 3" xfId="12613"/>
    <cellStyle name="Обычный 2 7 3 7 3 2" xfId="12614"/>
    <cellStyle name="Обычный 2 7 3 7 3 2 2" xfId="12615"/>
    <cellStyle name="Обычный 2 7 3 7 3 3" xfId="12616"/>
    <cellStyle name="Обычный 2 7 3 7 3 4" xfId="12617"/>
    <cellStyle name="Обычный 2 7 3 7 3 5" xfId="12618"/>
    <cellStyle name="Обычный 2 7 3 7 4" xfId="12619"/>
    <cellStyle name="Обычный 2 7 3 7 4 2" xfId="12620"/>
    <cellStyle name="Обычный 2 7 3 7 4 2 2" xfId="12621"/>
    <cellStyle name="Обычный 2 7 3 7 4 3" xfId="12622"/>
    <cellStyle name="Обычный 2 7 3 7 4 4" xfId="12623"/>
    <cellStyle name="Обычный 2 7 3 7 4 5" xfId="12624"/>
    <cellStyle name="Обычный 2 7 3 7 5" xfId="12625"/>
    <cellStyle name="Обычный 2 7 3 7 5 2" xfId="12626"/>
    <cellStyle name="Обычный 2 7 3 7 5 3" xfId="12627"/>
    <cellStyle name="Обычный 2 7 3 7 5 4" xfId="12628"/>
    <cellStyle name="Обычный 2 7 3 7 6" xfId="12629"/>
    <cellStyle name="Обычный 2 7 3 7 7" xfId="12630"/>
    <cellStyle name="Обычный 2 7 3 7 8" xfId="12631"/>
    <cellStyle name="Обычный 2 7 3 7 9" xfId="12632"/>
    <cellStyle name="Обычный 2 7 3 8" xfId="12633"/>
    <cellStyle name="Обычный 2 7 3 8 2" xfId="12634"/>
    <cellStyle name="Обычный 2 7 3 8 2 2" xfId="12635"/>
    <cellStyle name="Обычный 2 7 3 8 2 2 2" xfId="12636"/>
    <cellStyle name="Обычный 2 7 3 8 2 2 2 2" xfId="12637"/>
    <cellStyle name="Обычный 2 7 3 8 2 2 3" xfId="12638"/>
    <cellStyle name="Обычный 2 7 3 8 2 2 4" xfId="12639"/>
    <cellStyle name="Обычный 2 7 3 8 2 2 5" xfId="12640"/>
    <cellStyle name="Обычный 2 7 3 8 2 3" xfId="12641"/>
    <cellStyle name="Обычный 2 7 3 8 2 3 2" xfId="12642"/>
    <cellStyle name="Обычный 2 7 3 8 2 3 3" xfId="12643"/>
    <cellStyle name="Обычный 2 7 3 8 2 3 4" xfId="12644"/>
    <cellStyle name="Обычный 2 7 3 8 2 4" xfId="12645"/>
    <cellStyle name="Обычный 2 7 3 8 2 5" xfId="12646"/>
    <cellStyle name="Обычный 2 7 3 8 2 6" xfId="12647"/>
    <cellStyle name="Обычный 2 7 3 8 2 7" xfId="12648"/>
    <cellStyle name="Обычный 2 7 3 8 3" xfId="12649"/>
    <cellStyle name="Обычный 2 7 3 8 3 2" xfId="12650"/>
    <cellStyle name="Обычный 2 7 3 8 3 2 2" xfId="12651"/>
    <cellStyle name="Обычный 2 7 3 8 3 3" xfId="12652"/>
    <cellStyle name="Обычный 2 7 3 8 3 4" xfId="12653"/>
    <cellStyle name="Обычный 2 7 3 8 3 5" xfId="12654"/>
    <cellStyle name="Обычный 2 7 3 8 4" xfId="12655"/>
    <cellStyle name="Обычный 2 7 3 8 4 2" xfId="12656"/>
    <cellStyle name="Обычный 2 7 3 8 4 3" xfId="12657"/>
    <cellStyle name="Обычный 2 7 3 8 4 4" xfId="12658"/>
    <cellStyle name="Обычный 2 7 3 8 5" xfId="12659"/>
    <cellStyle name="Обычный 2 7 3 8 6" xfId="12660"/>
    <cellStyle name="Обычный 2 7 3 8 7" xfId="12661"/>
    <cellStyle name="Обычный 2 7 3 8 8" xfId="12662"/>
    <cellStyle name="Обычный 2 7 3 9" xfId="12663"/>
    <cellStyle name="Обычный 2 7 3 9 2" xfId="12664"/>
    <cellStyle name="Обычный 2 7 3 9 2 2" xfId="12665"/>
    <cellStyle name="Обычный 2 7 3 9 2 2 2" xfId="12666"/>
    <cellStyle name="Обычный 2 7 3 9 2 2 2 2" xfId="12667"/>
    <cellStyle name="Обычный 2 7 3 9 2 2 3" xfId="12668"/>
    <cellStyle name="Обычный 2 7 3 9 2 2 4" xfId="12669"/>
    <cellStyle name="Обычный 2 7 3 9 2 2 5" xfId="12670"/>
    <cellStyle name="Обычный 2 7 3 9 2 3" xfId="12671"/>
    <cellStyle name="Обычный 2 7 3 9 2 3 2" xfId="12672"/>
    <cellStyle name="Обычный 2 7 3 9 2 3 3" xfId="12673"/>
    <cellStyle name="Обычный 2 7 3 9 2 3 4" xfId="12674"/>
    <cellStyle name="Обычный 2 7 3 9 2 4" xfId="12675"/>
    <cellStyle name="Обычный 2 7 3 9 2 5" xfId="12676"/>
    <cellStyle name="Обычный 2 7 3 9 2 6" xfId="12677"/>
    <cellStyle name="Обычный 2 7 3 9 2 7" xfId="12678"/>
    <cellStyle name="Обычный 2 7 3 9 3" xfId="12679"/>
    <cellStyle name="Обычный 2 7 3 9 3 2" xfId="12680"/>
    <cellStyle name="Обычный 2 7 3 9 3 2 2" xfId="12681"/>
    <cellStyle name="Обычный 2 7 3 9 3 3" xfId="12682"/>
    <cellStyle name="Обычный 2 7 3 9 3 4" xfId="12683"/>
    <cellStyle name="Обычный 2 7 3 9 3 5" xfId="12684"/>
    <cellStyle name="Обычный 2 7 3 9 4" xfId="12685"/>
    <cellStyle name="Обычный 2 7 3 9 4 2" xfId="12686"/>
    <cellStyle name="Обычный 2 7 3 9 4 3" xfId="12687"/>
    <cellStyle name="Обычный 2 7 3 9 4 4" xfId="12688"/>
    <cellStyle name="Обычный 2 7 3 9 5" xfId="12689"/>
    <cellStyle name="Обычный 2 7 3 9 6" xfId="12690"/>
    <cellStyle name="Обычный 2 7 3 9 7" xfId="12691"/>
    <cellStyle name="Обычный 2 7 3 9 8" xfId="12692"/>
    <cellStyle name="Обычный 2 7 4" xfId="12693"/>
    <cellStyle name="Обычный 2 7 4 2" xfId="12694"/>
    <cellStyle name="Обычный 2 7 4 2 2" xfId="12695"/>
    <cellStyle name="Обычный 2 7 4 2 2 2" xfId="12696"/>
    <cellStyle name="Обычный 2 7 4 2 2 2 2" xfId="12697"/>
    <cellStyle name="Обычный 2 7 4 2 2 3" xfId="12698"/>
    <cellStyle name="Обычный 2 7 4 2 2 4" xfId="12699"/>
    <cellStyle name="Обычный 2 7 4 2 2 5" xfId="12700"/>
    <cellStyle name="Обычный 2 7 4 2 3" xfId="12701"/>
    <cellStyle name="Обычный 2 7 4 2 3 2" xfId="12702"/>
    <cellStyle name="Обычный 2 7 4 2 3 2 2" xfId="12703"/>
    <cellStyle name="Обычный 2 7 4 2 3 3" xfId="12704"/>
    <cellStyle name="Обычный 2 7 4 2 3 4" xfId="12705"/>
    <cellStyle name="Обычный 2 7 4 2 3 5" xfId="12706"/>
    <cellStyle name="Обычный 2 7 4 2 4" xfId="12707"/>
    <cellStyle name="Обычный 2 7 4 2 4 2" xfId="12708"/>
    <cellStyle name="Обычный 2 7 4 2 4 3" xfId="12709"/>
    <cellStyle name="Обычный 2 7 4 2 4 4" xfId="12710"/>
    <cellStyle name="Обычный 2 7 4 2 5" xfId="12711"/>
    <cellStyle name="Обычный 2 7 4 2 6" xfId="12712"/>
    <cellStyle name="Обычный 2 7 4 2 7" xfId="12713"/>
    <cellStyle name="Обычный 2 7 4 2 8" xfId="12714"/>
    <cellStyle name="Обычный 2 7 4 3" xfId="12715"/>
    <cellStyle name="Обычный 2 7 4 3 2" xfId="12716"/>
    <cellStyle name="Обычный 2 7 4 3 2 2" xfId="12717"/>
    <cellStyle name="Обычный 2 7 4 3 3" xfId="12718"/>
    <cellStyle name="Обычный 2 7 4 3 4" xfId="12719"/>
    <cellStyle name="Обычный 2 7 4 3 5" xfId="12720"/>
    <cellStyle name="Обычный 2 7 4 4" xfId="12721"/>
    <cellStyle name="Обычный 2 7 4 4 2" xfId="12722"/>
    <cellStyle name="Обычный 2 7 4 4 2 2" xfId="12723"/>
    <cellStyle name="Обычный 2 7 4 4 3" xfId="12724"/>
    <cellStyle name="Обычный 2 7 4 4 4" xfId="12725"/>
    <cellStyle name="Обычный 2 7 4 4 5" xfId="12726"/>
    <cellStyle name="Обычный 2 7 4 5" xfId="12727"/>
    <cellStyle name="Обычный 2 7 4 5 2" xfId="12728"/>
    <cellStyle name="Обычный 2 7 4 5 2 2" xfId="12729"/>
    <cellStyle name="Обычный 2 7 4 5 3" xfId="12730"/>
    <cellStyle name="Обычный 2 7 4 5 4" xfId="12731"/>
    <cellStyle name="Обычный 2 7 4 5 5" xfId="12732"/>
    <cellStyle name="Обычный 2 7 4 6" xfId="12733"/>
    <cellStyle name="Обычный 2 7 4 6 2" xfId="12734"/>
    <cellStyle name="Обычный 2 7 4 6 2 2" xfId="12735"/>
    <cellStyle name="Обычный 2 7 4 6 3" xfId="12736"/>
    <cellStyle name="Обычный 2 7 4 7" xfId="12737"/>
    <cellStyle name="Обычный 2 7 4 7 2" xfId="12738"/>
    <cellStyle name="Обычный 2 7 4 8" xfId="12739"/>
    <cellStyle name="Обычный 2 7 4 9" xfId="12740"/>
    <cellStyle name="Обычный 2 7 5" xfId="12741"/>
    <cellStyle name="Обычный 2 7 5 2" xfId="12742"/>
    <cellStyle name="Обычный 2 7 5 2 2" xfId="12743"/>
    <cellStyle name="Обычный 2 7 5 2 2 2" xfId="12744"/>
    <cellStyle name="Обычный 2 7 5 2 2 2 2" xfId="12745"/>
    <cellStyle name="Обычный 2 7 5 2 2 3" xfId="12746"/>
    <cellStyle name="Обычный 2 7 5 2 2 4" xfId="12747"/>
    <cellStyle name="Обычный 2 7 5 2 2 5" xfId="12748"/>
    <cellStyle name="Обычный 2 7 5 2 3" xfId="12749"/>
    <cellStyle name="Обычный 2 7 5 2 3 2" xfId="12750"/>
    <cellStyle name="Обычный 2 7 5 2 3 3" xfId="12751"/>
    <cellStyle name="Обычный 2 7 5 2 3 4" xfId="12752"/>
    <cellStyle name="Обычный 2 7 5 2 4" xfId="12753"/>
    <cellStyle name="Обычный 2 7 5 2 5" xfId="12754"/>
    <cellStyle name="Обычный 2 7 5 2 6" xfId="12755"/>
    <cellStyle name="Обычный 2 7 5 2 7" xfId="12756"/>
    <cellStyle name="Обычный 2 7 5 3" xfId="12757"/>
    <cellStyle name="Обычный 2 7 5 3 2" xfId="12758"/>
    <cellStyle name="Обычный 2 7 5 3 2 2" xfId="12759"/>
    <cellStyle name="Обычный 2 7 5 3 3" xfId="12760"/>
    <cellStyle name="Обычный 2 7 5 3 4" xfId="12761"/>
    <cellStyle name="Обычный 2 7 5 3 5" xfId="12762"/>
    <cellStyle name="Обычный 2 7 5 4" xfId="12763"/>
    <cellStyle name="Обычный 2 7 5 4 2" xfId="12764"/>
    <cellStyle name="Обычный 2 7 5 4 2 2" xfId="12765"/>
    <cellStyle name="Обычный 2 7 5 4 3" xfId="12766"/>
    <cellStyle name="Обычный 2 7 5 4 4" xfId="12767"/>
    <cellStyle name="Обычный 2 7 5 4 5" xfId="12768"/>
    <cellStyle name="Обычный 2 7 5 5" xfId="12769"/>
    <cellStyle name="Обычный 2 7 5 5 2" xfId="12770"/>
    <cellStyle name="Обычный 2 7 5 5 3" xfId="12771"/>
    <cellStyle name="Обычный 2 7 5 5 4" xfId="12772"/>
    <cellStyle name="Обычный 2 7 5 6" xfId="12773"/>
    <cellStyle name="Обычный 2 7 5 7" xfId="12774"/>
    <cellStyle name="Обычный 2 7 5 8" xfId="12775"/>
    <cellStyle name="Обычный 2 7 5 9" xfId="12776"/>
    <cellStyle name="Обычный 2 7 6" xfId="12777"/>
    <cellStyle name="Обычный 2 7 7" xfId="12778"/>
    <cellStyle name="Обычный 2 7 7 2" xfId="12779"/>
    <cellStyle name="Обычный 2 7 7 2 2" xfId="12780"/>
    <cellStyle name="Обычный 2 7 7 3" xfId="12781"/>
    <cellStyle name="Обычный 2 7 8" xfId="12782"/>
    <cellStyle name="Обычный 2 7 8 2" xfId="12783"/>
    <cellStyle name="Обычный 2 7 9" xfId="12784"/>
    <cellStyle name="Обычный 2 8" xfId="12785"/>
    <cellStyle name="Обычный 2 8 2" xfId="12786"/>
    <cellStyle name="Обычный 2 8 2 10" xfId="12787"/>
    <cellStyle name="Обычный 2 8 2 10 2" xfId="12788"/>
    <cellStyle name="Обычный 2 8 2 10 2 2" xfId="12789"/>
    <cellStyle name="Обычный 2 8 2 10 2 2 2" xfId="12790"/>
    <cellStyle name="Обычный 2 8 2 10 2 2 2 2" xfId="12791"/>
    <cellStyle name="Обычный 2 8 2 10 2 2 3" xfId="12792"/>
    <cellStyle name="Обычный 2 8 2 10 2 2 4" xfId="12793"/>
    <cellStyle name="Обычный 2 8 2 10 2 2 5" xfId="12794"/>
    <cellStyle name="Обычный 2 8 2 10 2 3" xfId="12795"/>
    <cellStyle name="Обычный 2 8 2 10 2 3 2" xfId="12796"/>
    <cellStyle name="Обычный 2 8 2 10 2 3 3" xfId="12797"/>
    <cellStyle name="Обычный 2 8 2 10 2 3 4" xfId="12798"/>
    <cellStyle name="Обычный 2 8 2 10 2 4" xfId="12799"/>
    <cellStyle name="Обычный 2 8 2 10 2 5" xfId="12800"/>
    <cellStyle name="Обычный 2 8 2 10 2 6" xfId="12801"/>
    <cellStyle name="Обычный 2 8 2 10 2 7" xfId="12802"/>
    <cellStyle name="Обычный 2 8 2 10 3" xfId="12803"/>
    <cellStyle name="Обычный 2 8 2 10 3 2" xfId="12804"/>
    <cellStyle name="Обычный 2 8 2 10 3 2 2" xfId="12805"/>
    <cellStyle name="Обычный 2 8 2 10 3 3" xfId="12806"/>
    <cellStyle name="Обычный 2 8 2 10 3 4" xfId="12807"/>
    <cellStyle name="Обычный 2 8 2 10 3 5" xfId="12808"/>
    <cellStyle name="Обычный 2 8 2 10 4" xfId="12809"/>
    <cellStyle name="Обычный 2 8 2 10 4 2" xfId="12810"/>
    <cellStyle name="Обычный 2 8 2 10 4 3" xfId="12811"/>
    <cellStyle name="Обычный 2 8 2 10 4 4" xfId="12812"/>
    <cellStyle name="Обычный 2 8 2 10 5" xfId="12813"/>
    <cellStyle name="Обычный 2 8 2 10 6" xfId="12814"/>
    <cellStyle name="Обычный 2 8 2 10 7" xfId="12815"/>
    <cellStyle name="Обычный 2 8 2 10 8" xfId="12816"/>
    <cellStyle name="Обычный 2 8 2 11" xfId="12817"/>
    <cellStyle name="Обычный 2 8 2 11 2" xfId="12818"/>
    <cellStyle name="Обычный 2 8 2 11 2 2" xfId="12819"/>
    <cellStyle name="Обычный 2 8 2 11 2 2 2" xfId="12820"/>
    <cellStyle name="Обычный 2 8 2 11 2 3" xfId="12821"/>
    <cellStyle name="Обычный 2 8 2 11 2 4" xfId="12822"/>
    <cellStyle name="Обычный 2 8 2 11 2 5" xfId="12823"/>
    <cellStyle name="Обычный 2 8 2 11 3" xfId="12824"/>
    <cellStyle name="Обычный 2 8 2 11 3 2" xfId="12825"/>
    <cellStyle name="Обычный 2 8 2 11 3 3" xfId="12826"/>
    <cellStyle name="Обычный 2 8 2 11 3 4" xfId="12827"/>
    <cellStyle name="Обычный 2 8 2 11 4" xfId="12828"/>
    <cellStyle name="Обычный 2 8 2 11 5" xfId="12829"/>
    <cellStyle name="Обычный 2 8 2 11 6" xfId="12830"/>
    <cellStyle name="Обычный 2 8 2 11 7" xfId="12831"/>
    <cellStyle name="Обычный 2 8 2 12" xfId="12832"/>
    <cellStyle name="Обычный 2 8 2 12 2" xfId="12833"/>
    <cellStyle name="Обычный 2 8 2 12 2 2" xfId="12834"/>
    <cellStyle name="Обычный 2 8 2 12 2 2 2" xfId="12835"/>
    <cellStyle name="Обычный 2 8 2 12 2 3" xfId="12836"/>
    <cellStyle name="Обычный 2 8 2 12 2 4" xfId="12837"/>
    <cellStyle name="Обычный 2 8 2 12 2 5" xfId="12838"/>
    <cellStyle name="Обычный 2 8 2 12 3" xfId="12839"/>
    <cellStyle name="Обычный 2 8 2 12 3 2" xfId="12840"/>
    <cellStyle name="Обычный 2 8 2 12 3 3" xfId="12841"/>
    <cellStyle name="Обычный 2 8 2 12 3 4" xfId="12842"/>
    <cellStyle name="Обычный 2 8 2 12 4" xfId="12843"/>
    <cellStyle name="Обычный 2 8 2 12 5" xfId="12844"/>
    <cellStyle name="Обычный 2 8 2 12 6" xfId="12845"/>
    <cellStyle name="Обычный 2 8 2 12 7" xfId="12846"/>
    <cellStyle name="Обычный 2 8 2 13" xfId="12847"/>
    <cellStyle name="Обычный 2 8 2 13 2" xfId="12848"/>
    <cellStyle name="Обычный 2 8 2 13 2 2" xfId="12849"/>
    <cellStyle name="Обычный 2 8 2 13 3" xfId="12850"/>
    <cellStyle name="Обычный 2 8 2 13 4" xfId="12851"/>
    <cellStyle name="Обычный 2 8 2 13 5" xfId="12852"/>
    <cellStyle name="Обычный 2 8 2 14" xfId="12853"/>
    <cellStyle name="Обычный 2 8 2 14 2" xfId="12854"/>
    <cellStyle name="Обычный 2 8 2 14 2 2" xfId="12855"/>
    <cellStyle name="Обычный 2 8 2 14 3" xfId="12856"/>
    <cellStyle name="Обычный 2 8 2 14 4" xfId="12857"/>
    <cellStyle name="Обычный 2 8 2 14 5" xfId="12858"/>
    <cellStyle name="Обычный 2 8 2 15" xfId="12859"/>
    <cellStyle name="Обычный 2 8 2 15 2" xfId="12860"/>
    <cellStyle name="Обычный 2 8 2 15 2 2" xfId="12861"/>
    <cellStyle name="Обычный 2 8 2 15 3" xfId="12862"/>
    <cellStyle name="Обычный 2 8 2 16" xfId="12863"/>
    <cellStyle name="Обычный 2 8 2 16 2" xfId="12864"/>
    <cellStyle name="Обычный 2 8 2 17" xfId="12865"/>
    <cellStyle name="Обычный 2 8 2 18" xfId="12866"/>
    <cellStyle name="Обычный 2 8 2 2" xfId="12867"/>
    <cellStyle name="Обычный 2 8 2 2 10" xfId="12868"/>
    <cellStyle name="Обычный 2 8 2 2 10 2" xfId="12869"/>
    <cellStyle name="Обычный 2 8 2 2 10 2 2" xfId="12870"/>
    <cellStyle name="Обычный 2 8 2 2 10 2 2 2" xfId="12871"/>
    <cellStyle name="Обычный 2 8 2 2 10 2 3" xfId="12872"/>
    <cellStyle name="Обычный 2 8 2 2 10 2 4" xfId="12873"/>
    <cellStyle name="Обычный 2 8 2 2 10 2 5" xfId="12874"/>
    <cellStyle name="Обычный 2 8 2 2 10 3" xfId="12875"/>
    <cellStyle name="Обычный 2 8 2 2 10 3 2" xfId="12876"/>
    <cellStyle name="Обычный 2 8 2 2 10 3 3" xfId="12877"/>
    <cellStyle name="Обычный 2 8 2 2 10 3 4" xfId="12878"/>
    <cellStyle name="Обычный 2 8 2 2 10 4" xfId="12879"/>
    <cellStyle name="Обычный 2 8 2 2 10 5" xfId="12880"/>
    <cellStyle name="Обычный 2 8 2 2 10 6" xfId="12881"/>
    <cellStyle name="Обычный 2 8 2 2 10 7" xfId="12882"/>
    <cellStyle name="Обычный 2 8 2 2 11" xfId="12883"/>
    <cellStyle name="Обычный 2 8 2 2 11 2" xfId="12884"/>
    <cellStyle name="Обычный 2 8 2 2 11 2 2" xfId="12885"/>
    <cellStyle name="Обычный 2 8 2 2 11 3" xfId="12886"/>
    <cellStyle name="Обычный 2 8 2 2 11 4" xfId="12887"/>
    <cellStyle name="Обычный 2 8 2 2 11 5" xfId="12888"/>
    <cellStyle name="Обычный 2 8 2 2 12" xfId="12889"/>
    <cellStyle name="Обычный 2 8 2 2 12 2" xfId="12890"/>
    <cellStyle name="Обычный 2 8 2 2 12 2 2" xfId="12891"/>
    <cellStyle name="Обычный 2 8 2 2 12 3" xfId="12892"/>
    <cellStyle name="Обычный 2 8 2 2 12 4" xfId="12893"/>
    <cellStyle name="Обычный 2 8 2 2 12 5" xfId="12894"/>
    <cellStyle name="Обычный 2 8 2 2 13" xfId="12895"/>
    <cellStyle name="Обычный 2 8 2 2 13 2" xfId="12896"/>
    <cellStyle name="Обычный 2 8 2 2 13 2 2" xfId="12897"/>
    <cellStyle name="Обычный 2 8 2 2 13 3" xfId="12898"/>
    <cellStyle name="Обычный 2 8 2 2 14" xfId="12899"/>
    <cellStyle name="Обычный 2 8 2 2 14 2" xfId="12900"/>
    <cellStyle name="Обычный 2 8 2 2 15" xfId="12901"/>
    <cellStyle name="Обычный 2 8 2 2 16" xfId="12902"/>
    <cellStyle name="Обычный 2 8 2 2 2" xfId="12903"/>
    <cellStyle name="Обычный 2 8 2 2 2 10" xfId="12904"/>
    <cellStyle name="Обычный 2 8 2 2 2 10 2" xfId="12905"/>
    <cellStyle name="Обычный 2 8 2 2 2 10 2 2" xfId="12906"/>
    <cellStyle name="Обычный 2 8 2 2 2 10 3" xfId="12907"/>
    <cellStyle name="Обычный 2 8 2 2 2 10 4" xfId="12908"/>
    <cellStyle name="Обычный 2 8 2 2 2 10 5" xfId="12909"/>
    <cellStyle name="Обычный 2 8 2 2 2 11" xfId="12910"/>
    <cellStyle name="Обычный 2 8 2 2 2 11 2" xfId="12911"/>
    <cellStyle name="Обычный 2 8 2 2 2 11 3" xfId="12912"/>
    <cellStyle name="Обычный 2 8 2 2 2 11 4" xfId="12913"/>
    <cellStyle name="Обычный 2 8 2 2 2 12" xfId="12914"/>
    <cellStyle name="Обычный 2 8 2 2 2 13" xfId="12915"/>
    <cellStyle name="Обычный 2 8 2 2 2 14" xfId="12916"/>
    <cellStyle name="Обычный 2 8 2 2 2 15" xfId="12917"/>
    <cellStyle name="Обычный 2 8 2 2 2 2" xfId="12918"/>
    <cellStyle name="Обычный 2 8 2 2 2 2 2" xfId="12919"/>
    <cellStyle name="Обычный 2 8 2 2 2 2 2 2" xfId="12920"/>
    <cellStyle name="Обычный 2 8 2 2 2 2 2 2 2" xfId="12921"/>
    <cellStyle name="Обычный 2 8 2 2 2 2 2 2 2 2" xfId="12922"/>
    <cellStyle name="Обычный 2 8 2 2 2 2 2 2 3" xfId="12923"/>
    <cellStyle name="Обычный 2 8 2 2 2 2 2 2 4" xfId="12924"/>
    <cellStyle name="Обычный 2 8 2 2 2 2 2 2 5" xfId="12925"/>
    <cellStyle name="Обычный 2 8 2 2 2 2 2 3" xfId="12926"/>
    <cellStyle name="Обычный 2 8 2 2 2 2 2 3 2" xfId="12927"/>
    <cellStyle name="Обычный 2 8 2 2 2 2 2 3 3" xfId="12928"/>
    <cellStyle name="Обычный 2 8 2 2 2 2 2 3 4" xfId="12929"/>
    <cellStyle name="Обычный 2 8 2 2 2 2 2 4" xfId="12930"/>
    <cellStyle name="Обычный 2 8 2 2 2 2 2 5" xfId="12931"/>
    <cellStyle name="Обычный 2 8 2 2 2 2 2 6" xfId="12932"/>
    <cellStyle name="Обычный 2 8 2 2 2 2 2 7" xfId="12933"/>
    <cellStyle name="Обычный 2 8 2 2 2 2 3" xfId="12934"/>
    <cellStyle name="Обычный 2 8 2 2 2 2 3 2" xfId="12935"/>
    <cellStyle name="Обычный 2 8 2 2 2 2 3 2 2" xfId="12936"/>
    <cellStyle name="Обычный 2 8 2 2 2 2 3 3" xfId="12937"/>
    <cellStyle name="Обычный 2 8 2 2 2 2 3 4" xfId="12938"/>
    <cellStyle name="Обычный 2 8 2 2 2 2 3 5" xfId="12939"/>
    <cellStyle name="Обычный 2 8 2 2 2 2 4" xfId="12940"/>
    <cellStyle name="Обычный 2 8 2 2 2 2 4 2" xfId="12941"/>
    <cellStyle name="Обычный 2 8 2 2 2 2 4 2 2" xfId="12942"/>
    <cellStyle name="Обычный 2 8 2 2 2 2 4 3" xfId="12943"/>
    <cellStyle name="Обычный 2 8 2 2 2 2 4 4" xfId="12944"/>
    <cellStyle name="Обычный 2 8 2 2 2 2 4 5" xfId="12945"/>
    <cellStyle name="Обычный 2 8 2 2 2 2 5" xfId="12946"/>
    <cellStyle name="Обычный 2 8 2 2 2 2 5 2" xfId="12947"/>
    <cellStyle name="Обычный 2 8 2 2 2 2 5 3" xfId="12948"/>
    <cellStyle name="Обычный 2 8 2 2 2 2 5 4" xfId="12949"/>
    <cellStyle name="Обычный 2 8 2 2 2 2 6" xfId="12950"/>
    <cellStyle name="Обычный 2 8 2 2 2 2 7" xfId="12951"/>
    <cellStyle name="Обычный 2 8 2 2 2 2 8" xfId="12952"/>
    <cellStyle name="Обычный 2 8 2 2 2 2 9" xfId="12953"/>
    <cellStyle name="Обычный 2 8 2 2 2 3" xfId="12954"/>
    <cellStyle name="Обычный 2 8 2 2 2 3 2" xfId="12955"/>
    <cellStyle name="Обычный 2 8 2 2 2 3 2 2" xfId="12956"/>
    <cellStyle name="Обычный 2 8 2 2 2 3 2 2 2" xfId="12957"/>
    <cellStyle name="Обычный 2 8 2 2 2 3 2 2 2 2" xfId="12958"/>
    <cellStyle name="Обычный 2 8 2 2 2 3 2 2 3" xfId="12959"/>
    <cellStyle name="Обычный 2 8 2 2 2 3 2 2 4" xfId="12960"/>
    <cellStyle name="Обычный 2 8 2 2 2 3 2 2 5" xfId="12961"/>
    <cellStyle name="Обычный 2 8 2 2 2 3 2 3" xfId="12962"/>
    <cellStyle name="Обычный 2 8 2 2 2 3 2 3 2" xfId="12963"/>
    <cellStyle name="Обычный 2 8 2 2 2 3 2 3 3" xfId="12964"/>
    <cellStyle name="Обычный 2 8 2 2 2 3 2 3 4" xfId="12965"/>
    <cellStyle name="Обычный 2 8 2 2 2 3 2 4" xfId="12966"/>
    <cellStyle name="Обычный 2 8 2 2 2 3 2 5" xfId="12967"/>
    <cellStyle name="Обычный 2 8 2 2 2 3 2 6" xfId="12968"/>
    <cellStyle name="Обычный 2 8 2 2 2 3 2 7" xfId="12969"/>
    <cellStyle name="Обычный 2 8 2 2 2 3 3" xfId="12970"/>
    <cellStyle name="Обычный 2 8 2 2 2 3 3 2" xfId="12971"/>
    <cellStyle name="Обычный 2 8 2 2 2 3 3 2 2" xfId="12972"/>
    <cellStyle name="Обычный 2 8 2 2 2 3 3 3" xfId="12973"/>
    <cellStyle name="Обычный 2 8 2 2 2 3 3 4" xfId="12974"/>
    <cellStyle name="Обычный 2 8 2 2 2 3 3 5" xfId="12975"/>
    <cellStyle name="Обычный 2 8 2 2 2 3 4" xfId="12976"/>
    <cellStyle name="Обычный 2 8 2 2 2 3 4 2" xfId="12977"/>
    <cellStyle name="Обычный 2 8 2 2 2 3 4 2 2" xfId="12978"/>
    <cellStyle name="Обычный 2 8 2 2 2 3 4 3" xfId="12979"/>
    <cellStyle name="Обычный 2 8 2 2 2 3 4 4" xfId="12980"/>
    <cellStyle name="Обычный 2 8 2 2 2 3 4 5" xfId="12981"/>
    <cellStyle name="Обычный 2 8 2 2 2 3 5" xfId="12982"/>
    <cellStyle name="Обычный 2 8 2 2 2 3 5 2" xfId="12983"/>
    <cellStyle name="Обычный 2 8 2 2 2 3 5 3" xfId="12984"/>
    <cellStyle name="Обычный 2 8 2 2 2 3 5 4" xfId="12985"/>
    <cellStyle name="Обычный 2 8 2 2 2 3 6" xfId="12986"/>
    <cellStyle name="Обычный 2 8 2 2 2 3 7" xfId="12987"/>
    <cellStyle name="Обычный 2 8 2 2 2 3 8" xfId="12988"/>
    <cellStyle name="Обычный 2 8 2 2 2 3 9" xfId="12989"/>
    <cellStyle name="Обычный 2 8 2 2 2 4" xfId="12990"/>
    <cellStyle name="Обычный 2 8 2 2 2 4 2" xfId="12991"/>
    <cellStyle name="Обычный 2 8 2 2 2 4 2 2" xfId="12992"/>
    <cellStyle name="Обычный 2 8 2 2 2 4 2 2 2" xfId="12993"/>
    <cellStyle name="Обычный 2 8 2 2 2 4 2 2 2 2" xfId="12994"/>
    <cellStyle name="Обычный 2 8 2 2 2 4 2 2 3" xfId="12995"/>
    <cellStyle name="Обычный 2 8 2 2 2 4 2 2 4" xfId="12996"/>
    <cellStyle name="Обычный 2 8 2 2 2 4 2 2 5" xfId="12997"/>
    <cellStyle name="Обычный 2 8 2 2 2 4 2 3" xfId="12998"/>
    <cellStyle name="Обычный 2 8 2 2 2 4 2 3 2" xfId="12999"/>
    <cellStyle name="Обычный 2 8 2 2 2 4 2 3 3" xfId="13000"/>
    <cellStyle name="Обычный 2 8 2 2 2 4 2 3 4" xfId="13001"/>
    <cellStyle name="Обычный 2 8 2 2 2 4 2 4" xfId="13002"/>
    <cellStyle name="Обычный 2 8 2 2 2 4 2 5" xfId="13003"/>
    <cellStyle name="Обычный 2 8 2 2 2 4 2 6" xfId="13004"/>
    <cellStyle name="Обычный 2 8 2 2 2 4 2 7" xfId="13005"/>
    <cellStyle name="Обычный 2 8 2 2 2 4 3" xfId="13006"/>
    <cellStyle name="Обычный 2 8 2 2 2 4 3 2" xfId="13007"/>
    <cellStyle name="Обычный 2 8 2 2 2 4 3 2 2" xfId="13008"/>
    <cellStyle name="Обычный 2 8 2 2 2 4 3 3" xfId="13009"/>
    <cellStyle name="Обычный 2 8 2 2 2 4 3 4" xfId="13010"/>
    <cellStyle name="Обычный 2 8 2 2 2 4 3 5" xfId="13011"/>
    <cellStyle name="Обычный 2 8 2 2 2 4 4" xfId="13012"/>
    <cellStyle name="Обычный 2 8 2 2 2 4 4 2" xfId="13013"/>
    <cellStyle name="Обычный 2 8 2 2 2 4 4 3" xfId="13014"/>
    <cellStyle name="Обычный 2 8 2 2 2 4 4 4" xfId="13015"/>
    <cellStyle name="Обычный 2 8 2 2 2 4 5" xfId="13016"/>
    <cellStyle name="Обычный 2 8 2 2 2 4 6" xfId="13017"/>
    <cellStyle name="Обычный 2 8 2 2 2 4 7" xfId="13018"/>
    <cellStyle name="Обычный 2 8 2 2 2 4 8" xfId="13019"/>
    <cellStyle name="Обычный 2 8 2 2 2 5" xfId="13020"/>
    <cellStyle name="Обычный 2 8 2 2 2 5 2" xfId="13021"/>
    <cellStyle name="Обычный 2 8 2 2 2 5 2 2" xfId="13022"/>
    <cellStyle name="Обычный 2 8 2 2 2 5 2 2 2" xfId="13023"/>
    <cellStyle name="Обычный 2 8 2 2 2 5 2 2 2 2" xfId="13024"/>
    <cellStyle name="Обычный 2 8 2 2 2 5 2 2 3" xfId="13025"/>
    <cellStyle name="Обычный 2 8 2 2 2 5 2 2 4" xfId="13026"/>
    <cellStyle name="Обычный 2 8 2 2 2 5 2 2 5" xfId="13027"/>
    <cellStyle name="Обычный 2 8 2 2 2 5 2 3" xfId="13028"/>
    <cellStyle name="Обычный 2 8 2 2 2 5 2 3 2" xfId="13029"/>
    <cellStyle name="Обычный 2 8 2 2 2 5 2 3 3" xfId="13030"/>
    <cellStyle name="Обычный 2 8 2 2 2 5 2 3 4" xfId="13031"/>
    <cellStyle name="Обычный 2 8 2 2 2 5 2 4" xfId="13032"/>
    <cellStyle name="Обычный 2 8 2 2 2 5 2 5" xfId="13033"/>
    <cellStyle name="Обычный 2 8 2 2 2 5 2 6" xfId="13034"/>
    <cellStyle name="Обычный 2 8 2 2 2 5 2 7" xfId="13035"/>
    <cellStyle name="Обычный 2 8 2 2 2 5 3" xfId="13036"/>
    <cellStyle name="Обычный 2 8 2 2 2 5 3 2" xfId="13037"/>
    <cellStyle name="Обычный 2 8 2 2 2 5 3 2 2" xfId="13038"/>
    <cellStyle name="Обычный 2 8 2 2 2 5 3 3" xfId="13039"/>
    <cellStyle name="Обычный 2 8 2 2 2 5 3 4" xfId="13040"/>
    <cellStyle name="Обычный 2 8 2 2 2 5 3 5" xfId="13041"/>
    <cellStyle name="Обычный 2 8 2 2 2 5 4" xfId="13042"/>
    <cellStyle name="Обычный 2 8 2 2 2 5 4 2" xfId="13043"/>
    <cellStyle name="Обычный 2 8 2 2 2 5 4 3" xfId="13044"/>
    <cellStyle name="Обычный 2 8 2 2 2 5 4 4" xfId="13045"/>
    <cellStyle name="Обычный 2 8 2 2 2 5 5" xfId="13046"/>
    <cellStyle name="Обычный 2 8 2 2 2 5 6" xfId="13047"/>
    <cellStyle name="Обычный 2 8 2 2 2 5 7" xfId="13048"/>
    <cellStyle name="Обычный 2 8 2 2 2 5 8" xfId="13049"/>
    <cellStyle name="Обычный 2 8 2 2 2 6" xfId="13050"/>
    <cellStyle name="Обычный 2 8 2 2 2 6 2" xfId="13051"/>
    <cellStyle name="Обычный 2 8 2 2 2 6 2 2" xfId="13052"/>
    <cellStyle name="Обычный 2 8 2 2 2 6 2 2 2" xfId="13053"/>
    <cellStyle name="Обычный 2 8 2 2 2 6 2 2 2 2" xfId="13054"/>
    <cellStyle name="Обычный 2 8 2 2 2 6 2 2 3" xfId="13055"/>
    <cellStyle name="Обычный 2 8 2 2 2 6 2 2 4" xfId="13056"/>
    <cellStyle name="Обычный 2 8 2 2 2 6 2 2 5" xfId="13057"/>
    <cellStyle name="Обычный 2 8 2 2 2 6 2 3" xfId="13058"/>
    <cellStyle name="Обычный 2 8 2 2 2 6 2 3 2" xfId="13059"/>
    <cellStyle name="Обычный 2 8 2 2 2 6 2 3 3" xfId="13060"/>
    <cellStyle name="Обычный 2 8 2 2 2 6 2 3 4" xfId="13061"/>
    <cellStyle name="Обычный 2 8 2 2 2 6 2 4" xfId="13062"/>
    <cellStyle name="Обычный 2 8 2 2 2 6 2 5" xfId="13063"/>
    <cellStyle name="Обычный 2 8 2 2 2 6 2 6" xfId="13064"/>
    <cellStyle name="Обычный 2 8 2 2 2 6 2 7" xfId="13065"/>
    <cellStyle name="Обычный 2 8 2 2 2 6 3" xfId="13066"/>
    <cellStyle name="Обычный 2 8 2 2 2 6 3 2" xfId="13067"/>
    <cellStyle name="Обычный 2 8 2 2 2 6 3 2 2" xfId="13068"/>
    <cellStyle name="Обычный 2 8 2 2 2 6 3 3" xfId="13069"/>
    <cellStyle name="Обычный 2 8 2 2 2 6 3 4" xfId="13070"/>
    <cellStyle name="Обычный 2 8 2 2 2 6 3 5" xfId="13071"/>
    <cellStyle name="Обычный 2 8 2 2 2 6 4" xfId="13072"/>
    <cellStyle name="Обычный 2 8 2 2 2 6 4 2" xfId="13073"/>
    <cellStyle name="Обычный 2 8 2 2 2 6 4 3" xfId="13074"/>
    <cellStyle name="Обычный 2 8 2 2 2 6 4 4" xfId="13075"/>
    <cellStyle name="Обычный 2 8 2 2 2 6 5" xfId="13076"/>
    <cellStyle name="Обычный 2 8 2 2 2 6 6" xfId="13077"/>
    <cellStyle name="Обычный 2 8 2 2 2 6 7" xfId="13078"/>
    <cellStyle name="Обычный 2 8 2 2 2 6 8" xfId="13079"/>
    <cellStyle name="Обычный 2 8 2 2 2 7" xfId="13080"/>
    <cellStyle name="Обычный 2 8 2 2 2 7 2" xfId="13081"/>
    <cellStyle name="Обычный 2 8 2 2 2 7 2 2" xfId="13082"/>
    <cellStyle name="Обычный 2 8 2 2 2 7 2 2 2" xfId="13083"/>
    <cellStyle name="Обычный 2 8 2 2 2 7 2 2 2 2" xfId="13084"/>
    <cellStyle name="Обычный 2 8 2 2 2 7 2 2 3" xfId="13085"/>
    <cellStyle name="Обычный 2 8 2 2 2 7 2 2 4" xfId="13086"/>
    <cellStyle name="Обычный 2 8 2 2 2 7 2 2 5" xfId="13087"/>
    <cellStyle name="Обычный 2 8 2 2 2 7 2 3" xfId="13088"/>
    <cellStyle name="Обычный 2 8 2 2 2 7 2 3 2" xfId="13089"/>
    <cellStyle name="Обычный 2 8 2 2 2 7 2 3 3" xfId="13090"/>
    <cellStyle name="Обычный 2 8 2 2 2 7 2 3 4" xfId="13091"/>
    <cellStyle name="Обычный 2 8 2 2 2 7 2 4" xfId="13092"/>
    <cellStyle name="Обычный 2 8 2 2 2 7 2 5" xfId="13093"/>
    <cellStyle name="Обычный 2 8 2 2 2 7 2 6" xfId="13094"/>
    <cellStyle name="Обычный 2 8 2 2 2 7 2 7" xfId="13095"/>
    <cellStyle name="Обычный 2 8 2 2 2 7 3" xfId="13096"/>
    <cellStyle name="Обычный 2 8 2 2 2 7 3 2" xfId="13097"/>
    <cellStyle name="Обычный 2 8 2 2 2 7 3 2 2" xfId="13098"/>
    <cellStyle name="Обычный 2 8 2 2 2 7 3 3" xfId="13099"/>
    <cellStyle name="Обычный 2 8 2 2 2 7 3 4" xfId="13100"/>
    <cellStyle name="Обычный 2 8 2 2 2 7 3 5" xfId="13101"/>
    <cellStyle name="Обычный 2 8 2 2 2 7 4" xfId="13102"/>
    <cellStyle name="Обычный 2 8 2 2 2 7 4 2" xfId="13103"/>
    <cellStyle name="Обычный 2 8 2 2 2 7 4 3" xfId="13104"/>
    <cellStyle name="Обычный 2 8 2 2 2 7 4 4" xfId="13105"/>
    <cellStyle name="Обычный 2 8 2 2 2 7 5" xfId="13106"/>
    <cellStyle name="Обычный 2 8 2 2 2 7 6" xfId="13107"/>
    <cellStyle name="Обычный 2 8 2 2 2 7 7" xfId="13108"/>
    <cellStyle name="Обычный 2 8 2 2 2 7 8" xfId="13109"/>
    <cellStyle name="Обычный 2 8 2 2 2 8" xfId="13110"/>
    <cellStyle name="Обычный 2 8 2 2 2 8 2" xfId="13111"/>
    <cellStyle name="Обычный 2 8 2 2 2 8 2 2" xfId="13112"/>
    <cellStyle name="Обычный 2 8 2 2 2 8 2 2 2" xfId="13113"/>
    <cellStyle name="Обычный 2 8 2 2 2 8 2 3" xfId="13114"/>
    <cellStyle name="Обычный 2 8 2 2 2 8 2 4" xfId="13115"/>
    <cellStyle name="Обычный 2 8 2 2 2 8 2 5" xfId="13116"/>
    <cellStyle name="Обычный 2 8 2 2 2 8 3" xfId="13117"/>
    <cellStyle name="Обычный 2 8 2 2 2 8 3 2" xfId="13118"/>
    <cellStyle name="Обычный 2 8 2 2 2 8 3 3" xfId="13119"/>
    <cellStyle name="Обычный 2 8 2 2 2 8 3 4" xfId="13120"/>
    <cellStyle name="Обычный 2 8 2 2 2 8 4" xfId="13121"/>
    <cellStyle name="Обычный 2 8 2 2 2 8 5" xfId="13122"/>
    <cellStyle name="Обычный 2 8 2 2 2 8 6" xfId="13123"/>
    <cellStyle name="Обычный 2 8 2 2 2 8 7" xfId="13124"/>
    <cellStyle name="Обычный 2 8 2 2 2 9" xfId="13125"/>
    <cellStyle name="Обычный 2 8 2 2 2 9 2" xfId="13126"/>
    <cellStyle name="Обычный 2 8 2 2 2 9 2 2" xfId="13127"/>
    <cellStyle name="Обычный 2 8 2 2 2 9 2 2 2" xfId="13128"/>
    <cellStyle name="Обычный 2 8 2 2 2 9 2 3" xfId="13129"/>
    <cellStyle name="Обычный 2 8 2 2 2 9 2 4" xfId="13130"/>
    <cellStyle name="Обычный 2 8 2 2 2 9 2 5" xfId="13131"/>
    <cellStyle name="Обычный 2 8 2 2 2 9 3" xfId="13132"/>
    <cellStyle name="Обычный 2 8 2 2 2 9 3 2" xfId="13133"/>
    <cellStyle name="Обычный 2 8 2 2 2 9 3 3" xfId="13134"/>
    <cellStyle name="Обычный 2 8 2 2 2 9 3 4" xfId="13135"/>
    <cellStyle name="Обычный 2 8 2 2 2 9 4" xfId="13136"/>
    <cellStyle name="Обычный 2 8 2 2 2 9 5" xfId="13137"/>
    <cellStyle name="Обычный 2 8 2 2 2 9 6" xfId="13138"/>
    <cellStyle name="Обычный 2 8 2 2 2 9 7" xfId="13139"/>
    <cellStyle name="Обычный 2 8 2 2 3" xfId="13140"/>
    <cellStyle name="Обычный 2 8 2 2 3 2" xfId="13141"/>
    <cellStyle name="Обычный 2 8 2 2 3 2 2" xfId="13142"/>
    <cellStyle name="Обычный 2 8 2 2 3 2 2 2" xfId="13143"/>
    <cellStyle name="Обычный 2 8 2 2 3 2 2 2 2" xfId="13144"/>
    <cellStyle name="Обычный 2 8 2 2 3 2 2 3" xfId="13145"/>
    <cellStyle name="Обычный 2 8 2 2 3 2 2 4" xfId="13146"/>
    <cellStyle name="Обычный 2 8 2 2 3 2 2 5" xfId="13147"/>
    <cellStyle name="Обычный 2 8 2 2 3 2 3" xfId="13148"/>
    <cellStyle name="Обычный 2 8 2 2 3 2 3 2" xfId="13149"/>
    <cellStyle name="Обычный 2 8 2 2 3 2 3 3" xfId="13150"/>
    <cellStyle name="Обычный 2 8 2 2 3 2 3 4" xfId="13151"/>
    <cellStyle name="Обычный 2 8 2 2 3 2 4" xfId="13152"/>
    <cellStyle name="Обычный 2 8 2 2 3 2 5" xfId="13153"/>
    <cellStyle name="Обычный 2 8 2 2 3 2 6" xfId="13154"/>
    <cellStyle name="Обычный 2 8 2 2 3 2 7" xfId="13155"/>
    <cellStyle name="Обычный 2 8 2 2 3 3" xfId="13156"/>
    <cellStyle name="Обычный 2 8 2 2 3 3 2" xfId="13157"/>
    <cellStyle name="Обычный 2 8 2 2 3 3 2 2" xfId="13158"/>
    <cellStyle name="Обычный 2 8 2 2 3 3 3" xfId="13159"/>
    <cellStyle name="Обычный 2 8 2 2 3 3 4" xfId="13160"/>
    <cellStyle name="Обычный 2 8 2 2 3 3 5" xfId="13161"/>
    <cellStyle name="Обычный 2 8 2 2 3 4" xfId="13162"/>
    <cellStyle name="Обычный 2 8 2 2 3 4 2" xfId="13163"/>
    <cellStyle name="Обычный 2 8 2 2 3 4 2 2" xfId="13164"/>
    <cellStyle name="Обычный 2 8 2 2 3 4 3" xfId="13165"/>
    <cellStyle name="Обычный 2 8 2 2 3 4 4" xfId="13166"/>
    <cellStyle name="Обычный 2 8 2 2 3 4 5" xfId="13167"/>
    <cellStyle name="Обычный 2 8 2 2 3 5" xfId="13168"/>
    <cellStyle name="Обычный 2 8 2 2 3 5 2" xfId="13169"/>
    <cellStyle name="Обычный 2 8 2 2 3 5 3" xfId="13170"/>
    <cellStyle name="Обычный 2 8 2 2 3 5 4" xfId="13171"/>
    <cellStyle name="Обычный 2 8 2 2 3 6" xfId="13172"/>
    <cellStyle name="Обычный 2 8 2 2 3 7" xfId="13173"/>
    <cellStyle name="Обычный 2 8 2 2 3 8" xfId="13174"/>
    <cellStyle name="Обычный 2 8 2 2 3 9" xfId="13175"/>
    <cellStyle name="Обычный 2 8 2 2 4" xfId="13176"/>
    <cellStyle name="Обычный 2 8 2 2 4 2" xfId="13177"/>
    <cellStyle name="Обычный 2 8 2 2 4 2 2" xfId="13178"/>
    <cellStyle name="Обычный 2 8 2 2 4 2 2 2" xfId="13179"/>
    <cellStyle name="Обычный 2 8 2 2 4 2 2 2 2" xfId="13180"/>
    <cellStyle name="Обычный 2 8 2 2 4 2 2 3" xfId="13181"/>
    <cellStyle name="Обычный 2 8 2 2 4 2 2 4" xfId="13182"/>
    <cellStyle name="Обычный 2 8 2 2 4 2 2 5" xfId="13183"/>
    <cellStyle name="Обычный 2 8 2 2 4 2 3" xfId="13184"/>
    <cellStyle name="Обычный 2 8 2 2 4 2 3 2" xfId="13185"/>
    <cellStyle name="Обычный 2 8 2 2 4 2 3 3" xfId="13186"/>
    <cellStyle name="Обычный 2 8 2 2 4 2 3 4" xfId="13187"/>
    <cellStyle name="Обычный 2 8 2 2 4 2 4" xfId="13188"/>
    <cellStyle name="Обычный 2 8 2 2 4 2 5" xfId="13189"/>
    <cellStyle name="Обычный 2 8 2 2 4 2 6" xfId="13190"/>
    <cellStyle name="Обычный 2 8 2 2 4 2 7" xfId="13191"/>
    <cellStyle name="Обычный 2 8 2 2 4 3" xfId="13192"/>
    <cellStyle name="Обычный 2 8 2 2 4 3 2" xfId="13193"/>
    <cellStyle name="Обычный 2 8 2 2 4 3 2 2" xfId="13194"/>
    <cellStyle name="Обычный 2 8 2 2 4 3 3" xfId="13195"/>
    <cellStyle name="Обычный 2 8 2 2 4 3 4" xfId="13196"/>
    <cellStyle name="Обычный 2 8 2 2 4 3 5" xfId="13197"/>
    <cellStyle name="Обычный 2 8 2 2 4 4" xfId="13198"/>
    <cellStyle name="Обычный 2 8 2 2 4 4 2" xfId="13199"/>
    <cellStyle name="Обычный 2 8 2 2 4 4 2 2" xfId="13200"/>
    <cellStyle name="Обычный 2 8 2 2 4 4 3" xfId="13201"/>
    <cellStyle name="Обычный 2 8 2 2 4 4 4" xfId="13202"/>
    <cellStyle name="Обычный 2 8 2 2 4 4 5" xfId="13203"/>
    <cellStyle name="Обычный 2 8 2 2 4 5" xfId="13204"/>
    <cellStyle name="Обычный 2 8 2 2 4 5 2" xfId="13205"/>
    <cellStyle name="Обычный 2 8 2 2 4 5 3" xfId="13206"/>
    <cellStyle name="Обычный 2 8 2 2 4 5 4" xfId="13207"/>
    <cellStyle name="Обычный 2 8 2 2 4 6" xfId="13208"/>
    <cellStyle name="Обычный 2 8 2 2 4 7" xfId="13209"/>
    <cellStyle name="Обычный 2 8 2 2 4 8" xfId="13210"/>
    <cellStyle name="Обычный 2 8 2 2 4 9" xfId="13211"/>
    <cellStyle name="Обычный 2 8 2 2 5" xfId="13212"/>
    <cellStyle name="Обычный 2 8 2 2 5 2" xfId="13213"/>
    <cellStyle name="Обычный 2 8 2 2 5 2 2" xfId="13214"/>
    <cellStyle name="Обычный 2 8 2 2 5 2 2 2" xfId="13215"/>
    <cellStyle name="Обычный 2 8 2 2 5 2 2 2 2" xfId="13216"/>
    <cellStyle name="Обычный 2 8 2 2 5 2 2 3" xfId="13217"/>
    <cellStyle name="Обычный 2 8 2 2 5 2 2 4" xfId="13218"/>
    <cellStyle name="Обычный 2 8 2 2 5 2 2 5" xfId="13219"/>
    <cellStyle name="Обычный 2 8 2 2 5 2 3" xfId="13220"/>
    <cellStyle name="Обычный 2 8 2 2 5 2 3 2" xfId="13221"/>
    <cellStyle name="Обычный 2 8 2 2 5 2 3 3" xfId="13222"/>
    <cellStyle name="Обычный 2 8 2 2 5 2 3 4" xfId="13223"/>
    <cellStyle name="Обычный 2 8 2 2 5 2 4" xfId="13224"/>
    <cellStyle name="Обычный 2 8 2 2 5 2 5" xfId="13225"/>
    <cellStyle name="Обычный 2 8 2 2 5 2 6" xfId="13226"/>
    <cellStyle name="Обычный 2 8 2 2 5 2 7" xfId="13227"/>
    <cellStyle name="Обычный 2 8 2 2 5 3" xfId="13228"/>
    <cellStyle name="Обычный 2 8 2 2 5 3 2" xfId="13229"/>
    <cellStyle name="Обычный 2 8 2 2 5 3 2 2" xfId="13230"/>
    <cellStyle name="Обычный 2 8 2 2 5 3 3" xfId="13231"/>
    <cellStyle name="Обычный 2 8 2 2 5 3 4" xfId="13232"/>
    <cellStyle name="Обычный 2 8 2 2 5 3 5" xfId="13233"/>
    <cellStyle name="Обычный 2 8 2 2 5 4" xfId="13234"/>
    <cellStyle name="Обычный 2 8 2 2 5 4 2" xfId="13235"/>
    <cellStyle name="Обычный 2 8 2 2 5 4 2 2" xfId="13236"/>
    <cellStyle name="Обычный 2 8 2 2 5 4 3" xfId="13237"/>
    <cellStyle name="Обычный 2 8 2 2 5 4 4" xfId="13238"/>
    <cellStyle name="Обычный 2 8 2 2 5 4 5" xfId="13239"/>
    <cellStyle name="Обычный 2 8 2 2 5 5" xfId="13240"/>
    <cellStyle name="Обычный 2 8 2 2 5 5 2" xfId="13241"/>
    <cellStyle name="Обычный 2 8 2 2 5 5 3" xfId="13242"/>
    <cellStyle name="Обычный 2 8 2 2 5 5 4" xfId="13243"/>
    <cellStyle name="Обычный 2 8 2 2 5 6" xfId="13244"/>
    <cellStyle name="Обычный 2 8 2 2 5 7" xfId="13245"/>
    <cellStyle name="Обычный 2 8 2 2 5 8" xfId="13246"/>
    <cellStyle name="Обычный 2 8 2 2 5 9" xfId="13247"/>
    <cellStyle name="Обычный 2 8 2 2 6" xfId="13248"/>
    <cellStyle name="Обычный 2 8 2 2 6 2" xfId="13249"/>
    <cellStyle name="Обычный 2 8 2 2 6 2 2" xfId="13250"/>
    <cellStyle name="Обычный 2 8 2 2 6 2 2 2" xfId="13251"/>
    <cellStyle name="Обычный 2 8 2 2 6 2 2 2 2" xfId="13252"/>
    <cellStyle name="Обычный 2 8 2 2 6 2 2 3" xfId="13253"/>
    <cellStyle name="Обычный 2 8 2 2 6 2 2 4" xfId="13254"/>
    <cellStyle name="Обычный 2 8 2 2 6 2 2 5" xfId="13255"/>
    <cellStyle name="Обычный 2 8 2 2 6 2 3" xfId="13256"/>
    <cellStyle name="Обычный 2 8 2 2 6 2 3 2" xfId="13257"/>
    <cellStyle name="Обычный 2 8 2 2 6 2 3 3" xfId="13258"/>
    <cellStyle name="Обычный 2 8 2 2 6 2 3 4" xfId="13259"/>
    <cellStyle name="Обычный 2 8 2 2 6 2 4" xfId="13260"/>
    <cellStyle name="Обычный 2 8 2 2 6 2 5" xfId="13261"/>
    <cellStyle name="Обычный 2 8 2 2 6 2 6" xfId="13262"/>
    <cellStyle name="Обычный 2 8 2 2 6 2 7" xfId="13263"/>
    <cellStyle name="Обычный 2 8 2 2 6 3" xfId="13264"/>
    <cellStyle name="Обычный 2 8 2 2 6 3 2" xfId="13265"/>
    <cellStyle name="Обычный 2 8 2 2 6 3 2 2" xfId="13266"/>
    <cellStyle name="Обычный 2 8 2 2 6 3 3" xfId="13267"/>
    <cellStyle name="Обычный 2 8 2 2 6 3 4" xfId="13268"/>
    <cellStyle name="Обычный 2 8 2 2 6 3 5" xfId="13269"/>
    <cellStyle name="Обычный 2 8 2 2 6 4" xfId="13270"/>
    <cellStyle name="Обычный 2 8 2 2 6 4 2" xfId="13271"/>
    <cellStyle name="Обычный 2 8 2 2 6 4 3" xfId="13272"/>
    <cellStyle name="Обычный 2 8 2 2 6 4 4" xfId="13273"/>
    <cellStyle name="Обычный 2 8 2 2 6 5" xfId="13274"/>
    <cellStyle name="Обычный 2 8 2 2 6 6" xfId="13275"/>
    <cellStyle name="Обычный 2 8 2 2 6 7" xfId="13276"/>
    <cellStyle name="Обычный 2 8 2 2 6 8" xfId="13277"/>
    <cellStyle name="Обычный 2 8 2 2 7" xfId="13278"/>
    <cellStyle name="Обычный 2 8 2 2 7 2" xfId="13279"/>
    <cellStyle name="Обычный 2 8 2 2 7 2 2" xfId="13280"/>
    <cellStyle name="Обычный 2 8 2 2 7 2 2 2" xfId="13281"/>
    <cellStyle name="Обычный 2 8 2 2 7 2 2 2 2" xfId="13282"/>
    <cellStyle name="Обычный 2 8 2 2 7 2 2 3" xfId="13283"/>
    <cellStyle name="Обычный 2 8 2 2 7 2 2 4" xfId="13284"/>
    <cellStyle name="Обычный 2 8 2 2 7 2 2 5" xfId="13285"/>
    <cellStyle name="Обычный 2 8 2 2 7 2 3" xfId="13286"/>
    <cellStyle name="Обычный 2 8 2 2 7 2 3 2" xfId="13287"/>
    <cellStyle name="Обычный 2 8 2 2 7 2 3 3" xfId="13288"/>
    <cellStyle name="Обычный 2 8 2 2 7 2 3 4" xfId="13289"/>
    <cellStyle name="Обычный 2 8 2 2 7 2 4" xfId="13290"/>
    <cellStyle name="Обычный 2 8 2 2 7 2 5" xfId="13291"/>
    <cellStyle name="Обычный 2 8 2 2 7 2 6" xfId="13292"/>
    <cellStyle name="Обычный 2 8 2 2 7 2 7" xfId="13293"/>
    <cellStyle name="Обычный 2 8 2 2 7 3" xfId="13294"/>
    <cellStyle name="Обычный 2 8 2 2 7 3 2" xfId="13295"/>
    <cellStyle name="Обычный 2 8 2 2 7 3 2 2" xfId="13296"/>
    <cellStyle name="Обычный 2 8 2 2 7 3 3" xfId="13297"/>
    <cellStyle name="Обычный 2 8 2 2 7 3 4" xfId="13298"/>
    <cellStyle name="Обычный 2 8 2 2 7 3 5" xfId="13299"/>
    <cellStyle name="Обычный 2 8 2 2 7 4" xfId="13300"/>
    <cellStyle name="Обычный 2 8 2 2 7 4 2" xfId="13301"/>
    <cellStyle name="Обычный 2 8 2 2 7 4 3" xfId="13302"/>
    <cellStyle name="Обычный 2 8 2 2 7 4 4" xfId="13303"/>
    <cellStyle name="Обычный 2 8 2 2 7 5" xfId="13304"/>
    <cellStyle name="Обычный 2 8 2 2 7 6" xfId="13305"/>
    <cellStyle name="Обычный 2 8 2 2 7 7" xfId="13306"/>
    <cellStyle name="Обычный 2 8 2 2 7 8" xfId="13307"/>
    <cellStyle name="Обычный 2 8 2 2 8" xfId="13308"/>
    <cellStyle name="Обычный 2 8 2 2 8 2" xfId="13309"/>
    <cellStyle name="Обычный 2 8 2 2 8 2 2" xfId="13310"/>
    <cellStyle name="Обычный 2 8 2 2 8 2 2 2" xfId="13311"/>
    <cellStyle name="Обычный 2 8 2 2 8 2 2 2 2" xfId="13312"/>
    <cellStyle name="Обычный 2 8 2 2 8 2 2 3" xfId="13313"/>
    <cellStyle name="Обычный 2 8 2 2 8 2 2 4" xfId="13314"/>
    <cellStyle name="Обычный 2 8 2 2 8 2 2 5" xfId="13315"/>
    <cellStyle name="Обычный 2 8 2 2 8 2 3" xfId="13316"/>
    <cellStyle name="Обычный 2 8 2 2 8 2 3 2" xfId="13317"/>
    <cellStyle name="Обычный 2 8 2 2 8 2 3 3" xfId="13318"/>
    <cellStyle name="Обычный 2 8 2 2 8 2 3 4" xfId="13319"/>
    <cellStyle name="Обычный 2 8 2 2 8 2 4" xfId="13320"/>
    <cellStyle name="Обычный 2 8 2 2 8 2 5" xfId="13321"/>
    <cellStyle name="Обычный 2 8 2 2 8 2 6" xfId="13322"/>
    <cellStyle name="Обычный 2 8 2 2 8 2 7" xfId="13323"/>
    <cellStyle name="Обычный 2 8 2 2 8 3" xfId="13324"/>
    <cellStyle name="Обычный 2 8 2 2 8 3 2" xfId="13325"/>
    <cellStyle name="Обычный 2 8 2 2 8 3 2 2" xfId="13326"/>
    <cellStyle name="Обычный 2 8 2 2 8 3 3" xfId="13327"/>
    <cellStyle name="Обычный 2 8 2 2 8 3 4" xfId="13328"/>
    <cellStyle name="Обычный 2 8 2 2 8 3 5" xfId="13329"/>
    <cellStyle name="Обычный 2 8 2 2 8 4" xfId="13330"/>
    <cellStyle name="Обычный 2 8 2 2 8 4 2" xfId="13331"/>
    <cellStyle name="Обычный 2 8 2 2 8 4 3" xfId="13332"/>
    <cellStyle name="Обычный 2 8 2 2 8 4 4" xfId="13333"/>
    <cellStyle name="Обычный 2 8 2 2 8 5" xfId="13334"/>
    <cellStyle name="Обычный 2 8 2 2 8 6" xfId="13335"/>
    <cellStyle name="Обычный 2 8 2 2 8 7" xfId="13336"/>
    <cellStyle name="Обычный 2 8 2 2 8 8" xfId="13337"/>
    <cellStyle name="Обычный 2 8 2 2 9" xfId="13338"/>
    <cellStyle name="Обычный 2 8 2 2 9 2" xfId="13339"/>
    <cellStyle name="Обычный 2 8 2 2 9 2 2" xfId="13340"/>
    <cellStyle name="Обычный 2 8 2 2 9 2 2 2" xfId="13341"/>
    <cellStyle name="Обычный 2 8 2 2 9 2 3" xfId="13342"/>
    <cellStyle name="Обычный 2 8 2 2 9 2 4" xfId="13343"/>
    <cellStyle name="Обычный 2 8 2 2 9 2 5" xfId="13344"/>
    <cellStyle name="Обычный 2 8 2 2 9 3" xfId="13345"/>
    <cellStyle name="Обычный 2 8 2 2 9 3 2" xfId="13346"/>
    <cellStyle name="Обычный 2 8 2 2 9 3 3" xfId="13347"/>
    <cellStyle name="Обычный 2 8 2 2 9 3 4" xfId="13348"/>
    <cellStyle name="Обычный 2 8 2 2 9 4" xfId="13349"/>
    <cellStyle name="Обычный 2 8 2 2 9 5" xfId="13350"/>
    <cellStyle name="Обычный 2 8 2 2 9 6" xfId="13351"/>
    <cellStyle name="Обычный 2 8 2 2 9 7" xfId="13352"/>
    <cellStyle name="Обычный 2 8 2 3" xfId="13353"/>
    <cellStyle name="Обычный 2 8 2 3 10" xfId="13354"/>
    <cellStyle name="Обычный 2 8 2 3 10 2" xfId="13355"/>
    <cellStyle name="Обычный 2 8 2 3 10 2 2" xfId="13356"/>
    <cellStyle name="Обычный 2 8 2 3 10 3" xfId="13357"/>
    <cellStyle name="Обычный 2 8 2 3 10 4" xfId="13358"/>
    <cellStyle name="Обычный 2 8 2 3 10 5" xfId="13359"/>
    <cellStyle name="Обычный 2 8 2 3 11" xfId="13360"/>
    <cellStyle name="Обычный 2 8 2 3 11 2" xfId="13361"/>
    <cellStyle name="Обычный 2 8 2 3 11 2 2" xfId="13362"/>
    <cellStyle name="Обычный 2 8 2 3 11 3" xfId="13363"/>
    <cellStyle name="Обычный 2 8 2 3 11 4" xfId="13364"/>
    <cellStyle name="Обычный 2 8 2 3 11 5" xfId="13365"/>
    <cellStyle name="Обычный 2 8 2 3 12" xfId="13366"/>
    <cellStyle name="Обычный 2 8 2 3 12 2" xfId="13367"/>
    <cellStyle name="Обычный 2 8 2 3 12 2 2" xfId="13368"/>
    <cellStyle name="Обычный 2 8 2 3 12 3" xfId="13369"/>
    <cellStyle name="Обычный 2 8 2 3 13" xfId="13370"/>
    <cellStyle name="Обычный 2 8 2 3 13 2" xfId="13371"/>
    <cellStyle name="Обычный 2 8 2 3 14" xfId="13372"/>
    <cellStyle name="Обычный 2 8 2 3 15" xfId="13373"/>
    <cellStyle name="Обычный 2 8 2 3 2" xfId="13374"/>
    <cellStyle name="Обычный 2 8 2 3 2 2" xfId="13375"/>
    <cellStyle name="Обычный 2 8 2 3 2 2 2" xfId="13376"/>
    <cellStyle name="Обычный 2 8 2 3 2 2 2 2" xfId="13377"/>
    <cellStyle name="Обычный 2 8 2 3 2 2 2 2 2" xfId="13378"/>
    <cellStyle name="Обычный 2 8 2 3 2 2 2 3" xfId="13379"/>
    <cellStyle name="Обычный 2 8 2 3 2 2 2 4" xfId="13380"/>
    <cellStyle name="Обычный 2 8 2 3 2 2 2 5" xfId="13381"/>
    <cellStyle name="Обычный 2 8 2 3 2 2 3" xfId="13382"/>
    <cellStyle name="Обычный 2 8 2 3 2 2 3 2" xfId="13383"/>
    <cellStyle name="Обычный 2 8 2 3 2 2 3 3" xfId="13384"/>
    <cellStyle name="Обычный 2 8 2 3 2 2 3 4" xfId="13385"/>
    <cellStyle name="Обычный 2 8 2 3 2 2 4" xfId="13386"/>
    <cellStyle name="Обычный 2 8 2 3 2 2 5" xfId="13387"/>
    <cellStyle name="Обычный 2 8 2 3 2 2 6" xfId="13388"/>
    <cellStyle name="Обычный 2 8 2 3 2 2 7" xfId="13389"/>
    <cellStyle name="Обычный 2 8 2 3 2 3" xfId="13390"/>
    <cellStyle name="Обычный 2 8 2 3 2 3 2" xfId="13391"/>
    <cellStyle name="Обычный 2 8 2 3 2 3 2 2" xfId="13392"/>
    <cellStyle name="Обычный 2 8 2 3 2 3 3" xfId="13393"/>
    <cellStyle name="Обычный 2 8 2 3 2 3 4" xfId="13394"/>
    <cellStyle name="Обычный 2 8 2 3 2 3 5" xfId="13395"/>
    <cellStyle name="Обычный 2 8 2 3 2 4" xfId="13396"/>
    <cellStyle name="Обычный 2 8 2 3 2 4 2" xfId="13397"/>
    <cellStyle name="Обычный 2 8 2 3 2 4 2 2" xfId="13398"/>
    <cellStyle name="Обычный 2 8 2 3 2 4 3" xfId="13399"/>
    <cellStyle name="Обычный 2 8 2 3 2 4 4" xfId="13400"/>
    <cellStyle name="Обычный 2 8 2 3 2 4 5" xfId="13401"/>
    <cellStyle name="Обычный 2 8 2 3 2 5" xfId="13402"/>
    <cellStyle name="Обычный 2 8 2 3 2 5 2" xfId="13403"/>
    <cellStyle name="Обычный 2 8 2 3 2 5 3" xfId="13404"/>
    <cellStyle name="Обычный 2 8 2 3 2 5 4" xfId="13405"/>
    <cellStyle name="Обычный 2 8 2 3 2 6" xfId="13406"/>
    <cellStyle name="Обычный 2 8 2 3 2 7" xfId="13407"/>
    <cellStyle name="Обычный 2 8 2 3 2 8" xfId="13408"/>
    <cellStyle name="Обычный 2 8 2 3 2 9" xfId="13409"/>
    <cellStyle name="Обычный 2 8 2 3 3" xfId="13410"/>
    <cellStyle name="Обычный 2 8 2 3 3 2" xfId="13411"/>
    <cellStyle name="Обычный 2 8 2 3 3 2 2" xfId="13412"/>
    <cellStyle name="Обычный 2 8 2 3 3 2 2 2" xfId="13413"/>
    <cellStyle name="Обычный 2 8 2 3 3 2 2 2 2" xfId="13414"/>
    <cellStyle name="Обычный 2 8 2 3 3 2 2 3" xfId="13415"/>
    <cellStyle name="Обычный 2 8 2 3 3 2 2 4" xfId="13416"/>
    <cellStyle name="Обычный 2 8 2 3 3 2 2 5" xfId="13417"/>
    <cellStyle name="Обычный 2 8 2 3 3 2 3" xfId="13418"/>
    <cellStyle name="Обычный 2 8 2 3 3 2 3 2" xfId="13419"/>
    <cellStyle name="Обычный 2 8 2 3 3 2 3 3" xfId="13420"/>
    <cellStyle name="Обычный 2 8 2 3 3 2 3 4" xfId="13421"/>
    <cellStyle name="Обычный 2 8 2 3 3 2 4" xfId="13422"/>
    <cellStyle name="Обычный 2 8 2 3 3 2 5" xfId="13423"/>
    <cellStyle name="Обычный 2 8 2 3 3 2 6" xfId="13424"/>
    <cellStyle name="Обычный 2 8 2 3 3 2 7" xfId="13425"/>
    <cellStyle name="Обычный 2 8 2 3 3 3" xfId="13426"/>
    <cellStyle name="Обычный 2 8 2 3 3 3 2" xfId="13427"/>
    <cellStyle name="Обычный 2 8 2 3 3 3 2 2" xfId="13428"/>
    <cellStyle name="Обычный 2 8 2 3 3 3 3" xfId="13429"/>
    <cellStyle name="Обычный 2 8 2 3 3 3 4" xfId="13430"/>
    <cellStyle name="Обычный 2 8 2 3 3 3 5" xfId="13431"/>
    <cellStyle name="Обычный 2 8 2 3 3 4" xfId="13432"/>
    <cellStyle name="Обычный 2 8 2 3 3 4 2" xfId="13433"/>
    <cellStyle name="Обычный 2 8 2 3 3 4 2 2" xfId="13434"/>
    <cellStyle name="Обычный 2 8 2 3 3 4 3" xfId="13435"/>
    <cellStyle name="Обычный 2 8 2 3 3 4 4" xfId="13436"/>
    <cellStyle name="Обычный 2 8 2 3 3 4 5" xfId="13437"/>
    <cellStyle name="Обычный 2 8 2 3 3 5" xfId="13438"/>
    <cellStyle name="Обычный 2 8 2 3 3 5 2" xfId="13439"/>
    <cellStyle name="Обычный 2 8 2 3 3 5 3" xfId="13440"/>
    <cellStyle name="Обычный 2 8 2 3 3 5 4" xfId="13441"/>
    <cellStyle name="Обычный 2 8 2 3 3 6" xfId="13442"/>
    <cellStyle name="Обычный 2 8 2 3 3 7" xfId="13443"/>
    <cellStyle name="Обычный 2 8 2 3 3 8" xfId="13444"/>
    <cellStyle name="Обычный 2 8 2 3 3 9" xfId="13445"/>
    <cellStyle name="Обычный 2 8 2 3 4" xfId="13446"/>
    <cellStyle name="Обычный 2 8 2 3 4 2" xfId="13447"/>
    <cellStyle name="Обычный 2 8 2 3 4 2 2" xfId="13448"/>
    <cellStyle name="Обычный 2 8 2 3 4 2 2 2" xfId="13449"/>
    <cellStyle name="Обычный 2 8 2 3 4 2 2 2 2" xfId="13450"/>
    <cellStyle name="Обычный 2 8 2 3 4 2 2 3" xfId="13451"/>
    <cellStyle name="Обычный 2 8 2 3 4 2 2 4" xfId="13452"/>
    <cellStyle name="Обычный 2 8 2 3 4 2 2 5" xfId="13453"/>
    <cellStyle name="Обычный 2 8 2 3 4 2 3" xfId="13454"/>
    <cellStyle name="Обычный 2 8 2 3 4 2 3 2" xfId="13455"/>
    <cellStyle name="Обычный 2 8 2 3 4 2 3 3" xfId="13456"/>
    <cellStyle name="Обычный 2 8 2 3 4 2 3 4" xfId="13457"/>
    <cellStyle name="Обычный 2 8 2 3 4 2 4" xfId="13458"/>
    <cellStyle name="Обычный 2 8 2 3 4 2 5" xfId="13459"/>
    <cellStyle name="Обычный 2 8 2 3 4 2 6" xfId="13460"/>
    <cellStyle name="Обычный 2 8 2 3 4 2 7" xfId="13461"/>
    <cellStyle name="Обычный 2 8 2 3 4 3" xfId="13462"/>
    <cellStyle name="Обычный 2 8 2 3 4 3 2" xfId="13463"/>
    <cellStyle name="Обычный 2 8 2 3 4 3 2 2" xfId="13464"/>
    <cellStyle name="Обычный 2 8 2 3 4 3 3" xfId="13465"/>
    <cellStyle name="Обычный 2 8 2 3 4 3 4" xfId="13466"/>
    <cellStyle name="Обычный 2 8 2 3 4 3 5" xfId="13467"/>
    <cellStyle name="Обычный 2 8 2 3 4 4" xfId="13468"/>
    <cellStyle name="Обычный 2 8 2 3 4 4 2" xfId="13469"/>
    <cellStyle name="Обычный 2 8 2 3 4 4 2 2" xfId="13470"/>
    <cellStyle name="Обычный 2 8 2 3 4 4 3" xfId="13471"/>
    <cellStyle name="Обычный 2 8 2 3 4 4 4" xfId="13472"/>
    <cellStyle name="Обычный 2 8 2 3 4 4 5" xfId="13473"/>
    <cellStyle name="Обычный 2 8 2 3 4 5" xfId="13474"/>
    <cellStyle name="Обычный 2 8 2 3 4 5 2" xfId="13475"/>
    <cellStyle name="Обычный 2 8 2 3 4 5 3" xfId="13476"/>
    <cellStyle name="Обычный 2 8 2 3 4 5 4" xfId="13477"/>
    <cellStyle name="Обычный 2 8 2 3 4 6" xfId="13478"/>
    <cellStyle name="Обычный 2 8 2 3 4 7" xfId="13479"/>
    <cellStyle name="Обычный 2 8 2 3 4 8" xfId="13480"/>
    <cellStyle name="Обычный 2 8 2 3 4 9" xfId="13481"/>
    <cellStyle name="Обычный 2 8 2 3 5" xfId="13482"/>
    <cellStyle name="Обычный 2 8 2 3 5 2" xfId="13483"/>
    <cellStyle name="Обычный 2 8 2 3 5 2 2" xfId="13484"/>
    <cellStyle name="Обычный 2 8 2 3 5 2 2 2" xfId="13485"/>
    <cellStyle name="Обычный 2 8 2 3 5 2 2 2 2" xfId="13486"/>
    <cellStyle name="Обычный 2 8 2 3 5 2 2 3" xfId="13487"/>
    <cellStyle name="Обычный 2 8 2 3 5 2 2 4" xfId="13488"/>
    <cellStyle name="Обычный 2 8 2 3 5 2 2 5" xfId="13489"/>
    <cellStyle name="Обычный 2 8 2 3 5 2 3" xfId="13490"/>
    <cellStyle name="Обычный 2 8 2 3 5 2 3 2" xfId="13491"/>
    <cellStyle name="Обычный 2 8 2 3 5 2 3 3" xfId="13492"/>
    <cellStyle name="Обычный 2 8 2 3 5 2 3 4" xfId="13493"/>
    <cellStyle name="Обычный 2 8 2 3 5 2 4" xfId="13494"/>
    <cellStyle name="Обычный 2 8 2 3 5 2 5" xfId="13495"/>
    <cellStyle name="Обычный 2 8 2 3 5 2 6" xfId="13496"/>
    <cellStyle name="Обычный 2 8 2 3 5 2 7" xfId="13497"/>
    <cellStyle name="Обычный 2 8 2 3 5 3" xfId="13498"/>
    <cellStyle name="Обычный 2 8 2 3 5 3 2" xfId="13499"/>
    <cellStyle name="Обычный 2 8 2 3 5 3 2 2" xfId="13500"/>
    <cellStyle name="Обычный 2 8 2 3 5 3 3" xfId="13501"/>
    <cellStyle name="Обычный 2 8 2 3 5 3 4" xfId="13502"/>
    <cellStyle name="Обычный 2 8 2 3 5 3 5" xfId="13503"/>
    <cellStyle name="Обычный 2 8 2 3 5 4" xfId="13504"/>
    <cellStyle name="Обычный 2 8 2 3 5 4 2" xfId="13505"/>
    <cellStyle name="Обычный 2 8 2 3 5 4 3" xfId="13506"/>
    <cellStyle name="Обычный 2 8 2 3 5 4 4" xfId="13507"/>
    <cellStyle name="Обычный 2 8 2 3 5 5" xfId="13508"/>
    <cellStyle name="Обычный 2 8 2 3 5 6" xfId="13509"/>
    <cellStyle name="Обычный 2 8 2 3 5 7" xfId="13510"/>
    <cellStyle name="Обычный 2 8 2 3 5 8" xfId="13511"/>
    <cellStyle name="Обычный 2 8 2 3 6" xfId="13512"/>
    <cellStyle name="Обычный 2 8 2 3 6 2" xfId="13513"/>
    <cellStyle name="Обычный 2 8 2 3 6 2 2" xfId="13514"/>
    <cellStyle name="Обычный 2 8 2 3 6 2 2 2" xfId="13515"/>
    <cellStyle name="Обычный 2 8 2 3 6 2 2 2 2" xfId="13516"/>
    <cellStyle name="Обычный 2 8 2 3 6 2 2 3" xfId="13517"/>
    <cellStyle name="Обычный 2 8 2 3 6 2 2 4" xfId="13518"/>
    <cellStyle name="Обычный 2 8 2 3 6 2 2 5" xfId="13519"/>
    <cellStyle name="Обычный 2 8 2 3 6 2 3" xfId="13520"/>
    <cellStyle name="Обычный 2 8 2 3 6 2 3 2" xfId="13521"/>
    <cellStyle name="Обычный 2 8 2 3 6 2 3 3" xfId="13522"/>
    <cellStyle name="Обычный 2 8 2 3 6 2 3 4" xfId="13523"/>
    <cellStyle name="Обычный 2 8 2 3 6 2 4" xfId="13524"/>
    <cellStyle name="Обычный 2 8 2 3 6 2 5" xfId="13525"/>
    <cellStyle name="Обычный 2 8 2 3 6 2 6" xfId="13526"/>
    <cellStyle name="Обычный 2 8 2 3 6 2 7" xfId="13527"/>
    <cellStyle name="Обычный 2 8 2 3 6 3" xfId="13528"/>
    <cellStyle name="Обычный 2 8 2 3 6 3 2" xfId="13529"/>
    <cellStyle name="Обычный 2 8 2 3 6 3 2 2" xfId="13530"/>
    <cellStyle name="Обычный 2 8 2 3 6 3 3" xfId="13531"/>
    <cellStyle name="Обычный 2 8 2 3 6 3 4" xfId="13532"/>
    <cellStyle name="Обычный 2 8 2 3 6 3 5" xfId="13533"/>
    <cellStyle name="Обычный 2 8 2 3 6 4" xfId="13534"/>
    <cellStyle name="Обычный 2 8 2 3 6 4 2" xfId="13535"/>
    <cellStyle name="Обычный 2 8 2 3 6 4 3" xfId="13536"/>
    <cellStyle name="Обычный 2 8 2 3 6 4 4" xfId="13537"/>
    <cellStyle name="Обычный 2 8 2 3 6 5" xfId="13538"/>
    <cellStyle name="Обычный 2 8 2 3 6 6" xfId="13539"/>
    <cellStyle name="Обычный 2 8 2 3 6 7" xfId="13540"/>
    <cellStyle name="Обычный 2 8 2 3 6 8" xfId="13541"/>
    <cellStyle name="Обычный 2 8 2 3 7" xfId="13542"/>
    <cellStyle name="Обычный 2 8 2 3 7 2" xfId="13543"/>
    <cellStyle name="Обычный 2 8 2 3 7 2 2" xfId="13544"/>
    <cellStyle name="Обычный 2 8 2 3 7 2 2 2" xfId="13545"/>
    <cellStyle name="Обычный 2 8 2 3 7 2 2 2 2" xfId="13546"/>
    <cellStyle name="Обычный 2 8 2 3 7 2 2 3" xfId="13547"/>
    <cellStyle name="Обычный 2 8 2 3 7 2 2 4" xfId="13548"/>
    <cellStyle name="Обычный 2 8 2 3 7 2 2 5" xfId="13549"/>
    <cellStyle name="Обычный 2 8 2 3 7 2 3" xfId="13550"/>
    <cellStyle name="Обычный 2 8 2 3 7 2 3 2" xfId="13551"/>
    <cellStyle name="Обычный 2 8 2 3 7 2 3 3" xfId="13552"/>
    <cellStyle name="Обычный 2 8 2 3 7 2 3 4" xfId="13553"/>
    <cellStyle name="Обычный 2 8 2 3 7 2 4" xfId="13554"/>
    <cellStyle name="Обычный 2 8 2 3 7 2 5" xfId="13555"/>
    <cellStyle name="Обычный 2 8 2 3 7 2 6" xfId="13556"/>
    <cellStyle name="Обычный 2 8 2 3 7 2 7" xfId="13557"/>
    <cellStyle name="Обычный 2 8 2 3 7 3" xfId="13558"/>
    <cellStyle name="Обычный 2 8 2 3 7 3 2" xfId="13559"/>
    <cellStyle name="Обычный 2 8 2 3 7 3 2 2" xfId="13560"/>
    <cellStyle name="Обычный 2 8 2 3 7 3 3" xfId="13561"/>
    <cellStyle name="Обычный 2 8 2 3 7 3 4" xfId="13562"/>
    <cellStyle name="Обычный 2 8 2 3 7 3 5" xfId="13563"/>
    <cellStyle name="Обычный 2 8 2 3 7 4" xfId="13564"/>
    <cellStyle name="Обычный 2 8 2 3 7 4 2" xfId="13565"/>
    <cellStyle name="Обычный 2 8 2 3 7 4 3" xfId="13566"/>
    <cellStyle name="Обычный 2 8 2 3 7 4 4" xfId="13567"/>
    <cellStyle name="Обычный 2 8 2 3 7 5" xfId="13568"/>
    <cellStyle name="Обычный 2 8 2 3 7 6" xfId="13569"/>
    <cellStyle name="Обычный 2 8 2 3 7 7" xfId="13570"/>
    <cellStyle name="Обычный 2 8 2 3 7 8" xfId="13571"/>
    <cellStyle name="Обычный 2 8 2 3 8" xfId="13572"/>
    <cellStyle name="Обычный 2 8 2 3 8 2" xfId="13573"/>
    <cellStyle name="Обычный 2 8 2 3 8 2 2" xfId="13574"/>
    <cellStyle name="Обычный 2 8 2 3 8 2 2 2" xfId="13575"/>
    <cellStyle name="Обычный 2 8 2 3 8 2 3" xfId="13576"/>
    <cellStyle name="Обычный 2 8 2 3 8 2 4" xfId="13577"/>
    <cellStyle name="Обычный 2 8 2 3 8 2 5" xfId="13578"/>
    <cellStyle name="Обычный 2 8 2 3 8 3" xfId="13579"/>
    <cellStyle name="Обычный 2 8 2 3 8 3 2" xfId="13580"/>
    <cellStyle name="Обычный 2 8 2 3 8 3 3" xfId="13581"/>
    <cellStyle name="Обычный 2 8 2 3 8 3 4" xfId="13582"/>
    <cellStyle name="Обычный 2 8 2 3 8 4" xfId="13583"/>
    <cellStyle name="Обычный 2 8 2 3 8 5" xfId="13584"/>
    <cellStyle name="Обычный 2 8 2 3 8 6" xfId="13585"/>
    <cellStyle name="Обычный 2 8 2 3 8 7" xfId="13586"/>
    <cellStyle name="Обычный 2 8 2 3 9" xfId="13587"/>
    <cellStyle name="Обычный 2 8 2 3 9 2" xfId="13588"/>
    <cellStyle name="Обычный 2 8 2 3 9 2 2" xfId="13589"/>
    <cellStyle name="Обычный 2 8 2 3 9 2 2 2" xfId="13590"/>
    <cellStyle name="Обычный 2 8 2 3 9 2 3" xfId="13591"/>
    <cellStyle name="Обычный 2 8 2 3 9 2 4" xfId="13592"/>
    <cellStyle name="Обычный 2 8 2 3 9 2 5" xfId="13593"/>
    <cellStyle name="Обычный 2 8 2 3 9 3" xfId="13594"/>
    <cellStyle name="Обычный 2 8 2 3 9 3 2" xfId="13595"/>
    <cellStyle name="Обычный 2 8 2 3 9 3 3" xfId="13596"/>
    <cellStyle name="Обычный 2 8 2 3 9 3 4" xfId="13597"/>
    <cellStyle name="Обычный 2 8 2 3 9 4" xfId="13598"/>
    <cellStyle name="Обычный 2 8 2 3 9 5" xfId="13599"/>
    <cellStyle name="Обычный 2 8 2 3 9 6" xfId="13600"/>
    <cellStyle name="Обычный 2 8 2 3 9 7" xfId="13601"/>
    <cellStyle name="Обычный 2 8 2 4" xfId="13602"/>
    <cellStyle name="Обычный 2 8 2 4 10" xfId="13603"/>
    <cellStyle name="Обычный 2 8 2 4 10 2" xfId="13604"/>
    <cellStyle name="Обычный 2 8 2 4 10 2 2" xfId="13605"/>
    <cellStyle name="Обычный 2 8 2 4 10 3" xfId="13606"/>
    <cellStyle name="Обычный 2 8 2 4 10 4" xfId="13607"/>
    <cellStyle name="Обычный 2 8 2 4 10 5" xfId="13608"/>
    <cellStyle name="Обычный 2 8 2 4 11" xfId="13609"/>
    <cellStyle name="Обычный 2 8 2 4 11 2" xfId="13610"/>
    <cellStyle name="Обычный 2 8 2 4 11 3" xfId="13611"/>
    <cellStyle name="Обычный 2 8 2 4 11 4" xfId="13612"/>
    <cellStyle name="Обычный 2 8 2 4 12" xfId="13613"/>
    <cellStyle name="Обычный 2 8 2 4 13" xfId="13614"/>
    <cellStyle name="Обычный 2 8 2 4 14" xfId="13615"/>
    <cellStyle name="Обычный 2 8 2 4 15" xfId="13616"/>
    <cellStyle name="Обычный 2 8 2 4 2" xfId="13617"/>
    <cellStyle name="Обычный 2 8 2 4 2 2" xfId="13618"/>
    <cellStyle name="Обычный 2 8 2 4 2 2 2" xfId="13619"/>
    <cellStyle name="Обычный 2 8 2 4 2 2 2 2" xfId="13620"/>
    <cellStyle name="Обычный 2 8 2 4 2 2 2 2 2" xfId="13621"/>
    <cellStyle name="Обычный 2 8 2 4 2 2 2 3" xfId="13622"/>
    <cellStyle name="Обычный 2 8 2 4 2 2 2 4" xfId="13623"/>
    <cellStyle name="Обычный 2 8 2 4 2 2 2 5" xfId="13624"/>
    <cellStyle name="Обычный 2 8 2 4 2 2 3" xfId="13625"/>
    <cellStyle name="Обычный 2 8 2 4 2 2 3 2" xfId="13626"/>
    <cellStyle name="Обычный 2 8 2 4 2 2 3 3" xfId="13627"/>
    <cellStyle name="Обычный 2 8 2 4 2 2 3 4" xfId="13628"/>
    <cellStyle name="Обычный 2 8 2 4 2 2 4" xfId="13629"/>
    <cellStyle name="Обычный 2 8 2 4 2 2 5" xfId="13630"/>
    <cellStyle name="Обычный 2 8 2 4 2 2 6" xfId="13631"/>
    <cellStyle name="Обычный 2 8 2 4 2 2 7" xfId="13632"/>
    <cellStyle name="Обычный 2 8 2 4 2 3" xfId="13633"/>
    <cellStyle name="Обычный 2 8 2 4 2 3 2" xfId="13634"/>
    <cellStyle name="Обычный 2 8 2 4 2 3 2 2" xfId="13635"/>
    <cellStyle name="Обычный 2 8 2 4 2 3 3" xfId="13636"/>
    <cellStyle name="Обычный 2 8 2 4 2 3 4" xfId="13637"/>
    <cellStyle name="Обычный 2 8 2 4 2 3 5" xfId="13638"/>
    <cellStyle name="Обычный 2 8 2 4 2 4" xfId="13639"/>
    <cellStyle name="Обычный 2 8 2 4 2 4 2" xfId="13640"/>
    <cellStyle name="Обычный 2 8 2 4 2 4 2 2" xfId="13641"/>
    <cellStyle name="Обычный 2 8 2 4 2 4 3" xfId="13642"/>
    <cellStyle name="Обычный 2 8 2 4 2 4 4" xfId="13643"/>
    <cellStyle name="Обычный 2 8 2 4 2 4 5" xfId="13644"/>
    <cellStyle name="Обычный 2 8 2 4 2 5" xfId="13645"/>
    <cellStyle name="Обычный 2 8 2 4 2 5 2" xfId="13646"/>
    <cellStyle name="Обычный 2 8 2 4 2 5 3" xfId="13647"/>
    <cellStyle name="Обычный 2 8 2 4 2 5 4" xfId="13648"/>
    <cellStyle name="Обычный 2 8 2 4 2 6" xfId="13649"/>
    <cellStyle name="Обычный 2 8 2 4 2 7" xfId="13650"/>
    <cellStyle name="Обычный 2 8 2 4 2 8" xfId="13651"/>
    <cellStyle name="Обычный 2 8 2 4 2 9" xfId="13652"/>
    <cellStyle name="Обычный 2 8 2 4 3" xfId="13653"/>
    <cellStyle name="Обычный 2 8 2 4 3 2" xfId="13654"/>
    <cellStyle name="Обычный 2 8 2 4 3 2 2" xfId="13655"/>
    <cellStyle name="Обычный 2 8 2 4 3 2 2 2" xfId="13656"/>
    <cellStyle name="Обычный 2 8 2 4 3 2 2 2 2" xfId="13657"/>
    <cellStyle name="Обычный 2 8 2 4 3 2 2 3" xfId="13658"/>
    <cellStyle name="Обычный 2 8 2 4 3 2 2 4" xfId="13659"/>
    <cellStyle name="Обычный 2 8 2 4 3 2 2 5" xfId="13660"/>
    <cellStyle name="Обычный 2 8 2 4 3 2 3" xfId="13661"/>
    <cellStyle name="Обычный 2 8 2 4 3 2 3 2" xfId="13662"/>
    <cellStyle name="Обычный 2 8 2 4 3 2 3 3" xfId="13663"/>
    <cellStyle name="Обычный 2 8 2 4 3 2 3 4" xfId="13664"/>
    <cellStyle name="Обычный 2 8 2 4 3 2 4" xfId="13665"/>
    <cellStyle name="Обычный 2 8 2 4 3 2 5" xfId="13666"/>
    <cellStyle name="Обычный 2 8 2 4 3 2 6" xfId="13667"/>
    <cellStyle name="Обычный 2 8 2 4 3 2 7" xfId="13668"/>
    <cellStyle name="Обычный 2 8 2 4 3 3" xfId="13669"/>
    <cellStyle name="Обычный 2 8 2 4 3 3 2" xfId="13670"/>
    <cellStyle name="Обычный 2 8 2 4 3 3 2 2" xfId="13671"/>
    <cellStyle name="Обычный 2 8 2 4 3 3 3" xfId="13672"/>
    <cellStyle name="Обычный 2 8 2 4 3 3 4" xfId="13673"/>
    <cellStyle name="Обычный 2 8 2 4 3 3 5" xfId="13674"/>
    <cellStyle name="Обычный 2 8 2 4 3 4" xfId="13675"/>
    <cellStyle name="Обычный 2 8 2 4 3 4 2" xfId="13676"/>
    <cellStyle name="Обычный 2 8 2 4 3 4 2 2" xfId="13677"/>
    <cellStyle name="Обычный 2 8 2 4 3 4 3" xfId="13678"/>
    <cellStyle name="Обычный 2 8 2 4 3 4 4" xfId="13679"/>
    <cellStyle name="Обычный 2 8 2 4 3 4 5" xfId="13680"/>
    <cellStyle name="Обычный 2 8 2 4 3 5" xfId="13681"/>
    <cellStyle name="Обычный 2 8 2 4 3 5 2" xfId="13682"/>
    <cellStyle name="Обычный 2 8 2 4 3 5 3" xfId="13683"/>
    <cellStyle name="Обычный 2 8 2 4 3 5 4" xfId="13684"/>
    <cellStyle name="Обычный 2 8 2 4 3 6" xfId="13685"/>
    <cellStyle name="Обычный 2 8 2 4 3 7" xfId="13686"/>
    <cellStyle name="Обычный 2 8 2 4 3 8" xfId="13687"/>
    <cellStyle name="Обычный 2 8 2 4 3 9" xfId="13688"/>
    <cellStyle name="Обычный 2 8 2 4 4" xfId="13689"/>
    <cellStyle name="Обычный 2 8 2 4 4 2" xfId="13690"/>
    <cellStyle name="Обычный 2 8 2 4 4 2 2" xfId="13691"/>
    <cellStyle name="Обычный 2 8 2 4 4 2 2 2" xfId="13692"/>
    <cellStyle name="Обычный 2 8 2 4 4 2 2 2 2" xfId="13693"/>
    <cellStyle name="Обычный 2 8 2 4 4 2 2 3" xfId="13694"/>
    <cellStyle name="Обычный 2 8 2 4 4 2 2 4" xfId="13695"/>
    <cellStyle name="Обычный 2 8 2 4 4 2 2 5" xfId="13696"/>
    <cellStyle name="Обычный 2 8 2 4 4 2 3" xfId="13697"/>
    <cellStyle name="Обычный 2 8 2 4 4 2 3 2" xfId="13698"/>
    <cellStyle name="Обычный 2 8 2 4 4 2 3 3" xfId="13699"/>
    <cellStyle name="Обычный 2 8 2 4 4 2 3 4" xfId="13700"/>
    <cellStyle name="Обычный 2 8 2 4 4 2 4" xfId="13701"/>
    <cellStyle name="Обычный 2 8 2 4 4 2 5" xfId="13702"/>
    <cellStyle name="Обычный 2 8 2 4 4 2 6" xfId="13703"/>
    <cellStyle name="Обычный 2 8 2 4 4 2 7" xfId="13704"/>
    <cellStyle name="Обычный 2 8 2 4 4 3" xfId="13705"/>
    <cellStyle name="Обычный 2 8 2 4 4 3 2" xfId="13706"/>
    <cellStyle name="Обычный 2 8 2 4 4 3 2 2" xfId="13707"/>
    <cellStyle name="Обычный 2 8 2 4 4 3 3" xfId="13708"/>
    <cellStyle name="Обычный 2 8 2 4 4 3 4" xfId="13709"/>
    <cellStyle name="Обычный 2 8 2 4 4 3 5" xfId="13710"/>
    <cellStyle name="Обычный 2 8 2 4 4 4" xfId="13711"/>
    <cellStyle name="Обычный 2 8 2 4 4 4 2" xfId="13712"/>
    <cellStyle name="Обычный 2 8 2 4 4 4 3" xfId="13713"/>
    <cellStyle name="Обычный 2 8 2 4 4 4 4" xfId="13714"/>
    <cellStyle name="Обычный 2 8 2 4 4 5" xfId="13715"/>
    <cellStyle name="Обычный 2 8 2 4 4 6" xfId="13716"/>
    <cellStyle name="Обычный 2 8 2 4 4 7" xfId="13717"/>
    <cellStyle name="Обычный 2 8 2 4 4 8" xfId="13718"/>
    <cellStyle name="Обычный 2 8 2 4 5" xfId="13719"/>
    <cellStyle name="Обычный 2 8 2 4 5 2" xfId="13720"/>
    <cellStyle name="Обычный 2 8 2 4 5 2 2" xfId="13721"/>
    <cellStyle name="Обычный 2 8 2 4 5 2 2 2" xfId="13722"/>
    <cellStyle name="Обычный 2 8 2 4 5 2 2 2 2" xfId="13723"/>
    <cellStyle name="Обычный 2 8 2 4 5 2 2 3" xfId="13724"/>
    <cellStyle name="Обычный 2 8 2 4 5 2 2 4" xfId="13725"/>
    <cellStyle name="Обычный 2 8 2 4 5 2 2 5" xfId="13726"/>
    <cellStyle name="Обычный 2 8 2 4 5 2 3" xfId="13727"/>
    <cellStyle name="Обычный 2 8 2 4 5 2 3 2" xfId="13728"/>
    <cellStyle name="Обычный 2 8 2 4 5 2 3 3" xfId="13729"/>
    <cellStyle name="Обычный 2 8 2 4 5 2 3 4" xfId="13730"/>
    <cellStyle name="Обычный 2 8 2 4 5 2 4" xfId="13731"/>
    <cellStyle name="Обычный 2 8 2 4 5 2 5" xfId="13732"/>
    <cellStyle name="Обычный 2 8 2 4 5 2 6" xfId="13733"/>
    <cellStyle name="Обычный 2 8 2 4 5 2 7" xfId="13734"/>
    <cellStyle name="Обычный 2 8 2 4 5 3" xfId="13735"/>
    <cellStyle name="Обычный 2 8 2 4 5 3 2" xfId="13736"/>
    <cellStyle name="Обычный 2 8 2 4 5 3 2 2" xfId="13737"/>
    <cellStyle name="Обычный 2 8 2 4 5 3 3" xfId="13738"/>
    <cellStyle name="Обычный 2 8 2 4 5 3 4" xfId="13739"/>
    <cellStyle name="Обычный 2 8 2 4 5 3 5" xfId="13740"/>
    <cellStyle name="Обычный 2 8 2 4 5 4" xfId="13741"/>
    <cellStyle name="Обычный 2 8 2 4 5 4 2" xfId="13742"/>
    <cellStyle name="Обычный 2 8 2 4 5 4 3" xfId="13743"/>
    <cellStyle name="Обычный 2 8 2 4 5 4 4" xfId="13744"/>
    <cellStyle name="Обычный 2 8 2 4 5 5" xfId="13745"/>
    <cellStyle name="Обычный 2 8 2 4 5 6" xfId="13746"/>
    <cellStyle name="Обычный 2 8 2 4 5 7" xfId="13747"/>
    <cellStyle name="Обычный 2 8 2 4 5 8" xfId="13748"/>
    <cellStyle name="Обычный 2 8 2 4 6" xfId="13749"/>
    <cellStyle name="Обычный 2 8 2 4 6 2" xfId="13750"/>
    <cellStyle name="Обычный 2 8 2 4 6 2 2" xfId="13751"/>
    <cellStyle name="Обычный 2 8 2 4 6 2 2 2" xfId="13752"/>
    <cellStyle name="Обычный 2 8 2 4 6 2 2 2 2" xfId="13753"/>
    <cellStyle name="Обычный 2 8 2 4 6 2 2 3" xfId="13754"/>
    <cellStyle name="Обычный 2 8 2 4 6 2 2 4" xfId="13755"/>
    <cellStyle name="Обычный 2 8 2 4 6 2 2 5" xfId="13756"/>
    <cellStyle name="Обычный 2 8 2 4 6 2 3" xfId="13757"/>
    <cellStyle name="Обычный 2 8 2 4 6 2 3 2" xfId="13758"/>
    <cellStyle name="Обычный 2 8 2 4 6 2 3 3" xfId="13759"/>
    <cellStyle name="Обычный 2 8 2 4 6 2 3 4" xfId="13760"/>
    <cellStyle name="Обычный 2 8 2 4 6 2 4" xfId="13761"/>
    <cellStyle name="Обычный 2 8 2 4 6 2 5" xfId="13762"/>
    <cellStyle name="Обычный 2 8 2 4 6 2 6" xfId="13763"/>
    <cellStyle name="Обычный 2 8 2 4 6 2 7" xfId="13764"/>
    <cellStyle name="Обычный 2 8 2 4 6 3" xfId="13765"/>
    <cellStyle name="Обычный 2 8 2 4 6 3 2" xfId="13766"/>
    <cellStyle name="Обычный 2 8 2 4 6 3 2 2" xfId="13767"/>
    <cellStyle name="Обычный 2 8 2 4 6 3 3" xfId="13768"/>
    <cellStyle name="Обычный 2 8 2 4 6 3 4" xfId="13769"/>
    <cellStyle name="Обычный 2 8 2 4 6 3 5" xfId="13770"/>
    <cellStyle name="Обычный 2 8 2 4 6 4" xfId="13771"/>
    <cellStyle name="Обычный 2 8 2 4 6 4 2" xfId="13772"/>
    <cellStyle name="Обычный 2 8 2 4 6 4 3" xfId="13773"/>
    <cellStyle name="Обычный 2 8 2 4 6 4 4" xfId="13774"/>
    <cellStyle name="Обычный 2 8 2 4 6 5" xfId="13775"/>
    <cellStyle name="Обычный 2 8 2 4 6 6" xfId="13776"/>
    <cellStyle name="Обычный 2 8 2 4 6 7" xfId="13777"/>
    <cellStyle name="Обычный 2 8 2 4 6 8" xfId="13778"/>
    <cellStyle name="Обычный 2 8 2 4 7" xfId="13779"/>
    <cellStyle name="Обычный 2 8 2 4 7 2" xfId="13780"/>
    <cellStyle name="Обычный 2 8 2 4 7 2 2" xfId="13781"/>
    <cellStyle name="Обычный 2 8 2 4 7 2 2 2" xfId="13782"/>
    <cellStyle name="Обычный 2 8 2 4 7 2 2 2 2" xfId="13783"/>
    <cellStyle name="Обычный 2 8 2 4 7 2 2 3" xfId="13784"/>
    <cellStyle name="Обычный 2 8 2 4 7 2 2 4" xfId="13785"/>
    <cellStyle name="Обычный 2 8 2 4 7 2 2 5" xfId="13786"/>
    <cellStyle name="Обычный 2 8 2 4 7 2 3" xfId="13787"/>
    <cellStyle name="Обычный 2 8 2 4 7 2 3 2" xfId="13788"/>
    <cellStyle name="Обычный 2 8 2 4 7 2 3 3" xfId="13789"/>
    <cellStyle name="Обычный 2 8 2 4 7 2 3 4" xfId="13790"/>
    <cellStyle name="Обычный 2 8 2 4 7 2 4" xfId="13791"/>
    <cellStyle name="Обычный 2 8 2 4 7 2 5" xfId="13792"/>
    <cellStyle name="Обычный 2 8 2 4 7 2 6" xfId="13793"/>
    <cellStyle name="Обычный 2 8 2 4 7 2 7" xfId="13794"/>
    <cellStyle name="Обычный 2 8 2 4 7 3" xfId="13795"/>
    <cellStyle name="Обычный 2 8 2 4 7 3 2" xfId="13796"/>
    <cellStyle name="Обычный 2 8 2 4 7 3 2 2" xfId="13797"/>
    <cellStyle name="Обычный 2 8 2 4 7 3 3" xfId="13798"/>
    <cellStyle name="Обычный 2 8 2 4 7 3 4" xfId="13799"/>
    <cellStyle name="Обычный 2 8 2 4 7 3 5" xfId="13800"/>
    <cellStyle name="Обычный 2 8 2 4 7 4" xfId="13801"/>
    <cellStyle name="Обычный 2 8 2 4 7 4 2" xfId="13802"/>
    <cellStyle name="Обычный 2 8 2 4 7 4 3" xfId="13803"/>
    <cellStyle name="Обычный 2 8 2 4 7 4 4" xfId="13804"/>
    <cellStyle name="Обычный 2 8 2 4 7 5" xfId="13805"/>
    <cellStyle name="Обычный 2 8 2 4 7 6" xfId="13806"/>
    <cellStyle name="Обычный 2 8 2 4 7 7" xfId="13807"/>
    <cellStyle name="Обычный 2 8 2 4 7 8" xfId="13808"/>
    <cellStyle name="Обычный 2 8 2 4 8" xfId="13809"/>
    <cellStyle name="Обычный 2 8 2 4 8 2" xfId="13810"/>
    <cellStyle name="Обычный 2 8 2 4 8 2 2" xfId="13811"/>
    <cellStyle name="Обычный 2 8 2 4 8 2 2 2" xfId="13812"/>
    <cellStyle name="Обычный 2 8 2 4 8 2 3" xfId="13813"/>
    <cellStyle name="Обычный 2 8 2 4 8 2 4" xfId="13814"/>
    <cellStyle name="Обычный 2 8 2 4 8 2 5" xfId="13815"/>
    <cellStyle name="Обычный 2 8 2 4 8 3" xfId="13816"/>
    <cellStyle name="Обычный 2 8 2 4 8 3 2" xfId="13817"/>
    <cellStyle name="Обычный 2 8 2 4 8 3 3" xfId="13818"/>
    <cellStyle name="Обычный 2 8 2 4 8 3 4" xfId="13819"/>
    <cellStyle name="Обычный 2 8 2 4 8 4" xfId="13820"/>
    <cellStyle name="Обычный 2 8 2 4 8 5" xfId="13821"/>
    <cellStyle name="Обычный 2 8 2 4 8 6" xfId="13822"/>
    <cellStyle name="Обычный 2 8 2 4 8 7" xfId="13823"/>
    <cellStyle name="Обычный 2 8 2 4 9" xfId="13824"/>
    <cellStyle name="Обычный 2 8 2 4 9 2" xfId="13825"/>
    <cellStyle name="Обычный 2 8 2 4 9 2 2" xfId="13826"/>
    <cellStyle name="Обычный 2 8 2 4 9 2 2 2" xfId="13827"/>
    <cellStyle name="Обычный 2 8 2 4 9 2 3" xfId="13828"/>
    <cellStyle name="Обычный 2 8 2 4 9 2 4" xfId="13829"/>
    <cellStyle name="Обычный 2 8 2 4 9 2 5" xfId="13830"/>
    <cellStyle name="Обычный 2 8 2 4 9 3" xfId="13831"/>
    <cellStyle name="Обычный 2 8 2 4 9 3 2" xfId="13832"/>
    <cellStyle name="Обычный 2 8 2 4 9 3 3" xfId="13833"/>
    <cellStyle name="Обычный 2 8 2 4 9 3 4" xfId="13834"/>
    <cellStyle name="Обычный 2 8 2 4 9 4" xfId="13835"/>
    <cellStyle name="Обычный 2 8 2 4 9 5" xfId="13836"/>
    <cellStyle name="Обычный 2 8 2 4 9 6" xfId="13837"/>
    <cellStyle name="Обычный 2 8 2 4 9 7" xfId="13838"/>
    <cellStyle name="Обычный 2 8 2 5" xfId="13839"/>
    <cellStyle name="Обычный 2 8 2 5 2" xfId="13840"/>
    <cellStyle name="Обычный 2 8 2 5 2 2" xfId="13841"/>
    <cellStyle name="Обычный 2 8 2 5 2 2 2" xfId="13842"/>
    <cellStyle name="Обычный 2 8 2 5 2 2 2 2" xfId="13843"/>
    <cellStyle name="Обычный 2 8 2 5 2 2 3" xfId="13844"/>
    <cellStyle name="Обычный 2 8 2 5 2 2 4" xfId="13845"/>
    <cellStyle name="Обычный 2 8 2 5 2 2 5" xfId="13846"/>
    <cellStyle name="Обычный 2 8 2 5 2 3" xfId="13847"/>
    <cellStyle name="Обычный 2 8 2 5 2 3 2" xfId="13848"/>
    <cellStyle name="Обычный 2 8 2 5 2 3 3" xfId="13849"/>
    <cellStyle name="Обычный 2 8 2 5 2 3 4" xfId="13850"/>
    <cellStyle name="Обычный 2 8 2 5 2 4" xfId="13851"/>
    <cellStyle name="Обычный 2 8 2 5 2 5" xfId="13852"/>
    <cellStyle name="Обычный 2 8 2 5 2 6" xfId="13853"/>
    <cellStyle name="Обычный 2 8 2 5 2 7" xfId="13854"/>
    <cellStyle name="Обычный 2 8 2 5 3" xfId="13855"/>
    <cellStyle name="Обычный 2 8 2 5 3 2" xfId="13856"/>
    <cellStyle name="Обычный 2 8 2 5 3 2 2" xfId="13857"/>
    <cellStyle name="Обычный 2 8 2 5 3 3" xfId="13858"/>
    <cellStyle name="Обычный 2 8 2 5 3 4" xfId="13859"/>
    <cellStyle name="Обычный 2 8 2 5 3 5" xfId="13860"/>
    <cellStyle name="Обычный 2 8 2 5 4" xfId="13861"/>
    <cellStyle name="Обычный 2 8 2 5 4 2" xfId="13862"/>
    <cellStyle name="Обычный 2 8 2 5 4 2 2" xfId="13863"/>
    <cellStyle name="Обычный 2 8 2 5 4 3" xfId="13864"/>
    <cellStyle name="Обычный 2 8 2 5 4 4" xfId="13865"/>
    <cellStyle name="Обычный 2 8 2 5 4 5" xfId="13866"/>
    <cellStyle name="Обычный 2 8 2 5 5" xfId="13867"/>
    <cellStyle name="Обычный 2 8 2 5 5 2" xfId="13868"/>
    <cellStyle name="Обычный 2 8 2 5 5 3" xfId="13869"/>
    <cellStyle name="Обычный 2 8 2 5 5 4" xfId="13870"/>
    <cellStyle name="Обычный 2 8 2 5 6" xfId="13871"/>
    <cellStyle name="Обычный 2 8 2 5 7" xfId="13872"/>
    <cellStyle name="Обычный 2 8 2 5 8" xfId="13873"/>
    <cellStyle name="Обычный 2 8 2 5 9" xfId="13874"/>
    <cellStyle name="Обычный 2 8 2 6" xfId="13875"/>
    <cellStyle name="Обычный 2 8 2 6 2" xfId="13876"/>
    <cellStyle name="Обычный 2 8 2 6 2 2" xfId="13877"/>
    <cellStyle name="Обычный 2 8 2 6 2 2 2" xfId="13878"/>
    <cellStyle name="Обычный 2 8 2 6 2 2 2 2" xfId="13879"/>
    <cellStyle name="Обычный 2 8 2 6 2 2 3" xfId="13880"/>
    <cellStyle name="Обычный 2 8 2 6 2 2 4" xfId="13881"/>
    <cellStyle name="Обычный 2 8 2 6 2 2 5" xfId="13882"/>
    <cellStyle name="Обычный 2 8 2 6 2 3" xfId="13883"/>
    <cellStyle name="Обычный 2 8 2 6 2 3 2" xfId="13884"/>
    <cellStyle name="Обычный 2 8 2 6 2 3 3" xfId="13885"/>
    <cellStyle name="Обычный 2 8 2 6 2 3 4" xfId="13886"/>
    <cellStyle name="Обычный 2 8 2 6 2 4" xfId="13887"/>
    <cellStyle name="Обычный 2 8 2 6 2 5" xfId="13888"/>
    <cellStyle name="Обычный 2 8 2 6 2 6" xfId="13889"/>
    <cellStyle name="Обычный 2 8 2 6 2 7" xfId="13890"/>
    <cellStyle name="Обычный 2 8 2 6 3" xfId="13891"/>
    <cellStyle name="Обычный 2 8 2 6 3 2" xfId="13892"/>
    <cellStyle name="Обычный 2 8 2 6 3 2 2" xfId="13893"/>
    <cellStyle name="Обычный 2 8 2 6 3 3" xfId="13894"/>
    <cellStyle name="Обычный 2 8 2 6 3 4" xfId="13895"/>
    <cellStyle name="Обычный 2 8 2 6 3 5" xfId="13896"/>
    <cellStyle name="Обычный 2 8 2 6 4" xfId="13897"/>
    <cellStyle name="Обычный 2 8 2 6 4 2" xfId="13898"/>
    <cellStyle name="Обычный 2 8 2 6 4 2 2" xfId="13899"/>
    <cellStyle name="Обычный 2 8 2 6 4 3" xfId="13900"/>
    <cellStyle name="Обычный 2 8 2 6 4 4" xfId="13901"/>
    <cellStyle name="Обычный 2 8 2 6 4 5" xfId="13902"/>
    <cellStyle name="Обычный 2 8 2 6 5" xfId="13903"/>
    <cellStyle name="Обычный 2 8 2 6 5 2" xfId="13904"/>
    <cellStyle name="Обычный 2 8 2 6 5 3" xfId="13905"/>
    <cellStyle name="Обычный 2 8 2 6 5 4" xfId="13906"/>
    <cellStyle name="Обычный 2 8 2 6 6" xfId="13907"/>
    <cellStyle name="Обычный 2 8 2 6 7" xfId="13908"/>
    <cellStyle name="Обычный 2 8 2 6 8" xfId="13909"/>
    <cellStyle name="Обычный 2 8 2 6 9" xfId="13910"/>
    <cellStyle name="Обычный 2 8 2 7" xfId="13911"/>
    <cellStyle name="Обычный 2 8 2 7 2" xfId="13912"/>
    <cellStyle name="Обычный 2 8 2 7 2 2" xfId="13913"/>
    <cellStyle name="Обычный 2 8 2 7 2 2 2" xfId="13914"/>
    <cellStyle name="Обычный 2 8 2 7 2 2 2 2" xfId="13915"/>
    <cellStyle name="Обычный 2 8 2 7 2 2 3" xfId="13916"/>
    <cellStyle name="Обычный 2 8 2 7 2 2 4" xfId="13917"/>
    <cellStyle name="Обычный 2 8 2 7 2 2 5" xfId="13918"/>
    <cellStyle name="Обычный 2 8 2 7 2 3" xfId="13919"/>
    <cellStyle name="Обычный 2 8 2 7 2 3 2" xfId="13920"/>
    <cellStyle name="Обычный 2 8 2 7 2 3 3" xfId="13921"/>
    <cellStyle name="Обычный 2 8 2 7 2 3 4" xfId="13922"/>
    <cellStyle name="Обычный 2 8 2 7 2 4" xfId="13923"/>
    <cellStyle name="Обычный 2 8 2 7 2 5" xfId="13924"/>
    <cellStyle name="Обычный 2 8 2 7 2 6" xfId="13925"/>
    <cellStyle name="Обычный 2 8 2 7 2 7" xfId="13926"/>
    <cellStyle name="Обычный 2 8 2 7 3" xfId="13927"/>
    <cellStyle name="Обычный 2 8 2 7 3 2" xfId="13928"/>
    <cellStyle name="Обычный 2 8 2 7 3 2 2" xfId="13929"/>
    <cellStyle name="Обычный 2 8 2 7 3 3" xfId="13930"/>
    <cellStyle name="Обычный 2 8 2 7 3 4" xfId="13931"/>
    <cellStyle name="Обычный 2 8 2 7 3 5" xfId="13932"/>
    <cellStyle name="Обычный 2 8 2 7 4" xfId="13933"/>
    <cellStyle name="Обычный 2 8 2 7 4 2" xfId="13934"/>
    <cellStyle name="Обычный 2 8 2 7 4 2 2" xfId="13935"/>
    <cellStyle name="Обычный 2 8 2 7 4 3" xfId="13936"/>
    <cellStyle name="Обычный 2 8 2 7 4 4" xfId="13937"/>
    <cellStyle name="Обычный 2 8 2 7 4 5" xfId="13938"/>
    <cellStyle name="Обычный 2 8 2 7 5" xfId="13939"/>
    <cellStyle name="Обычный 2 8 2 7 5 2" xfId="13940"/>
    <cellStyle name="Обычный 2 8 2 7 5 3" xfId="13941"/>
    <cellStyle name="Обычный 2 8 2 7 5 4" xfId="13942"/>
    <cellStyle name="Обычный 2 8 2 7 6" xfId="13943"/>
    <cellStyle name="Обычный 2 8 2 7 7" xfId="13944"/>
    <cellStyle name="Обычный 2 8 2 7 8" xfId="13945"/>
    <cellStyle name="Обычный 2 8 2 7 9" xfId="13946"/>
    <cellStyle name="Обычный 2 8 2 8" xfId="13947"/>
    <cellStyle name="Обычный 2 8 2 8 2" xfId="13948"/>
    <cellStyle name="Обычный 2 8 2 8 2 2" xfId="13949"/>
    <cellStyle name="Обычный 2 8 2 8 2 2 2" xfId="13950"/>
    <cellStyle name="Обычный 2 8 2 8 2 2 2 2" xfId="13951"/>
    <cellStyle name="Обычный 2 8 2 8 2 2 3" xfId="13952"/>
    <cellStyle name="Обычный 2 8 2 8 2 2 4" xfId="13953"/>
    <cellStyle name="Обычный 2 8 2 8 2 2 5" xfId="13954"/>
    <cellStyle name="Обычный 2 8 2 8 2 3" xfId="13955"/>
    <cellStyle name="Обычный 2 8 2 8 2 3 2" xfId="13956"/>
    <cellStyle name="Обычный 2 8 2 8 2 3 3" xfId="13957"/>
    <cellStyle name="Обычный 2 8 2 8 2 3 4" xfId="13958"/>
    <cellStyle name="Обычный 2 8 2 8 2 4" xfId="13959"/>
    <cellStyle name="Обычный 2 8 2 8 2 5" xfId="13960"/>
    <cellStyle name="Обычный 2 8 2 8 2 6" xfId="13961"/>
    <cellStyle name="Обычный 2 8 2 8 2 7" xfId="13962"/>
    <cellStyle name="Обычный 2 8 2 8 3" xfId="13963"/>
    <cellStyle name="Обычный 2 8 2 8 3 2" xfId="13964"/>
    <cellStyle name="Обычный 2 8 2 8 3 2 2" xfId="13965"/>
    <cellStyle name="Обычный 2 8 2 8 3 3" xfId="13966"/>
    <cellStyle name="Обычный 2 8 2 8 3 4" xfId="13967"/>
    <cellStyle name="Обычный 2 8 2 8 3 5" xfId="13968"/>
    <cellStyle name="Обычный 2 8 2 8 4" xfId="13969"/>
    <cellStyle name="Обычный 2 8 2 8 4 2" xfId="13970"/>
    <cellStyle name="Обычный 2 8 2 8 4 3" xfId="13971"/>
    <cellStyle name="Обычный 2 8 2 8 4 4" xfId="13972"/>
    <cellStyle name="Обычный 2 8 2 8 5" xfId="13973"/>
    <cellStyle name="Обычный 2 8 2 8 6" xfId="13974"/>
    <cellStyle name="Обычный 2 8 2 8 7" xfId="13975"/>
    <cellStyle name="Обычный 2 8 2 8 8" xfId="13976"/>
    <cellStyle name="Обычный 2 8 2 9" xfId="13977"/>
    <cellStyle name="Обычный 2 8 2 9 2" xfId="13978"/>
    <cellStyle name="Обычный 2 8 2 9 2 2" xfId="13979"/>
    <cellStyle name="Обычный 2 8 2 9 2 2 2" xfId="13980"/>
    <cellStyle name="Обычный 2 8 2 9 2 2 2 2" xfId="13981"/>
    <cellStyle name="Обычный 2 8 2 9 2 2 3" xfId="13982"/>
    <cellStyle name="Обычный 2 8 2 9 2 2 4" xfId="13983"/>
    <cellStyle name="Обычный 2 8 2 9 2 2 5" xfId="13984"/>
    <cellStyle name="Обычный 2 8 2 9 2 3" xfId="13985"/>
    <cellStyle name="Обычный 2 8 2 9 2 3 2" xfId="13986"/>
    <cellStyle name="Обычный 2 8 2 9 2 3 3" xfId="13987"/>
    <cellStyle name="Обычный 2 8 2 9 2 3 4" xfId="13988"/>
    <cellStyle name="Обычный 2 8 2 9 2 4" xfId="13989"/>
    <cellStyle name="Обычный 2 8 2 9 2 5" xfId="13990"/>
    <cellStyle name="Обычный 2 8 2 9 2 6" xfId="13991"/>
    <cellStyle name="Обычный 2 8 2 9 2 7" xfId="13992"/>
    <cellStyle name="Обычный 2 8 2 9 3" xfId="13993"/>
    <cellStyle name="Обычный 2 8 2 9 3 2" xfId="13994"/>
    <cellStyle name="Обычный 2 8 2 9 3 2 2" xfId="13995"/>
    <cellStyle name="Обычный 2 8 2 9 3 3" xfId="13996"/>
    <cellStyle name="Обычный 2 8 2 9 3 4" xfId="13997"/>
    <cellStyle name="Обычный 2 8 2 9 3 5" xfId="13998"/>
    <cellStyle name="Обычный 2 8 2 9 4" xfId="13999"/>
    <cellStyle name="Обычный 2 8 2 9 4 2" xfId="14000"/>
    <cellStyle name="Обычный 2 8 2 9 4 3" xfId="14001"/>
    <cellStyle name="Обычный 2 8 2 9 4 4" xfId="14002"/>
    <cellStyle name="Обычный 2 8 2 9 5" xfId="14003"/>
    <cellStyle name="Обычный 2 8 2 9 6" xfId="14004"/>
    <cellStyle name="Обычный 2 8 2 9 7" xfId="14005"/>
    <cellStyle name="Обычный 2 8 2 9 8" xfId="14006"/>
    <cellStyle name="Обычный 2 8 3" xfId="14007"/>
    <cellStyle name="Обычный 2 8 3 10" xfId="14008"/>
    <cellStyle name="Обычный 2 8 3 10 2" xfId="14009"/>
    <cellStyle name="Обычный 2 8 3 10 2 2" xfId="14010"/>
    <cellStyle name="Обычный 2 8 3 10 2 2 2" xfId="14011"/>
    <cellStyle name="Обычный 2 8 3 10 2 2 2 2" xfId="14012"/>
    <cellStyle name="Обычный 2 8 3 10 2 2 3" xfId="14013"/>
    <cellStyle name="Обычный 2 8 3 10 2 2 4" xfId="14014"/>
    <cellStyle name="Обычный 2 8 3 10 2 2 5" xfId="14015"/>
    <cellStyle name="Обычный 2 8 3 10 2 3" xfId="14016"/>
    <cellStyle name="Обычный 2 8 3 10 2 3 2" xfId="14017"/>
    <cellStyle name="Обычный 2 8 3 10 2 3 3" xfId="14018"/>
    <cellStyle name="Обычный 2 8 3 10 2 3 4" xfId="14019"/>
    <cellStyle name="Обычный 2 8 3 10 2 4" xfId="14020"/>
    <cellStyle name="Обычный 2 8 3 10 2 5" xfId="14021"/>
    <cellStyle name="Обычный 2 8 3 10 2 6" xfId="14022"/>
    <cellStyle name="Обычный 2 8 3 10 2 7" xfId="14023"/>
    <cellStyle name="Обычный 2 8 3 10 3" xfId="14024"/>
    <cellStyle name="Обычный 2 8 3 10 3 2" xfId="14025"/>
    <cellStyle name="Обычный 2 8 3 10 3 2 2" xfId="14026"/>
    <cellStyle name="Обычный 2 8 3 10 3 3" xfId="14027"/>
    <cellStyle name="Обычный 2 8 3 10 3 4" xfId="14028"/>
    <cellStyle name="Обычный 2 8 3 10 3 5" xfId="14029"/>
    <cellStyle name="Обычный 2 8 3 10 4" xfId="14030"/>
    <cellStyle name="Обычный 2 8 3 10 4 2" xfId="14031"/>
    <cellStyle name="Обычный 2 8 3 10 4 3" xfId="14032"/>
    <cellStyle name="Обычный 2 8 3 10 4 4" xfId="14033"/>
    <cellStyle name="Обычный 2 8 3 10 5" xfId="14034"/>
    <cellStyle name="Обычный 2 8 3 10 6" xfId="14035"/>
    <cellStyle name="Обычный 2 8 3 10 7" xfId="14036"/>
    <cellStyle name="Обычный 2 8 3 10 8" xfId="14037"/>
    <cellStyle name="Обычный 2 8 3 11" xfId="14038"/>
    <cellStyle name="Обычный 2 8 3 11 2" xfId="14039"/>
    <cellStyle name="Обычный 2 8 3 11 2 2" xfId="14040"/>
    <cellStyle name="Обычный 2 8 3 11 2 2 2" xfId="14041"/>
    <cellStyle name="Обычный 2 8 3 11 2 3" xfId="14042"/>
    <cellStyle name="Обычный 2 8 3 11 2 4" xfId="14043"/>
    <cellStyle name="Обычный 2 8 3 11 2 5" xfId="14044"/>
    <cellStyle name="Обычный 2 8 3 11 3" xfId="14045"/>
    <cellStyle name="Обычный 2 8 3 11 3 2" xfId="14046"/>
    <cellStyle name="Обычный 2 8 3 11 3 3" xfId="14047"/>
    <cellStyle name="Обычный 2 8 3 11 3 4" xfId="14048"/>
    <cellStyle name="Обычный 2 8 3 11 4" xfId="14049"/>
    <cellStyle name="Обычный 2 8 3 11 5" xfId="14050"/>
    <cellStyle name="Обычный 2 8 3 11 6" xfId="14051"/>
    <cellStyle name="Обычный 2 8 3 11 7" xfId="14052"/>
    <cellStyle name="Обычный 2 8 3 12" xfId="14053"/>
    <cellStyle name="Обычный 2 8 3 12 2" xfId="14054"/>
    <cellStyle name="Обычный 2 8 3 12 2 2" xfId="14055"/>
    <cellStyle name="Обычный 2 8 3 12 2 2 2" xfId="14056"/>
    <cellStyle name="Обычный 2 8 3 12 2 3" xfId="14057"/>
    <cellStyle name="Обычный 2 8 3 12 2 4" xfId="14058"/>
    <cellStyle name="Обычный 2 8 3 12 2 5" xfId="14059"/>
    <cellStyle name="Обычный 2 8 3 12 3" xfId="14060"/>
    <cellStyle name="Обычный 2 8 3 12 3 2" xfId="14061"/>
    <cellStyle name="Обычный 2 8 3 12 3 3" xfId="14062"/>
    <cellStyle name="Обычный 2 8 3 12 3 4" xfId="14063"/>
    <cellStyle name="Обычный 2 8 3 12 4" xfId="14064"/>
    <cellStyle name="Обычный 2 8 3 12 5" xfId="14065"/>
    <cellStyle name="Обычный 2 8 3 12 6" xfId="14066"/>
    <cellStyle name="Обычный 2 8 3 12 7" xfId="14067"/>
    <cellStyle name="Обычный 2 8 3 13" xfId="14068"/>
    <cellStyle name="Обычный 2 8 3 13 2" xfId="14069"/>
    <cellStyle name="Обычный 2 8 3 13 2 2" xfId="14070"/>
    <cellStyle name="Обычный 2 8 3 13 3" xfId="14071"/>
    <cellStyle name="Обычный 2 8 3 13 4" xfId="14072"/>
    <cellStyle name="Обычный 2 8 3 13 5" xfId="14073"/>
    <cellStyle name="Обычный 2 8 3 14" xfId="14074"/>
    <cellStyle name="Обычный 2 8 3 14 2" xfId="14075"/>
    <cellStyle name="Обычный 2 8 3 14 2 2" xfId="14076"/>
    <cellStyle name="Обычный 2 8 3 14 3" xfId="14077"/>
    <cellStyle name="Обычный 2 8 3 14 4" xfId="14078"/>
    <cellStyle name="Обычный 2 8 3 14 5" xfId="14079"/>
    <cellStyle name="Обычный 2 8 3 15" xfId="14080"/>
    <cellStyle name="Обычный 2 8 3 15 2" xfId="14081"/>
    <cellStyle name="Обычный 2 8 3 15 2 2" xfId="14082"/>
    <cellStyle name="Обычный 2 8 3 15 3" xfId="14083"/>
    <cellStyle name="Обычный 2 8 3 16" xfId="14084"/>
    <cellStyle name="Обычный 2 8 3 16 2" xfId="14085"/>
    <cellStyle name="Обычный 2 8 3 17" xfId="14086"/>
    <cellStyle name="Обычный 2 8 3 18" xfId="14087"/>
    <cellStyle name="Обычный 2 8 3 2" xfId="14088"/>
    <cellStyle name="Обычный 2 8 3 2 10" xfId="14089"/>
    <cellStyle name="Обычный 2 8 3 2 10 2" xfId="14090"/>
    <cellStyle name="Обычный 2 8 3 2 10 2 2" xfId="14091"/>
    <cellStyle name="Обычный 2 8 3 2 10 2 2 2" xfId="14092"/>
    <cellStyle name="Обычный 2 8 3 2 10 2 3" xfId="14093"/>
    <cellStyle name="Обычный 2 8 3 2 10 2 4" xfId="14094"/>
    <cellStyle name="Обычный 2 8 3 2 10 2 5" xfId="14095"/>
    <cellStyle name="Обычный 2 8 3 2 10 3" xfId="14096"/>
    <cellStyle name="Обычный 2 8 3 2 10 3 2" xfId="14097"/>
    <cellStyle name="Обычный 2 8 3 2 10 3 3" xfId="14098"/>
    <cellStyle name="Обычный 2 8 3 2 10 3 4" xfId="14099"/>
    <cellStyle name="Обычный 2 8 3 2 10 4" xfId="14100"/>
    <cellStyle name="Обычный 2 8 3 2 10 5" xfId="14101"/>
    <cellStyle name="Обычный 2 8 3 2 10 6" xfId="14102"/>
    <cellStyle name="Обычный 2 8 3 2 10 7" xfId="14103"/>
    <cellStyle name="Обычный 2 8 3 2 11" xfId="14104"/>
    <cellStyle name="Обычный 2 8 3 2 11 2" xfId="14105"/>
    <cellStyle name="Обычный 2 8 3 2 11 2 2" xfId="14106"/>
    <cellStyle name="Обычный 2 8 3 2 11 3" xfId="14107"/>
    <cellStyle name="Обычный 2 8 3 2 11 4" xfId="14108"/>
    <cellStyle name="Обычный 2 8 3 2 11 5" xfId="14109"/>
    <cellStyle name="Обычный 2 8 3 2 12" xfId="14110"/>
    <cellStyle name="Обычный 2 8 3 2 12 2" xfId="14111"/>
    <cellStyle name="Обычный 2 8 3 2 12 3" xfId="14112"/>
    <cellStyle name="Обычный 2 8 3 2 12 4" xfId="14113"/>
    <cellStyle name="Обычный 2 8 3 2 13" xfId="14114"/>
    <cellStyle name="Обычный 2 8 3 2 14" xfId="14115"/>
    <cellStyle name="Обычный 2 8 3 2 15" xfId="14116"/>
    <cellStyle name="Обычный 2 8 3 2 16" xfId="14117"/>
    <cellStyle name="Обычный 2 8 3 2 2" xfId="14118"/>
    <cellStyle name="Обычный 2 8 3 2 2 10" xfId="14119"/>
    <cellStyle name="Обычный 2 8 3 2 2 10 2" xfId="14120"/>
    <cellStyle name="Обычный 2 8 3 2 2 10 2 2" xfId="14121"/>
    <cellStyle name="Обычный 2 8 3 2 2 10 3" xfId="14122"/>
    <cellStyle name="Обычный 2 8 3 2 2 10 4" xfId="14123"/>
    <cellStyle name="Обычный 2 8 3 2 2 10 5" xfId="14124"/>
    <cellStyle name="Обычный 2 8 3 2 2 11" xfId="14125"/>
    <cellStyle name="Обычный 2 8 3 2 2 11 2" xfId="14126"/>
    <cellStyle name="Обычный 2 8 3 2 2 11 3" xfId="14127"/>
    <cellStyle name="Обычный 2 8 3 2 2 11 4" xfId="14128"/>
    <cellStyle name="Обычный 2 8 3 2 2 12" xfId="14129"/>
    <cellStyle name="Обычный 2 8 3 2 2 13" xfId="14130"/>
    <cellStyle name="Обычный 2 8 3 2 2 14" xfId="14131"/>
    <cellStyle name="Обычный 2 8 3 2 2 15" xfId="14132"/>
    <cellStyle name="Обычный 2 8 3 2 2 2" xfId="14133"/>
    <cellStyle name="Обычный 2 8 3 2 2 2 2" xfId="14134"/>
    <cellStyle name="Обычный 2 8 3 2 2 2 2 2" xfId="14135"/>
    <cellStyle name="Обычный 2 8 3 2 2 2 2 2 2" xfId="14136"/>
    <cellStyle name="Обычный 2 8 3 2 2 2 2 2 2 2" xfId="14137"/>
    <cellStyle name="Обычный 2 8 3 2 2 2 2 2 3" xfId="14138"/>
    <cellStyle name="Обычный 2 8 3 2 2 2 2 2 4" xfId="14139"/>
    <cellStyle name="Обычный 2 8 3 2 2 2 2 2 5" xfId="14140"/>
    <cellStyle name="Обычный 2 8 3 2 2 2 2 3" xfId="14141"/>
    <cellStyle name="Обычный 2 8 3 2 2 2 2 3 2" xfId="14142"/>
    <cellStyle name="Обычный 2 8 3 2 2 2 2 3 3" xfId="14143"/>
    <cellStyle name="Обычный 2 8 3 2 2 2 2 3 4" xfId="14144"/>
    <cellStyle name="Обычный 2 8 3 2 2 2 2 4" xfId="14145"/>
    <cellStyle name="Обычный 2 8 3 2 2 2 2 5" xfId="14146"/>
    <cellStyle name="Обычный 2 8 3 2 2 2 2 6" xfId="14147"/>
    <cellStyle name="Обычный 2 8 3 2 2 2 2 7" xfId="14148"/>
    <cellStyle name="Обычный 2 8 3 2 2 2 3" xfId="14149"/>
    <cellStyle name="Обычный 2 8 3 2 2 2 3 2" xfId="14150"/>
    <cellStyle name="Обычный 2 8 3 2 2 2 3 2 2" xfId="14151"/>
    <cellStyle name="Обычный 2 8 3 2 2 2 3 3" xfId="14152"/>
    <cellStyle name="Обычный 2 8 3 2 2 2 3 4" xfId="14153"/>
    <cellStyle name="Обычный 2 8 3 2 2 2 3 5" xfId="14154"/>
    <cellStyle name="Обычный 2 8 3 2 2 2 4" xfId="14155"/>
    <cellStyle name="Обычный 2 8 3 2 2 2 4 2" xfId="14156"/>
    <cellStyle name="Обычный 2 8 3 2 2 2 4 2 2" xfId="14157"/>
    <cellStyle name="Обычный 2 8 3 2 2 2 4 3" xfId="14158"/>
    <cellStyle name="Обычный 2 8 3 2 2 2 4 4" xfId="14159"/>
    <cellStyle name="Обычный 2 8 3 2 2 2 4 5" xfId="14160"/>
    <cellStyle name="Обычный 2 8 3 2 2 2 5" xfId="14161"/>
    <cellStyle name="Обычный 2 8 3 2 2 2 5 2" xfId="14162"/>
    <cellStyle name="Обычный 2 8 3 2 2 2 5 3" xfId="14163"/>
    <cellStyle name="Обычный 2 8 3 2 2 2 5 4" xfId="14164"/>
    <cellStyle name="Обычный 2 8 3 2 2 2 6" xfId="14165"/>
    <cellStyle name="Обычный 2 8 3 2 2 2 7" xfId="14166"/>
    <cellStyle name="Обычный 2 8 3 2 2 2 8" xfId="14167"/>
    <cellStyle name="Обычный 2 8 3 2 2 2 9" xfId="14168"/>
    <cellStyle name="Обычный 2 8 3 2 2 3" xfId="14169"/>
    <cellStyle name="Обычный 2 8 3 2 2 3 2" xfId="14170"/>
    <cellStyle name="Обычный 2 8 3 2 2 3 2 2" xfId="14171"/>
    <cellStyle name="Обычный 2 8 3 2 2 3 2 2 2" xfId="14172"/>
    <cellStyle name="Обычный 2 8 3 2 2 3 2 2 2 2" xfId="14173"/>
    <cellStyle name="Обычный 2 8 3 2 2 3 2 2 3" xfId="14174"/>
    <cellStyle name="Обычный 2 8 3 2 2 3 2 2 4" xfId="14175"/>
    <cellStyle name="Обычный 2 8 3 2 2 3 2 2 5" xfId="14176"/>
    <cellStyle name="Обычный 2 8 3 2 2 3 2 3" xfId="14177"/>
    <cellStyle name="Обычный 2 8 3 2 2 3 2 3 2" xfId="14178"/>
    <cellStyle name="Обычный 2 8 3 2 2 3 2 3 3" xfId="14179"/>
    <cellStyle name="Обычный 2 8 3 2 2 3 2 3 4" xfId="14180"/>
    <cellStyle name="Обычный 2 8 3 2 2 3 2 4" xfId="14181"/>
    <cellStyle name="Обычный 2 8 3 2 2 3 2 5" xfId="14182"/>
    <cellStyle name="Обычный 2 8 3 2 2 3 2 6" xfId="14183"/>
    <cellStyle name="Обычный 2 8 3 2 2 3 2 7" xfId="14184"/>
    <cellStyle name="Обычный 2 8 3 2 2 3 3" xfId="14185"/>
    <cellStyle name="Обычный 2 8 3 2 2 3 3 2" xfId="14186"/>
    <cellStyle name="Обычный 2 8 3 2 2 3 3 2 2" xfId="14187"/>
    <cellStyle name="Обычный 2 8 3 2 2 3 3 3" xfId="14188"/>
    <cellStyle name="Обычный 2 8 3 2 2 3 3 4" xfId="14189"/>
    <cellStyle name="Обычный 2 8 3 2 2 3 3 5" xfId="14190"/>
    <cellStyle name="Обычный 2 8 3 2 2 3 4" xfId="14191"/>
    <cellStyle name="Обычный 2 8 3 2 2 3 4 2" xfId="14192"/>
    <cellStyle name="Обычный 2 8 3 2 2 3 4 2 2" xfId="14193"/>
    <cellStyle name="Обычный 2 8 3 2 2 3 4 3" xfId="14194"/>
    <cellStyle name="Обычный 2 8 3 2 2 3 4 4" xfId="14195"/>
    <cellStyle name="Обычный 2 8 3 2 2 3 4 5" xfId="14196"/>
    <cellStyle name="Обычный 2 8 3 2 2 3 5" xfId="14197"/>
    <cellStyle name="Обычный 2 8 3 2 2 3 5 2" xfId="14198"/>
    <cellStyle name="Обычный 2 8 3 2 2 3 5 3" xfId="14199"/>
    <cellStyle name="Обычный 2 8 3 2 2 3 5 4" xfId="14200"/>
    <cellStyle name="Обычный 2 8 3 2 2 3 6" xfId="14201"/>
    <cellStyle name="Обычный 2 8 3 2 2 3 7" xfId="14202"/>
    <cellStyle name="Обычный 2 8 3 2 2 3 8" xfId="14203"/>
    <cellStyle name="Обычный 2 8 3 2 2 3 9" xfId="14204"/>
    <cellStyle name="Обычный 2 8 3 2 2 4" xfId="14205"/>
    <cellStyle name="Обычный 2 8 3 2 2 4 2" xfId="14206"/>
    <cellStyle name="Обычный 2 8 3 2 2 4 2 2" xfId="14207"/>
    <cellStyle name="Обычный 2 8 3 2 2 4 2 2 2" xfId="14208"/>
    <cellStyle name="Обычный 2 8 3 2 2 4 2 2 2 2" xfId="14209"/>
    <cellStyle name="Обычный 2 8 3 2 2 4 2 2 3" xfId="14210"/>
    <cellStyle name="Обычный 2 8 3 2 2 4 2 2 4" xfId="14211"/>
    <cellStyle name="Обычный 2 8 3 2 2 4 2 2 5" xfId="14212"/>
    <cellStyle name="Обычный 2 8 3 2 2 4 2 3" xfId="14213"/>
    <cellStyle name="Обычный 2 8 3 2 2 4 2 3 2" xfId="14214"/>
    <cellStyle name="Обычный 2 8 3 2 2 4 2 3 3" xfId="14215"/>
    <cellStyle name="Обычный 2 8 3 2 2 4 2 3 4" xfId="14216"/>
    <cellStyle name="Обычный 2 8 3 2 2 4 2 4" xfId="14217"/>
    <cellStyle name="Обычный 2 8 3 2 2 4 2 5" xfId="14218"/>
    <cellStyle name="Обычный 2 8 3 2 2 4 2 6" xfId="14219"/>
    <cellStyle name="Обычный 2 8 3 2 2 4 2 7" xfId="14220"/>
    <cellStyle name="Обычный 2 8 3 2 2 4 3" xfId="14221"/>
    <cellStyle name="Обычный 2 8 3 2 2 4 3 2" xfId="14222"/>
    <cellStyle name="Обычный 2 8 3 2 2 4 3 2 2" xfId="14223"/>
    <cellStyle name="Обычный 2 8 3 2 2 4 3 3" xfId="14224"/>
    <cellStyle name="Обычный 2 8 3 2 2 4 3 4" xfId="14225"/>
    <cellStyle name="Обычный 2 8 3 2 2 4 3 5" xfId="14226"/>
    <cellStyle name="Обычный 2 8 3 2 2 4 4" xfId="14227"/>
    <cellStyle name="Обычный 2 8 3 2 2 4 4 2" xfId="14228"/>
    <cellStyle name="Обычный 2 8 3 2 2 4 4 3" xfId="14229"/>
    <cellStyle name="Обычный 2 8 3 2 2 4 4 4" xfId="14230"/>
    <cellStyle name="Обычный 2 8 3 2 2 4 5" xfId="14231"/>
    <cellStyle name="Обычный 2 8 3 2 2 4 6" xfId="14232"/>
    <cellStyle name="Обычный 2 8 3 2 2 4 7" xfId="14233"/>
    <cellStyle name="Обычный 2 8 3 2 2 4 8" xfId="14234"/>
    <cellStyle name="Обычный 2 8 3 2 2 5" xfId="14235"/>
    <cellStyle name="Обычный 2 8 3 2 2 5 2" xfId="14236"/>
    <cellStyle name="Обычный 2 8 3 2 2 5 2 2" xfId="14237"/>
    <cellStyle name="Обычный 2 8 3 2 2 5 2 2 2" xfId="14238"/>
    <cellStyle name="Обычный 2 8 3 2 2 5 2 2 2 2" xfId="14239"/>
    <cellStyle name="Обычный 2 8 3 2 2 5 2 2 3" xfId="14240"/>
    <cellStyle name="Обычный 2 8 3 2 2 5 2 2 4" xfId="14241"/>
    <cellStyle name="Обычный 2 8 3 2 2 5 2 2 5" xfId="14242"/>
    <cellStyle name="Обычный 2 8 3 2 2 5 2 3" xfId="14243"/>
    <cellStyle name="Обычный 2 8 3 2 2 5 2 3 2" xfId="14244"/>
    <cellStyle name="Обычный 2 8 3 2 2 5 2 3 3" xfId="14245"/>
    <cellStyle name="Обычный 2 8 3 2 2 5 2 3 4" xfId="14246"/>
    <cellStyle name="Обычный 2 8 3 2 2 5 2 4" xfId="14247"/>
    <cellStyle name="Обычный 2 8 3 2 2 5 2 5" xfId="14248"/>
    <cellStyle name="Обычный 2 8 3 2 2 5 2 6" xfId="14249"/>
    <cellStyle name="Обычный 2 8 3 2 2 5 2 7" xfId="14250"/>
    <cellStyle name="Обычный 2 8 3 2 2 5 3" xfId="14251"/>
    <cellStyle name="Обычный 2 8 3 2 2 5 3 2" xfId="14252"/>
    <cellStyle name="Обычный 2 8 3 2 2 5 3 2 2" xfId="14253"/>
    <cellStyle name="Обычный 2 8 3 2 2 5 3 3" xfId="14254"/>
    <cellStyle name="Обычный 2 8 3 2 2 5 3 4" xfId="14255"/>
    <cellStyle name="Обычный 2 8 3 2 2 5 3 5" xfId="14256"/>
    <cellStyle name="Обычный 2 8 3 2 2 5 4" xfId="14257"/>
    <cellStyle name="Обычный 2 8 3 2 2 5 4 2" xfId="14258"/>
    <cellStyle name="Обычный 2 8 3 2 2 5 4 3" xfId="14259"/>
    <cellStyle name="Обычный 2 8 3 2 2 5 4 4" xfId="14260"/>
    <cellStyle name="Обычный 2 8 3 2 2 5 5" xfId="14261"/>
    <cellStyle name="Обычный 2 8 3 2 2 5 6" xfId="14262"/>
    <cellStyle name="Обычный 2 8 3 2 2 5 7" xfId="14263"/>
    <cellStyle name="Обычный 2 8 3 2 2 5 8" xfId="14264"/>
    <cellStyle name="Обычный 2 8 3 2 2 6" xfId="14265"/>
    <cellStyle name="Обычный 2 8 3 2 2 6 2" xfId="14266"/>
    <cellStyle name="Обычный 2 8 3 2 2 6 2 2" xfId="14267"/>
    <cellStyle name="Обычный 2 8 3 2 2 6 2 2 2" xfId="14268"/>
    <cellStyle name="Обычный 2 8 3 2 2 6 2 2 2 2" xfId="14269"/>
    <cellStyle name="Обычный 2 8 3 2 2 6 2 2 3" xfId="14270"/>
    <cellStyle name="Обычный 2 8 3 2 2 6 2 2 4" xfId="14271"/>
    <cellStyle name="Обычный 2 8 3 2 2 6 2 2 5" xfId="14272"/>
    <cellStyle name="Обычный 2 8 3 2 2 6 2 3" xfId="14273"/>
    <cellStyle name="Обычный 2 8 3 2 2 6 2 3 2" xfId="14274"/>
    <cellStyle name="Обычный 2 8 3 2 2 6 2 3 3" xfId="14275"/>
    <cellStyle name="Обычный 2 8 3 2 2 6 2 3 4" xfId="14276"/>
    <cellStyle name="Обычный 2 8 3 2 2 6 2 4" xfId="14277"/>
    <cellStyle name="Обычный 2 8 3 2 2 6 2 5" xfId="14278"/>
    <cellStyle name="Обычный 2 8 3 2 2 6 2 6" xfId="14279"/>
    <cellStyle name="Обычный 2 8 3 2 2 6 2 7" xfId="14280"/>
    <cellStyle name="Обычный 2 8 3 2 2 6 3" xfId="14281"/>
    <cellStyle name="Обычный 2 8 3 2 2 6 3 2" xfId="14282"/>
    <cellStyle name="Обычный 2 8 3 2 2 6 3 2 2" xfId="14283"/>
    <cellStyle name="Обычный 2 8 3 2 2 6 3 3" xfId="14284"/>
    <cellStyle name="Обычный 2 8 3 2 2 6 3 4" xfId="14285"/>
    <cellStyle name="Обычный 2 8 3 2 2 6 3 5" xfId="14286"/>
    <cellStyle name="Обычный 2 8 3 2 2 6 4" xfId="14287"/>
    <cellStyle name="Обычный 2 8 3 2 2 6 4 2" xfId="14288"/>
    <cellStyle name="Обычный 2 8 3 2 2 6 4 3" xfId="14289"/>
    <cellStyle name="Обычный 2 8 3 2 2 6 4 4" xfId="14290"/>
    <cellStyle name="Обычный 2 8 3 2 2 6 5" xfId="14291"/>
    <cellStyle name="Обычный 2 8 3 2 2 6 6" xfId="14292"/>
    <cellStyle name="Обычный 2 8 3 2 2 6 7" xfId="14293"/>
    <cellStyle name="Обычный 2 8 3 2 2 6 8" xfId="14294"/>
    <cellStyle name="Обычный 2 8 3 2 2 7" xfId="14295"/>
    <cellStyle name="Обычный 2 8 3 2 2 7 2" xfId="14296"/>
    <cellStyle name="Обычный 2 8 3 2 2 7 2 2" xfId="14297"/>
    <cellStyle name="Обычный 2 8 3 2 2 7 2 2 2" xfId="14298"/>
    <cellStyle name="Обычный 2 8 3 2 2 7 2 2 2 2" xfId="14299"/>
    <cellStyle name="Обычный 2 8 3 2 2 7 2 2 3" xfId="14300"/>
    <cellStyle name="Обычный 2 8 3 2 2 7 2 2 4" xfId="14301"/>
    <cellStyle name="Обычный 2 8 3 2 2 7 2 2 5" xfId="14302"/>
    <cellStyle name="Обычный 2 8 3 2 2 7 2 3" xfId="14303"/>
    <cellStyle name="Обычный 2 8 3 2 2 7 2 3 2" xfId="14304"/>
    <cellStyle name="Обычный 2 8 3 2 2 7 2 3 3" xfId="14305"/>
    <cellStyle name="Обычный 2 8 3 2 2 7 2 3 4" xfId="14306"/>
    <cellStyle name="Обычный 2 8 3 2 2 7 2 4" xfId="14307"/>
    <cellStyle name="Обычный 2 8 3 2 2 7 2 5" xfId="14308"/>
    <cellStyle name="Обычный 2 8 3 2 2 7 2 6" xfId="14309"/>
    <cellStyle name="Обычный 2 8 3 2 2 7 2 7" xfId="14310"/>
    <cellStyle name="Обычный 2 8 3 2 2 7 3" xfId="14311"/>
    <cellStyle name="Обычный 2 8 3 2 2 7 3 2" xfId="14312"/>
    <cellStyle name="Обычный 2 8 3 2 2 7 3 2 2" xfId="14313"/>
    <cellStyle name="Обычный 2 8 3 2 2 7 3 3" xfId="14314"/>
    <cellStyle name="Обычный 2 8 3 2 2 7 3 4" xfId="14315"/>
    <cellStyle name="Обычный 2 8 3 2 2 7 3 5" xfId="14316"/>
    <cellStyle name="Обычный 2 8 3 2 2 7 4" xfId="14317"/>
    <cellStyle name="Обычный 2 8 3 2 2 7 4 2" xfId="14318"/>
    <cellStyle name="Обычный 2 8 3 2 2 7 4 3" xfId="14319"/>
    <cellStyle name="Обычный 2 8 3 2 2 7 4 4" xfId="14320"/>
    <cellStyle name="Обычный 2 8 3 2 2 7 5" xfId="14321"/>
    <cellStyle name="Обычный 2 8 3 2 2 7 6" xfId="14322"/>
    <cellStyle name="Обычный 2 8 3 2 2 7 7" xfId="14323"/>
    <cellStyle name="Обычный 2 8 3 2 2 7 8" xfId="14324"/>
    <cellStyle name="Обычный 2 8 3 2 2 8" xfId="14325"/>
    <cellStyle name="Обычный 2 8 3 2 2 8 2" xfId="14326"/>
    <cellStyle name="Обычный 2 8 3 2 2 8 2 2" xfId="14327"/>
    <cellStyle name="Обычный 2 8 3 2 2 8 2 2 2" xfId="14328"/>
    <cellStyle name="Обычный 2 8 3 2 2 8 2 3" xfId="14329"/>
    <cellStyle name="Обычный 2 8 3 2 2 8 2 4" xfId="14330"/>
    <cellStyle name="Обычный 2 8 3 2 2 8 2 5" xfId="14331"/>
    <cellStyle name="Обычный 2 8 3 2 2 8 3" xfId="14332"/>
    <cellStyle name="Обычный 2 8 3 2 2 8 3 2" xfId="14333"/>
    <cellStyle name="Обычный 2 8 3 2 2 8 3 3" xfId="14334"/>
    <cellStyle name="Обычный 2 8 3 2 2 8 3 4" xfId="14335"/>
    <cellStyle name="Обычный 2 8 3 2 2 8 4" xfId="14336"/>
    <cellStyle name="Обычный 2 8 3 2 2 8 5" xfId="14337"/>
    <cellStyle name="Обычный 2 8 3 2 2 8 6" xfId="14338"/>
    <cellStyle name="Обычный 2 8 3 2 2 8 7" xfId="14339"/>
    <cellStyle name="Обычный 2 8 3 2 2 9" xfId="14340"/>
    <cellStyle name="Обычный 2 8 3 2 2 9 2" xfId="14341"/>
    <cellStyle name="Обычный 2 8 3 2 2 9 2 2" xfId="14342"/>
    <cellStyle name="Обычный 2 8 3 2 2 9 2 2 2" xfId="14343"/>
    <cellStyle name="Обычный 2 8 3 2 2 9 2 3" xfId="14344"/>
    <cellStyle name="Обычный 2 8 3 2 2 9 2 4" xfId="14345"/>
    <cellStyle name="Обычный 2 8 3 2 2 9 2 5" xfId="14346"/>
    <cellStyle name="Обычный 2 8 3 2 2 9 3" xfId="14347"/>
    <cellStyle name="Обычный 2 8 3 2 2 9 3 2" xfId="14348"/>
    <cellStyle name="Обычный 2 8 3 2 2 9 3 3" xfId="14349"/>
    <cellStyle name="Обычный 2 8 3 2 2 9 3 4" xfId="14350"/>
    <cellStyle name="Обычный 2 8 3 2 2 9 4" xfId="14351"/>
    <cellStyle name="Обычный 2 8 3 2 2 9 5" xfId="14352"/>
    <cellStyle name="Обычный 2 8 3 2 2 9 6" xfId="14353"/>
    <cellStyle name="Обычный 2 8 3 2 2 9 7" xfId="14354"/>
    <cellStyle name="Обычный 2 8 3 2 3" xfId="14355"/>
    <cellStyle name="Обычный 2 8 3 2 3 2" xfId="14356"/>
    <cellStyle name="Обычный 2 8 3 2 3 2 2" xfId="14357"/>
    <cellStyle name="Обычный 2 8 3 2 3 2 2 2" xfId="14358"/>
    <cellStyle name="Обычный 2 8 3 2 3 2 2 2 2" xfId="14359"/>
    <cellStyle name="Обычный 2 8 3 2 3 2 2 3" xfId="14360"/>
    <cellStyle name="Обычный 2 8 3 2 3 2 2 4" xfId="14361"/>
    <cellStyle name="Обычный 2 8 3 2 3 2 2 5" xfId="14362"/>
    <cellStyle name="Обычный 2 8 3 2 3 2 3" xfId="14363"/>
    <cellStyle name="Обычный 2 8 3 2 3 2 3 2" xfId="14364"/>
    <cellStyle name="Обычный 2 8 3 2 3 2 3 3" xfId="14365"/>
    <cellStyle name="Обычный 2 8 3 2 3 2 3 4" xfId="14366"/>
    <cellStyle name="Обычный 2 8 3 2 3 2 4" xfId="14367"/>
    <cellStyle name="Обычный 2 8 3 2 3 2 5" xfId="14368"/>
    <cellStyle name="Обычный 2 8 3 2 3 2 6" xfId="14369"/>
    <cellStyle name="Обычный 2 8 3 2 3 2 7" xfId="14370"/>
    <cellStyle name="Обычный 2 8 3 2 3 3" xfId="14371"/>
    <cellStyle name="Обычный 2 8 3 2 3 3 2" xfId="14372"/>
    <cellStyle name="Обычный 2 8 3 2 3 3 2 2" xfId="14373"/>
    <cellStyle name="Обычный 2 8 3 2 3 3 3" xfId="14374"/>
    <cellStyle name="Обычный 2 8 3 2 3 3 4" xfId="14375"/>
    <cellStyle name="Обычный 2 8 3 2 3 3 5" xfId="14376"/>
    <cellStyle name="Обычный 2 8 3 2 3 4" xfId="14377"/>
    <cellStyle name="Обычный 2 8 3 2 3 4 2" xfId="14378"/>
    <cellStyle name="Обычный 2 8 3 2 3 4 2 2" xfId="14379"/>
    <cellStyle name="Обычный 2 8 3 2 3 4 3" xfId="14380"/>
    <cellStyle name="Обычный 2 8 3 2 3 4 4" xfId="14381"/>
    <cellStyle name="Обычный 2 8 3 2 3 4 5" xfId="14382"/>
    <cellStyle name="Обычный 2 8 3 2 3 5" xfId="14383"/>
    <cellStyle name="Обычный 2 8 3 2 3 5 2" xfId="14384"/>
    <cellStyle name="Обычный 2 8 3 2 3 5 3" xfId="14385"/>
    <cellStyle name="Обычный 2 8 3 2 3 5 4" xfId="14386"/>
    <cellStyle name="Обычный 2 8 3 2 3 6" xfId="14387"/>
    <cellStyle name="Обычный 2 8 3 2 3 7" xfId="14388"/>
    <cellStyle name="Обычный 2 8 3 2 3 8" xfId="14389"/>
    <cellStyle name="Обычный 2 8 3 2 3 9" xfId="14390"/>
    <cellStyle name="Обычный 2 8 3 2 4" xfId="14391"/>
    <cellStyle name="Обычный 2 8 3 2 4 2" xfId="14392"/>
    <cellStyle name="Обычный 2 8 3 2 4 2 2" xfId="14393"/>
    <cellStyle name="Обычный 2 8 3 2 4 2 2 2" xfId="14394"/>
    <cellStyle name="Обычный 2 8 3 2 4 2 2 2 2" xfId="14395"/>
    <cellStyle name="Обычный 2 8 3 2 4 2 2 3" xfId="14396"/>
    <cellStyle name="Обычный 2 8 3 2 4 2 2 4" xfId="14397"/>
    <cellStyle name="Обычный 2 8 3 2 4 2 2 5" xfId="14398"/>
    <cellStyle name="Обычный 2 8 3 2 4 2 3" xfId="14399"/>
    <cellStyle name="Обычный 2 8 3 2 4 2 3 2" xfId="14400"/>
    <cellStyle name="Обычный 2 8 3 2 4 2 3 3" xfId="14401"/>
    <cellStyle name="Обычный 2 8 3 2 4 2 3 4" xfId="14402"/>
    <cellStyle name="Обычный 2 8 3 2 4 2 4" xfId="14403"/>
    <cellStyle name="Обычный 2 8 3 2 4 2 5" xfId="14404"/>
    <cellStyle name="Обычный 2 8 3 2 4 2 6" xfId="14405"/>
    <cellStyle name="Обычный 2 8 3 2 4 2 7" xfId="14406"/>
    <cellStyle name="Обычный 2 8 3 2 4 3" xfId="14407"/>
    <cellStyle name="Обычный 2 8 3 2 4 3 2" xfId="14408"/>
    <cellStyle name="Обычный 2 8 3 2 4 3 2 2" xfId="14409"/>
    <cellStyle name="Обычный 2 8 3 2 4 3 3" xfId="14410"/>
    <cellStyle name="Обычный 2 8 3 2 4 3 4" xfId="14411"/>
    <cellStyle name="Обычный 2 8 3 2 4 3 5" xfId="14412"/>
    <cellStyle name="Обычный 2 8 3 2 4 4" xfId="14413"/>
    <cellStyle name="Обычный 2 8 3 2 4 4 2" xfId="14414"/>
    <cellStyle name="Обычный 2 8 3 2 4 4 2 2" xfId="14415"/>
    <cellStyle name="Обычный 2 8 3 2 4 4 3" xfId="14416"/>
    <cellStyle name="Обычный 2 8 3 2 4 4 4" xfId="14417"/>
    <cellStyle name="Обычный 2 8 3 2 4 4 5" xfId="14418"/>
    <cellStyle name="Обычный 2 8 3 2 4 5" xfId="14419"/>
    <cellStyle name="Обычный 2 8 3 2 4 5 2" xfId="14420"/>
    <cellStyle name="Обычный 2 8 3 2 4 5 3" xfId="14421"/>
    <cellStyle name="Обычный 2 8 3 2 4 5 4" xfId="14422"/>
    <cellStyle name="Обычный 2 8 3 2 4 6" xfId="14423"/>
    <cellStyle name="Обычный 2 8 3 2 4 7" xfId="14424"/>
    <cellStyle name="Обычный 2 8 3 2 4 8" xfId="14425"/>
    <cellStyle name="Обычный 2 8 3 2 4 9" xfId="14426"/>
    <cellStyle name="Обычный 2 8 3 2 5" xfId="14427"/>
    <cellStyle name="Обычный 2 8 3 2 5 2" xfId="14428"/>
    <cellStyle name="Обычный 2 8 3 2 5 2 2" xfId="14429"/>
    <cellStyle name="Обычный 2 8 3 2 5 2 2 2" xfId="14430"/>
    <cellStyle name="Обычный 2 8 3 2 5 2 2 2 2" xfId="14431"/>
    <cellStyle name="Обычный 2 8 3 2 5 2 2 3" xfId="14432"/>
    <cellStyle name="Обычный 2 8 3 2 5 2 2 4" xfId="14433"/>
    <cellStyle name="Обычный 2 8 3 2 5 2 2 5" xfId="14434"/>
    <cellStyle name="Обычный 2 8 3 2 5 2 3" xfId="14435"/>
    <cellStyle name="Обычный 2 8 3 2 5 2 3 2" xfId="14436"/>
    <cellStyle name="Обычный 2 8 3 2 5 2 3 3" xfId="14437"/>
    <cellStyle name="Обычный 2 8 3 2 5 2 3 4" xfId="14438"/>
    <cellStyle name="Обычный 2 8 3 2 5 2 4" xfId="14439"/>
    <cellStyle name="Обычный 2 8 3 2 5 2 5" xfId="14440"/>
    <cellStyle name="Обычный 2 8 3 2 5 2 6" xfId="14441"/>
    <cellStyle name="Обычный 2 8 3 2 5 2 7" xfId="14442"/>
    <cellStyle name="Обычный 2 8 3 2 5 3" xfId="14443"/>
    <cellStyle name="Обычный 2 8 3 2 5 3 2" xfId="14444"/>
    <cellStyle name="Обычный 2 8 3 2 5 3 2 2" xfId="14445"/>
    <cellStyle name="Обычный 2 8 3 2 5 3 3" xfId="14446"/>
    <cellStyle name="Обычный 2 8 3 2 5 3 4" xfId="14447"/>
    <cellStyle name="Обычный 2 8 3 2 5 3 5" xfId="14448"/>
    <cellStyle name="Обычный 2 8 3 2 5 4" xfId="14449"/>
    <cellStyle name="Обычный 2 8 3 2 5 4 2" xfId="14450"/>
    <cellStyle name="Обычный 2 8 3 2 5 4 3" xfId="14451"/>
    <cellStyle name="Обычный 2 8 3 2 5 4 4" xfId="14452"/>
    <cellStyle name="Обычный 2 8 3 2 5 5" xfId="14453"/>
    <cellStyle name="Обычный 2 8 3 2 5 6" xfId="14454"/>
    <cellStyle name="Обычный 2 8 3 2 5 7" xfId="14455"/>
    <cellStyle name="Обычный 2 8 3 2 5 8" xfId="14456"/>
    <cellStyle name="Обычный 2 8 3 2 6" xfId="14457"/>
    <cellStyle name="Обычный 2 8 3 2 6 2" xfId="14458"/>
    <cellStyle name="Обычный 2 8 3 2 6 2 2" xfId="14459"/>
    <cellStyle name="Обычный 2 8 3 2 6 2 2 2" xfId="14460"/>
    <cellStyle name="Обычный 2 8 3 2 6 2 2 2 2" xfId="14461"/>
    <cellStyle name="Обычный 2 8 3 2 6 2 2 3" xfId="14462"/>
    <cellStyle name="Обычный 2 8 3 2 6 2 2 4" xfId="14463"/>
    <cellStyle name="Обычный 2 8 3 2 6 2 2 5" xfId="14464"/>
    <cellStyle name="Обычный 2 8 3 2 6 2 3" xfId="14465"/>
    <cellStyle name="Обычный 2 8 3 2 6 2 3 2" xfId="14466"/>
    <cellStyle name="Обычный 2 8 3 2 6 2 3 3" xfId="14467"/>
    <cellStyle name="Обычный 2 8 3 2 6 2 3 4" xfId="14468"/>
    <cellStyle name="Обычный 2 8 3 2 6 2 4" xfId="14469"/>
    <cellStyle name="Обычный 2 8 3 2 6 2 5" xfId="14470"/>
    <cellStyle name="Обычный 2 8 3 2 6 2 6" xfId="14471"/>
    <cellStyle name="Обычный 2 8 3 2 6 2 7" xfId="14472"/>
    <cellStyle name="Обычный 2 8 3 2 6 3" xfId="14473"/>
    <cellStyle name="Обычный 2 8 3 2 6 3 2" xfId="14474"/>
    <cellStyle name="Обычный 2 8 3 2 6 3 2 2" xfId="14475"/>
    <cellStyle name="Обычный 2 8 3 2 6 3 3" xfId="14476"/>
    <cellStyle name="Обычный 2 8 3 2 6 3 4" xfId="14477"/>
    <cellStyle name="Обычный 2 8 3 2 6 3 5" xfId="14478"/>
    <cellStyle name="Обычный 2 8 3 2 6 4" xfId="14479"/>
    <cellStyle name="Обычный 2 8 3 2 6 4 2" xfId="14480"/>
    <cellStyle name="Обычный 2 8 3 2 6 4 3" xfId="14481"/>
    <cellStyle name="Обычный 2 8 3 2 6 4 4" xfId="14482"/>
    <cellStyle name="Обычный 2 8 3 2 6 5" xfId="14483"/>
    <cellStyle name="Обычный 2 8 3 2 6 6" xfId="14484"/>
    <cellStyle name="Обычный 2 8 3 2 6 7" xfId="14485"/>
    <cellStyle name="Обычный 2 8 3 2 6 8" xfId="14486"/>
    <cellStyle name="Обычный 2 8 3 2 7" xfId="14487"/>
    <cellStyle name="Обычный 2 8 3 2 7 2" xfId="14488"/>
    <cellStyle name="Обычный 2 8 3 2 7 2 2" xfId="14489"/>
    <cellStyle name="Обычный 2 8 3 2 7 2 2 2" xfId="14490"/>
    <cellStyle name="Обычный 2 8 3 2 7 2 2 2 2" xfId="14491"/>
    <cellStyle name="Обычный 2 8 3 2 7 2 2 3" xfId="14492"/>
    <cellStyle name="Обычный 2 8 3 2 7 2 2 4" xfId="14493"/>
    <cellStyle name="Обычный 2 8 3 2 7 2 2 5" xfId="14494"/>
    <cellStyle name="Обычный 2 8 3 2 7 2 3" xfId="14495"/>
    <cellStyle name="Обычный 2 8 3 2 7 2 3 2" xfId="14496"/>
    <cellStyle name="Обычный 2 8 3 2 7 2 3 3" xfId="14497"/>
    <cellStyle name="Обычный 2 8 3 2 7 2 3 4" xfId="14498"/>
    <cellStyle name="Обычный 2 8 3 2 7 2 4" xfId="14499"/>
    <cellStyle name="Обычный 2 8 3 2 7 2 5" xfId="14500"/>
    <cellStyle name="Обычный 2 8 3 2 7 2 6" xfId="14501"/>
    <cellStyle name="Обычный 2 8 3 2 7 2 7" xfId="14502"/>
    <cellStyle name="Обычный 2 8 3 2 7 3" xfId="14503"/>
    <cellStyle name="Обычный 2 8 3 2 7 3 2" xfId="14504"/>
    <cellStyle name="Обычный 2 8 3 2 7 3 2 2" xfId="14505"/>
    <cellStyle name="Обычный 2 8 3 2 7 3 3" xfId="14506"/>
    <cellStyle name="Обычный 2 8 3 2 7 3 4" xfId="14507"/>
    <cellStyle name="Обычный 2 8 3 2 7 3 5" xfId="14508"/>
    <cellStyle name="Обычный 2 8 3 2 7 4" xfId="14509"/>
    <cellStyle name="Обычный 2 8 3 2 7 4 2" xfId="14510"/>
    <cellStyle name="Обычный 2 8 3 2 7 4 3" xfId="14511"/>
    <cellStyle name="Обычный 2 8 3 2 7 4 4" xfId="14512"/>
    <cellStyle name="Обычный 2 8 3 2 7 5" xfId="14513"/>
    <cellStyle name="Обычный 2 8 3 2 7 6" xfId="14514"/>
    <cellStyle name="Обычный 2 8 3 2 7 7" xfId="14515"/>
    <cellStyle name="Обычный 2 8 3 2 7 8" xfId="14516"/>
    <cellStyle name="Обычный 2 8 3 2 8" xfId="14517"/>
    <cellStyle name="Обычный 2 8 3 2 8 2" xfId="14518"/>
    <cellStyle name="Обычный 2 8 3 2 8 2 2" xfId="14519"/>
    <cellStyle name="Обычный 2 8 3 2 8 2 2 2" xfId="14520"/>
    <cellStyle name="Обычный 2 8 3 2 8 2 2 2 2" xfId="14521"/>
    <cellStyle name="Обычный 2 8 3 2 8 2 2 3" xfId="14522"/>
    <cellStyle name="Обычный 2 8 3 2 8 2 2 4" xfId="14523"/>
    <cellStyle name="Обычный 2 8 3 2 8 2 2 5" xfId="14524"/>
    <cellStyle name="Обычный 2 8 3 2 8 2 3" xfId="14525"/>
    <cellStyle name="Обычный 2 8 3 2 8 2 3 2" xfId="14526"/>
    <cellStyle name="Обычный 2 8 3 2 8 2 3 3" xfId="14527"/>
    <cellStyle name="Обычный 2 8 3 2 8 2 3 4" xfId="14528"/>
    <cellStyle name="Обычный 2 8 3 2 8 2 4" xfId="14529"/>
    <cellStyle name="Обычный 2 8 3 2 8 2 5" xfId="14530"/>
    <cellStyle name="Обычный 2 8 3 2 8 2 6" xfId="14531"/>
    <cellStyle name="Обычный 2 8 3 2 8 2 7" xfId="14532"/>
    <cellStyle name="Обычный 2 8 3 2 8 3" xfId="14533"/>
    <cellStyle name="Обычный 2 8 3 2 8 3 2" xfId="14534"/>
    <cellStyle name="Обычный 2 8 3 2 8 3 2 2" xfId="14535"/>
    <cellStyle name="Обычный 2 8 3 2 8 3 3" xfId="14536"/>
    <cellStyle name="Обычный 2 8 3 2 8 3 4" xfId="14537"/>
    <cellStyle name="Обычный 2 8 3 2 8 3 5" xfId="14538"/>
    <cellStyle name="Обычный 2 8 3 2 8 4" xfId="14539"/>
    <cellStyle name="Обычный 2 8 3 2 8 4 2" xfId="14540"/>
    <cellStyle name="Обычный 2 8 3 2 8 4 3" xfId="14541"/>
    <cellStyle name="Обычный 2 8 3 2 8 4 4" xfId="14542"/>
    <cellStyle name="Обычный 2 8 3 2 8 5" xfId="14543"/>
    <cellStyle name="Обычный 2 8 3 2 8 6" xfId="14544"/>
    <cellStyle name="Обычный 2 8 3 2 8 7" xfId="14545"/>
    <cellStyle name="Обычный 2 8 3 2 8 8" xfId="14546"/>
    <cellStyle name="Обычный 2 8 3 2 9" xfId="14547"/>
    <cellStyle name="Обычный 2 8 3 2 9 2" xfId="14548"/>
    <cellStyle name="Обычный 2 8 3 2 9 2 2" xfId="14549"/>
    <cellStyle name="Обычный 2 8 3 2 9 2 2 2" xfId="14550"/>
    <cellStyle name="Обычный 2 8 3 2 9 2 3" xfId="14551"/>
    <cellStyle name="Обычный 2 8 3 2 9 2 4" xfId="14552"/>
    <cellStyle name="Обычный 2 8 3 2 9 2 5" xfId="14553"/>
    <cellStyle name="Обычный 2 8 3 2 9 3" xfId="14554"/>
    <cellStyle name="Обычный 2 8 3 2 9 3 2" xfId="14555"/>
    <cellStyle name="Обычный 2 8 3 2 9 3 3" xfId="14556"/>
    <cellStyle name="Обычный 2 8 3 2 9 3 4" xfId="14557"/>
    <cellStyle name="Обычный 2 8 3 2 9 4" xfId="14558"/>
    <cellStyle name="Обычный 2 8 3 2 9 5" xfId="14559"/>
    <cellStyle name="Обычный 2 8 3 2 9 6" xfId="14560"/>
    <cellStyle name="Обычный 2 8 3 2 9 7" xfId="14561"/>
    <cellStyle name="Обычный 2 8 3 3" xfId="14562"/>
    <cellStyle name="Обычный 2 8 3 3 10" xfId="14563"/>
    <cellStyle name="Обычный 2 8 3 3 10 2" xfId="14564"/>
    <cellStyle name="Обычный 2 8 3 3 10 2 2" xfId="14565"/>
    <cellStyle name="Обычный 2 8 3 3 10 3" xfId="14566"/>
    <cellStyle name="Обычный 2 8 3 3 10 4" xfId="14567"/>
    <cellStyle name="Обычный 2 8 3 3 10 5" xfId="14568"/>
    <cellStyle name="Обычный 2 8 3 3 11" xfId="14569"/>
    <cellStyle name="Обычный 2 8 3 3 11 2" xfId="14570"/>
    <cellStyle name="Обычный 2 8 3 3 11 3" xfId="14571"/>
    <cellStyle name="Обычный 2 8 3 3 11 4" xfId="14572"/>
    <cellStyle name="Обычный 2 8 3 3 12" xfId="14573"/>
    <cellStyle name="Обычный 2 8 3 3 13" xfId="14574"/>
    <cellStyle name="Обычный 2 8 3 3 14" xfId="14575"/>
    <cellStyle name="Обычный 2 8 3 3 15" xfId="14576"/>
    <cellStyle name="Обычный 2 8 3 3 2" xfId="14577"/>
    <cellStyle name="Обычный 2 8 3 3 2 2" xfId="14578"/>
    <cellStyle name="Обычный 2 8 3 3 2 2 2" xfId="14579"/>
    <cellStyle name="Обычный 2 8 3 3 2 2 2 2" xfId="14580"/>
    <cellStyle name="Обычный 2 8 3 3 2 2 2 2 2" xfId="14581"/>
    <cellStyle name="Обычный 2 8 3 3 2 2 2 3" xfId="14582"/>
    <cellStyle name="Обычный 2 8 3 3 2 2 2 4" xfId="14583"/>
    <cellStyle name="Обычный 2 8 3 3 2 2 2 5" xfId="14584"/>
    <cellStyle name="Обычный 2 8 3 3 2 2 3" xfId="14585"/>
    <cellStyle name="Обычный 2 8 3 3 2 2 3 2" xfId="14586"/>
    <cellStyle name="Обычный 2 8 3 3 2 2 3 3" xfId="14587"/>
    <cellStyle name="Обычный 2 8 3 3 2 2 3 4" xfId="14588"/>
    <cellStyle name="Обычный 2 8 3 3 2 2 4" xfId="14589"/>
    <cellStyle name="Обычный 2 8 3 3 2 2 5" xfId="14590"/>
    <cellStyle name="Обычный 2 8 3 3 2 2 6" xfId="14591"/>
    <cellStyle name="Обычный 2 8 3 3 2 2 7" xfId="14592"/>
    <cellStyle name="Обычный 2 8 3 3 2 3" xfId="14593"/>
    <cellStyle name="Обычный 2 8 3 3 2 3 2" xfId="14594"/>
    <cellStyle name="Обычный 2 8 3 3 2 3 2 2" xfId="14595"/>
    <cellStyle name="Обычный 2 8 3 3 2 3 3" xfId="14596"/>
    <cellStyle name="Обычный 2 8 3 3 2 3 4" xfId="14597"/>
    <cellStyle name="Обычный 2 8 3 3 2 3 5" xfId="14598"/>
    <cellStyle name="Обычный 2 8 3 3 2 4" xfId="14599"/>
    <cellStyle name="Обычный 2 8 3 3 2 4 2" xfId="14600"/>
    <cellStyle name="Обычный 2 8 3 3 2 4 2 2" xfId="14601"/>
    <cellStyle name="Обычный 2 8 3 3 2 4 3" xfId="14602"/>
    <cellStyle name="Обычный 2 8 3 3 2 4 4" xfId="14603"/>
    <cellStyle name="Обычный 2 8 3 3 2 4 5" xfId="14604"/>
    <cellStyle name="Обычный 2 8 3 3 2 5" xfId="14605"/>
    <cellStyle name="Обычный 2 8 3 3 2 5 2" xfId="14606"/>
    <cellStyle name="Обычный 2 8 3 3 2 5 3" xfId="14607"/>
    <cellStyle name="Обычный 2 8 3 3 2 5 4" xfId="14608"/>
    <cellStyle name="Обычный 2 8 3 3 2 6" xfId="14609"/>
    <cellStyle name="Обычный 2 8 3 3 2 7" xfId="14610"/>
    <cellStyle name="Обычный 2 8 3 3 2 8" xfId="14611"/>
    <cellStyle name="Обычный 2 8 3 3 2 9" xfId="14612"/>
    <cellStyle name="Обычный 2 8 3 3 3" xfId="14613"/>
    <cellStyle name="Обычный 2 8 3 3 3 2" xfId="14614"/>
    <cellStyle name="Обычный 2 8 3 3 3 2 2" xfId="14615"/>
    <cellStyle name="Обычный 2 8 3 3 3 2 2 2" xfId="14616"/>
    <cellStyle name="Обычный 2 8 3 3 3 2 2 2 2" xfId="14617"/>
    <cellStyle name="Обычный 2 8 3 3 3 2 2 3" xfId="14618"/>
    <cellStyle name="Обычный 2 8 3 3 3 2 2 4" xfId="14619"/>
    <cellStyle name="Обычный 2 8 3 3 3 2 2 5" xfId="14620"/>
    <cellStyle name="Обычный 2 8 3 3 3 2 3" xfId="14621"/>
    <cellStyle name="Обычный 2 8 3 3 3 2 3 2" xfId="14622"/>
    <cellStyle name="Обычный 2 8 3 3 3 2 3 3" xfId="14623"/>
    <cellStyle name="Обычный 2 8 3 3 3 2 3 4" xfId="14624"/>
    <cellStyle name="Обычный 2 8 3 3 3 2 4" xfId="14625"/>
    <cellStyle name="Обычный 2 8 3 3 3 2 5" xfId="14626"/>
    <cellStyle name="Обычный 2 8 3 3 3 2 6" xfId="14627"/>
    <cellStyle name="Обычный 2 8 3 3 3 2 7" xfId="14628"/>
    <cellStyle name="Обычный 2 8 3 3 3 3" xfId="14629"/>
    <cellStyle name="Обычный 2 8 3 3 3 3 2" xfId="14630"/>
    <cellStyle name="Обычный 2 8 3 3 3 3 2 2" xfId="14631"/>
    <cellStyle name="Обычный 2 8 3 3 3 3 3" xfId="14632"/>
    <cellStyle name="Обычный 2 8 3 3 3 3 4" xfId="14633"/>
    <cellStyle name="Обычный 2 8 3 3 3 3 5" xfId="14634"/>
    <cellStyle name="Обычный 2 8 3 3 3 4" xfId="14635"/>
    <cellStyle name="Обычный 2 8 3 3 3 4 2" xfId="14636"/>
    <cellStyle name="Обычный 2 8 3 3 3 4 2 2" xfId="14637"/>
    <cellStyle name="Обычный 2 8 3 3 3 4 3" xfId="14638"/>
    <cellStyle name="Обычный 2 8 3 3 3 4 4" xfId="14639"/>
    <cellStyle name="Обычный 2 8 3 3 3 4 5" xfId="14640"/>
    <cellStyle name="Обычный 2 8 3 3 3 5" xfId="14641"/>
    <cellStyle name="Обычный 2 8 3 3 3 5 2" xfId="14642"/>
    <cellStyle name="Обычный 2 8 3 3 3 5 3" xfId="14643"/>
    <cellStyle name="Обычный 2 8 3 3 3 5 4" xfId="14644"/>
    <cellStyle name="Обычный 2 8 3 3 3 6" xfId="14645"/>
    <cellStyle name="Обычный 2 8 3 3 3 7" xfId="14646"/>
    <cellStyle name="Обычный 2 8 3 3 3 8" xfId="14647"/>
    <cellStyle name="Обычный 2 8 3 3 3 9" xfId="14648"/>
    <cellStyle name="Обычный 2 8 3 3 4" xfId="14649"/>
    <cellStyle name="Обычный 2 8 3 3 4 2" xfId="14650"/>
    <cellStyle name="Обычный 2 8 3 3 4 2 2" xfId="14651"/>
    <cellStyle name="Обычный 2 8 3 3 4 2 2 2" xfId="14652"/>
    <cellStyle name="Обычный 2 8 3 3 4 2 2 2 2" xfId="14653"/>
    <cellStyle name="Обычный 2 8 3 3 4 2 2 3" xfId="14654"/>
    <cellStyle name="Обычный 2 8 3 3 4 2 2 4" xfId="14655"/>
    <cellStyle name="Обычный 2 8 3 3 4 2 2 5" xfId="14656"/>
    <cellStyle name="Обычный 2 8 3 3 4 2 3" xfId="14657"/>
    <cellStyle name="Обычный 2 8 3 3 4 2 3 2" xfId="14658"/>
    <cellStyle name="Обычный 2 8 3 3 4 2 3 3" xfId="14659"/>
    <cellStyle name="Обычный 2 8 3 3 4 2 3 4" xfId="14660"/>
    <cellStyle name="Обычный 2 8 3 3 4 2 4" xfId="14661"/>
    <cellStyle name="Обычный 2 8 3 3 4 2 5" xfId="14662"/>
    <cellStyle name="Обычный 2 8 3 3 4 2 6" xfId="14663"/>
    <cellStyle name="Обычный 2 8 3 3 4 2 7" xfId="14664"/>
    <cellStyle name="Обычный 2 8 3 3 4 3" xfId="14665"/>
    <cellStyle name="Обычный 2 8 3 3 4 3 2" xfId="14666"/>
    <cellStyle name="Обычный 2 8 3 3 4 3 2 2" xfId="14667"/>
    <cellStyle name="Обычный 2 8 3 3 4 3 3" xfId="14668"/>
    <cellStyle name="Обычный 2 8 3 3 4 3 4" xfId="14669"/>
    <cellStyle name="Обычный 2 8 3 3 4 3 5" xfId="14670"/>
    <cellStyle name="Обычный 2 8 3 3 4 4" xfId="14671"/>
    <cellStyle name="Обычный 2 8 3 3 4 4 2" xfId="14672"/>
    <cellStyle name="Обычный 2 8 3 3 4 4 3" xfId="14673"/>
    <cellStyle name="Обычный 2 8 3 3 4 4 4" xfId="14674"/>
    <cellStyle name="Обычный 2 8 3 3 4 5" xfId="14675"/>
    <cellStyle name="Обычный 2 8 3 3 4 6" xfId="14676"/>
    <cellStyle name="Обычный 2 8 3 3 4 7" xfId="14677"/>
    <cellStyle name="Обычный 2 8 3 3 4 8" xfId="14678"/>
    <cellStyle name="Обычный 2 8 3 3 5" xfId="14679"/>
    <cellStyle name="Обычный 2 8 3 3 5 2" xfId="14680"/>
    <cellStyle name="Обычный 2 8 3 3 5 2 2" xfId="14681"/>
    <cellStyle name="Обычный 2 8 3 3 5 2 2 2" xfId="14682"/>
    <cellStyle name="Обычный 2 8 3 3 5 2 2 2 2" xfId="14683"/>
    <cellStyle name="Обычный 2 8 3 3 5 2 2 3" xfId="14684"/>
    <cellStyle name="Обычный 2 8 3 3 5 2 2 4" xfId="14685"/>
    <cellStyle name="Обычный 2 8 3 3 5 2 2 5" xfId="14686"/>
    <cellStyle name="Обычный 2 8 3 3 5 2 3" xfId="14687"/>
    <cellStyle name="Обычный 2 8 3 3 5 2 3 2" xfId="14688"/>
    <cellStyle name="Обычный 2 8 3 3 5 2 3 3" xfId="14689"/>
    <cellStyle name="Обычный 2 8 3 3 5 2 3 4" xfId="14690"/>
    <cellStyle name="Обычный 2 8 3 3 5 2 4" xfId="14691"/>
    <cellStyle name="Обычный 2 8 3 3 5 2 5" xfId="14692"/>
    <cellStyle name="Обычный 2 8 3 3 5 2 6" xfId="14693"/>
    <cellStyle name="Обычный 2 8 3 3 5 2 7" xfId="14694"/>
    <cellStyle name="Обычный 2 8 3 3 5 3" xfId="14695"/>
    <cellStyle name="Обычный 2 8 3 3 5 3 2" xfId="14696"/>
    <cellStyle name="Обычный 2 8 3 3 5 3 2 2" xfId="14697"/>
    <cellStyle name="Обычный 2 8 3 3 5 3 3" xfId="14698"/>
    <cellStyle name="Обычный 2 8 3 3 5 3 4" xfId="14699"/>
    <cellStyle name="Обычный 2 8 3 3 5 3 5" xfId="14700"/>
    <cellStyle name="Обычный 2 8 3 3 5 4" xfId="14701"/>
    <cellStyle name="Обычный 2 8 3 3 5 4 2" xfId="14702"/>
    <cellStyle name="Обычный 2 8 3 3 5 4 3" xfId="14703"/>
    <cellStyle name="Обычный 2 8 3 3 5 4 4" xfId="14704"/>
    <cellStyle name="Обычный 2 8 3 3 5 5" xfId="14705"/>
    <cellStyle name="Обычный 2 8 3 3 5 6" xfId="14706"/>
    <cellStyle name="Обычный 2 8 3 3 5 7" xfId="14707"/>
    <cellStyle name="Обычный 2 8 3 3 5 8" xfId="14708"/>
    <cellStyle name="Обычный 2 8 3 3 6" xfId="14709"/>
    <cellStyle name="Обычный 2 8 3 3 6 2" xfId="14710"/>
    <cellStyle name="Обычный 2 8 3 3 6 2 2" xfId="14711"/>
    <cellStyle name="Обычный 2 8 3 3 6 2 2 2" xfId="14712"/>
    <cellStyle name="Обычный 2 8 3 3 6 2 2 2 2" xfId="14713"/>
    <cellStyle name="Обычный 2 8 3 3 6 2 2 3" xfId="14714"/>
    <cellStyle name="Обычный 2 8 3 3 6 2 2 4" xfId="14715"/>
    <cellStyle name="Обычный 2 8 3 3 6 2 2 5" xfId="14716"/>
    <cellStyle name="Обычный 2 8 3 3 6 2 3" xfId="14717"/>
    <cellStyle name="Обычный 2 8 3 3 6 2 3 2" xfId="14718"/>
    <cellStyle name="Обычный 2 8 3 3 6 2 3 3" xfId="14719"/>
    <cellStyle name="Обычный 2 8 3 3 6 2 3 4" xfId="14720"/>
    <cellStyle name="Обычный 2 8 3 3 6 2 4" xfId="14721"/>
    <cellStyle name="Обычный 2 8 3 3 6 2 5" xfId="14722"/>
    <cellStyle name="Обычный 2 8 3 3 6 2 6" xfId="14723"/>
    <cellStyle name="Обычный 2 8 3 3 6 2 7" xfId="14724"/>
    <cellStyle name="Обычный 2 8 3 3 6 3" xfId="14725"/>
    <cellStyle name="Обычный 2 8 3 3 6 3 2" xfId="14726"/>
    <cellStyle name="Обычный 2 8 3 3 6 3 2 2" xfId="14727"/>
    <cellStyle name="Обычный 2 8 3 3 6 3 3" xfId="14728"/>
    <cellStyle name="Обычный 2 8 3 3 6 3 4" xfId="14729"/>
    <cellStyle name="Обычный 2 8 3 3 6 3 5" xfId="14730"/>
    <cellStyle name="Обычный 2 8 3 3 6 4" xfId="14731"/>
    <cellStyle name="Обычный 2 8 3 3 6 4 2" xfId="14732"/>
    <cellStyle name="Обычный 2 8 3 3 6 4 3" xfId="14733"/>
    <cellStyle name="Обычный 2 8 3 3 6 4 4" xfId="14734"/>
    <cellStyle name="Обычный 2 8 3 3 6 5" xfId="14735"/>
    <cellStyle name="Обычный 2 8 3 3 6 6" xfId="14736"/>
    <cellStyle name="Обычный 2 8 3 3 6 7" xfId="14737"/>
    <cellStyle name="Обычный 2 8 3 3 6 8" xfId="14738"/>
    <cellStyle name="Обычный 2 8 3 3 7" xfId="14739"/>
    <cellStyle name="Обычный 2 8 3 3 7 2" xfId="14740"/>
    <cellStyle name="Обычный 2 8 3 3 7 2 2" xfId="14741"/>
    <cellStyle name="Обычный 2 8 3 3 7 2 2 2" xfId="14742"/>
    <cellStyle name="Обычный 2 8 3 3 7 2 2 2 2" xfId="14743"/>
    <cellStyle name="Обычный 2 8 3 3 7 2 2 3" xfId="14744"/>
    <cellStyle name="Обычный 2 8 3 3 7 2 2 4" xfId="14745"/>
    <cellStyle name="Обычный 2 8 3 3 7 2 2 5" xfId="14746"/>
    <cellStyle name="Обычный 2 8 3 3 7 2 3" xfId="14747"/>
    <cellStyle name="Обычный 2 8 3 3 7 2 3 2" xfId="14748"/>
    <cellStyle name="Обычный 2 8 3 3 7 2 3 3" xfId="14749"/>
    <cellStyle name="Обычный 2 8 3 3 7 2 3 4" xfId="14750"/>
    <cellStyle name="Обычный 2 8 3 3 7 2 4" xfId="14751"/>
    <cellStyle name="Обычный 2 8 3 3 7 2 5" xfId="14752"/>
    <cellStyle name="Обычный 2 8 3 3 7 2 6" xfId="14753"/>
    <cellStyle name="Обычный 2 8 3 3 7 2 7" xfId="14754"/>
    <cellStyle name="Обычный 2 8 3 3 7 3" xfId="14755"/>
    <cellStyle name="Обычный 2 8 3 3 7 3 2" xfId="14756"/>
    <cellStyle name="Обычный 2 8 3 3 7 3 2 2" xfId="14757"/>
    <cellStyle name="Обычный 2 8 3 3 7 3 3" xfId="14758"/>
    <cellStyle name="Обычный 2 8 3 3 7 3 4" xfId="14759"/>
    <cellStyle name="Обычный 2 8 3 3 7 3 5" xfId="14760"/>
    <cellStyle name="Обычный 2 8 3 3 7 4" xfId="14761"/>
    <cellStyle name="Обычный 2 8 3 3 7 4 2" xfId="14762"/>
    <cellStyle name="Обычный 2 8 3 3 7 4 3" xfId="14763"/>
    <cellStyle name="Обычный 2 8 3 3 7 4 4" xfId="14764"/>
    <cellStyle name="Обычный 2 8 3 3 7 5" xfId="14765"/>
    <cellStyle name="Обычный 2 8 3 3 7 6" xfId="14766"/>
    <cellStyle name="Обычный 2 8 3 3 7 7" xfId="14767"/>
    <cellStyle name="Обычный 2 8 3 3 7 8" xfId="14768"/>
    <cellStyle name="Обычный 2 8 3 3 8" xfId="14769"/>
    <cellStyle name="Обычный 2 8 3 3 8 2" xfId="14770"/>
    <cellStyle name="Обычный 2 8 3 3 8 2 2" xfId="14771"/>
    <cellStyle name="Обычный 2 8 3 3 8 2 2 2" xfId="14772"/>
    <cellStyle name="Обычный 2 8 3 3 8 2 3" xfId="14773"/>
    <cellStyle name="Обычный 2 8 3 3 8 2 4" xfId="14774"/>
    <cellStyle name="Обычный 2 8 3 3 8 2 5" xfId="14775"/>
    <cellStyle name="Обычный 2 8 3 3 8 3" xfId="14776"/>
    <cellStyle name="Обычный 2 8 3 3 8 3 2" xfId="14777"/>
    <cellStyle name="Обычный 2 8 3 3 8 3 3" xfId="14778"/>
    <cellStyle name="Обычный 2 8 3 3 8 3 4" xfId="14779"/>
    <cellStyle name="Обычный 2 8 3 3 8 4" xfId="14780"/>
    <cellStyle name="Обычный 2 8 3 3 8 5" xfId="14781"/>
    <cellStyle name="Обычный 2 8 3 3 8 6" xfId="14782"/>
    <cellStyle name="Обычный 2 8 3 3 8 7" xfId="14783"/>
    <cellStyle name="Обычный 2 8 3 3 9" xfId="14784"/>
    <cellStyle name="Обычный 2 8 3 3 9 2" xfId="14785"/>
    <cellStyle name="Обычный 2 8 3 3 9 2 2" xfId="14786"/>
    <cellStyle name="Обычный 2 8 3 3 9 2 2 2" xfId="14787"/>
    <cellStyle name="Обычный 2 8 3 3 9 2 3" xfId="14788"/>
    <cellStyle name="Обычный 2 8 3 3 9 2 4" xfId="14789"/>
    <cellStyle name="Обычный 2 8 3 3 9 2 5" xfId="14790"/>
    <cellStyle name="Обычный 2 8 3 3 9 3" xfId="14791"/>
    <cellStyle name="Обычный 2 8 3 3 9 3 2" xfId="14792"/>
    <cellStyle name="Обычный 2 8 3 3 9 3 3" xfId="14793"/>
    <cellStyle name="Обычный 2 8 3 3 9 3 4" xfId="14794"/>
    <cellStyle name="Обычный 2 8 3 3 9 4" xfId="14795"/>
    <cellStyle name="Обычный 2 8 3 3 9 5" xfId="14796"/>
    <cellStyle name="Обычный 2 8 3 3 9 6" xfId="14797"/>
    <cellStyle name="Обычный 2 8 3 3 9 7" xfId="14798"/>
    <cellStyle name="Обычный 2 8 3 4" xfId="14799"/>
    <cellStyle name="Обычный 2 8 3 4 10" xfId="14800"/>
    <cellStyle name="Обычный 2 8 3 4 10 2" xfId="14801"/>
    <cellStyle name="Обычный 2 8 3 4 10 2 2" xfId="14802"/>
    <cellStyle name="Обычный 2 8 3 4 10 3" xfId="14803"/>
    <cellStyle name="Обычный 2 8 3 4 10 4" xfId="14804"/>
    <cellStyle name="Обычный 2 8 3 4 10 5" xfId="14805"/>
    <cellStyle name="Обычный 2 8 3 4 11" xfId="14806"/>
    <cellStyle name="Обычный 2 8 3 4 11 2" xfId="14807"/>
    <cellStyle name="Обычный 2 8 3 4 11 3" xfId="14808"/>
    <cellStyle name="Обычный 2 8 3 4 11 4" xfId="14809"/>
    <cellStyle name="Обычный 2 8 3 4 12" xfId="14810"/>
    <cellStyle name="Обычный 2 8 3 4 13" xfId="14811"/>
    <cellStyle name="Обычный 2 8 3 4 14" xfId="14812"/>
    <cellStyle name="Обычный 2 8 3 4 15" xfId="14813"/>
    <cellStyle name="Обычный 2 8 3 4 2" xfId="14814"/>
    <cellStyle name="Обычный 2 8 3 4 2 2" xfId="14815"/>
    <cellStyle name="Обычный 2 8 3 4 2 2 2" xfId="14816"/>
    <cellStyle name="Обычный 2 8 3 4 2 2 2 2" xfId="14817"/>
    <cellStyle name="Обычный 2 8 3 4 2 2 2 2 2" xfId="14818"/>
    <cellStyle name="Обычный 2 8 3 4 2 2 2 3" xfId="14819"/>
    <cellStyle name="Обычный 2 8 3 4 2 2 2 4" xfId="14820"/>
    <cellStyle name="Обычный 2 8 3 4 2 2 2 5" xfId="14821"/>
    <cellStyle name="Обычный 2 8 3 4 2 2 3" xfId="14822"/>
    <cellStyle name="Обычный 2 8 3 4 2 2 3 2" xfId="14823"/>
    <cellStyle name="Обычный 2 8 3 4 2 2 3 3" xfId="14824"/>
    <cellStyle name="Обычный 2 8 3 4 2 2 3 4" xfId="14825"/>
    <cellStyle name="Обычный 2 8 3 4 2 2 4" xfId="14826"/>
    <cellStyle name="Обычный 2 8 3 4 2 2 5" xfId="14827"/>
    <cellStyle name="Обычный 2 8 3 4 2 2 6" xfId="14828"/>
    <cellStyle name="Обычный 2 8 3 4 2 2 7" xfId="14829"/>
    <cellStyle name="Обычный 2 8 3 4 2 3" xfId="14830"/>
    <cellStyle name="Обычный 2 8 3 4 2 3 2" xfId="14831"/>
    <cellStyle name="Обычный 2 8 3 4 2 3 2 2" xfId="14832"/>
    <cellStyle name="Обычный 2 8 3 4 2 3 3" xfId="14833"/>
    <cellStyle name="Обычный 2 8 3 4 2 3 4" xfId="14834"/>
    <cellStyle name="Обычный 2 8 3 4 2 3 5" xfId="14835"/>
    <cellStyle name="Обычный 2 8 3 4 2 4" xfId="14836"/>
    <cellStyle name="Обычный 2 8 3 4 2 4 2" xfId="14837"/>
    <cellStyle name="Обычный 2 8 3 4 2 4 2 2" xfId="14838"/>
    <cellStyle name="Обычный 2 8 3 4 2 4 3" xfId="14839"/>
    <cellStyle name="Обычный 2 8 3 4 2 4 4" xfId="14840"/>
    <cellStyle name="Обычный 2 8 3 4 2 4 5" xfId="14841"/>
    <cellStyle name="Обычный 2 8 3 4 2 5" xfId="14842"/>
    <cellStyle name="Обычный 2 8 3 4 2 5 2" xfId="14843"/>
    <cellStyle name="Обычный 2 8 3 4 2 5 3" xfId="14844"/>
    <cellStyle name="Обычный 2 8 3 4 2 5 4" xfId="14845"/>
    <cellStyle name="Обычный 2 8 3 4 2 6" xfId="14846"/>
    <cellStyle name="Обычный 2 8 3 4 2 7" xfId="14847"/>
    <cellStyle name="Обычный 2 8 3 4 2 8" xfId="14848"/>
    <cellStyle name="Обычный 2 8 3 4 2 9" xfId="14849"/>
    <cellStyle name="Обычный 2 8 3 4 3" xfId="14850"/>
    <cellStyle name="Обычный 2 8 3 4 3 2" xfId="14851"/>
    <cellStyle name="Обычный 2 8 3 4 3 2 2" xfId="14852"/>
    <cellStyle name="Обычный 2 8 3 4 3 2 2 2" xfId="14853"/>
    <cellStyle name="Обычный 2 8 3 4 3 2 2 2 2" xfId="14854"/>
    <cellStyle name="Обычный 2 8 3 4 3 2 2 3" xfId="14855"/>
    <cellStyle name="Обычный 2 8 3 4 3 2 2 4" xfId="14856"/>
    <cellStyle name="Обычный 2 8 3 4 3 2 2 5" xfId="14857"/>
    <cellStyle name="Обычный 2 8 3 4 3 2 3" xfId="14858"/>
    <cellStyle name="Обычный 2 8 3 4 3 2 3 2" xfId="14859"/>
    <cellStyle name="Обычный 2 8 3 4 3 2 3 3" xfId="14860"/>
    <cellStyle name="Обычный 2 8 3 4 3 2 3 4" xfId="14861"/>
    <cellStyle name="Обычный 2 8 3 4 3 2 4" xfId="14862"/>
    <cellStyle name="Обычный 2 8 3 4 3 2 5" xfId="14863"/>
    <cellStyle name="Обычный 2 8 3 4 3 2 6" xfId="14864"/>
    <cellStyle name="Обычный 2 8 3 4 3 2 7" xfId="14865"/>
    <cellStyle name="Обычный 2 8 3 4 3 3" xfId="14866"/>
    <cellStyle name="Обычный 2 8 3 4 3 3 2" xfId="14867"/>
    <cellStyle name="Обычный 2 8 3 4 3 3 2 2" xfId="14868"/>
    <cellStyle name="Обычный 2 8 3 4 3 3 3" xfId="14869"/>
    <cellStyle name="Обычный 2 8 3 4 3 3 4" xfId="14870"/>
    <cellStyle name="Обычный 2 8 3 4 3 3 5" xfId="14871"/>
    <cellStyle name="Обычный 2 8 3 4 3 4" xfId="14872"/>
    <cellStyle name="Обычный 2 8 3 4 3 4 2" xfId="14873"/>
    <cellStyle name="Обычный 2 8 3 4 3 4 2 2" xfId="14874"/>
    <cellStyle name="Обычный 2 8 3 4 3 4 3" xfId="14875"/>
    <cellStyle name="Обычный 2 8 3 4 3 4 4" xfId="14876"/>
    <cellStyle name="Обычный 2 8 3 4 3 4 5" xfId="14877"/>
    <cellStyle name="Обычный 2 8 3 4 3 5" xfId="14878"/>
    <cellStyle name="Обычный 2 8 3 4 3 5 2" xfId="14879"/>
    <cellStyle name="Обычный 2 8 3 4 3 5 3" xfId="14880"/>
    <cellStyle name="Обычный 2 8 3 4 3 5 4" xfId="14881"/>
    <cellStyle name="Обычный 2 8 3 4 3 6" xfId="14882"/>
    <cellStyle name="Обычный 2 8 3 4 3 7" xfId="14883"/>
    <cellStyle name="Обычный 2 8 3 4 3 8" xfId="14884"/>
    <cellStyle name="Обычный 2 8 3 4 3 9" xfId="14885"/>
    <cellStyle name="Обычный 2 8 3 4 4" xfId="14886"/>
    <cellStyle name="Обычный 2 8 3 4 4 2" xfId="14887"/>
    <cellStyle name="Обычный 2 8 3 4 4 2 2" xfId="14888"/>
    <cellStyle name="Обычный 2 8 3 4 4 2 2 2" xfId="14889"/>
    <cellStyle name="Обычный 2 8 3 4 4 2 2 2 2" xfId="14890"/>
    <cellStyle name="Обычный 2 8 3 4 4 2 2 3" xfId="14891"/>
    <cellStyle name="Обычный 2 8 3 4 4 2 2 4" xfId="14892"/>
    <cellStyle name="Обычный 2 8 3 4 4 2 2 5" xfId="14893"/>
    <cellStyle name="Обычный 2 8 3 4 4 2 3" xfId="14894"/>
    <cellStyle name="Обычный 2 8 3 4 4 2 3 2" xfId="14895"/>
    <cellStyle name="Обычный 2 8 3 4 4 2 3 3" xfId="14896"/>
    <cellStyle name="Обычный 2 8 3 4 4 2 3 4" xfId="14897"/>
    <cellStyle name="Обычный 2 8 3 4 4 2 4" xfId="14898"/>
    <cellStyle name="Обычный 2 8 3 4 4 2 5" xfId="14899"/>
    <cellStyle name="Обычный 2 8 3 4 4 2 6" xfId="14900"/>
    <cellStyle name="Обычный 2 8 3 4 4 2 7" xfId="14901"/>
    <cellStyle name="Обычный 2 8 3 4 4 3" xfId="14902"/>
    <cellStyle name="Обычный 2 8 3 4 4 3 2" xfId="14903"/>
    <cellStyle name="Обычный 2 8 3 4 4 3 2 2" xfId="14904"/>
    <cellStyle name="Обычный 2 8 3 4 4 3 3" xfId="14905"/>
    <cellStyle name="Обычный 2 8 3 4 4 3 4" xfId="14906"/>
    <cellStyle name="Обычный 2 8 3 4 4 3 5" xfId="14907"/>
    <cellStyle name="Обычный 2 8 3 4 4 4" xfId="14908"/>
    <cellStyle name="Обычный 2 8 3 4 4 4 2" xfId="14909"/>
    <cellStyle name="Обычный 2 8 3 4 4 4 3" xfId="14910"/>
    <cellStyle name="Обычный 2 8 3 4 4 4 4" xfId="14911"/>
    <cellStyle name="Обычный 2 8 3 4 4 5" xfId="14912"/>
    <cellStyle name="Обычный 2 8 3 4 4 6" xfId="14913"/>
    <cellStyle name="Обычный 2 8 3 4 4 7" xfId="14914"/>
    <cellStyle name="Обычный 2 8 3 4 4 8" xfId="14915"/>
    <cellStyle name="Обычный 2 8 3 4 5" xfId="14916"/>
    <cellStyle name="Обычный 2 8 3 4 5 2" xfId="14917"/>
    <cellStyle name="Обычный 2 8 3 4 5 2 2" xfId="14918"/>
    <cellStyle name="Обычный 2 8 3 4 5 2 2 2" xfId="14919"/>
    <cellStyle name="Обычный 2 8 3 4 5 2 2 2 2" xfId="14920"/>
    <cellStyle name="Обычный 2 8 3 4 5 2 2 3" xfId="14921"/>
    <cellStyle name="Обычный 2 8 3 4 5 2 2 4" xfId="14922"/>
    <cellStyle name="Обычный 2 8 3 4 5 2 2 5" xfId="14923"/>
    <cellStyle name="Обычный 2 8 3 4 5 2 3" xfId="14924"/>
    <cellStyle name="Обычный 2 8 3 4 5 2 3 2" xfId="14925"/>
    <cellStyle name="Обычный 2 8 3 4 5 2 3 3" xfId="14926"/>
    <cellStyle name="Обычный 2 8 3 4 5 2 3 4" xfId="14927"/>
    <cellStyle name="Обычный 2 8 3 4 5 2 4" xfId="14928"/>
    <cellStyle name="Обычный 2 8 3 4 5 2 5" xfId="14929"/>
    <cellStyle name="Обычный 2 8 3 4 5 2 6" xfId="14930"/>
    <cellStyle name="Обычный 2 8 3 4 5 2 7" xfId="14931"/>
    <cellStyle name="Обычный 2 8 3 4 5 3" xfId="14932"/>
    <cellStyle name="Обычный 2 8 3 4 5 3 2" xfId="14933"/>
    <cellStyle name="Обычный 2 8 3 4 5 3 2 2" xfId="14934"/>
    <cellStyle name="Обычный 2 8 3 4 5 3 3" xfId="14935"/>
    <cellStyle name="Обычный 2 8 3 4 5 3 4" xfId="14936"/>
    <cellStyle name="Обычный 2 8 3 4 5 3 5" xfId="14937"/>
    <cellStyle name="Обычный 2 8 3 4 5 4" xfId="14938"/>
    <cellStyle name="Обычный 2 8 3 4 5 4 2" xfId="14939"/>
    <cellStyle name="Обычный 2 8 3 4 5 4 3" xfId="14940"/>
    <cellStyle name="Обычный 2 8 3 4 5 4 4" xfId="14941"/>
    <cellStyle name="Обычный 2 8 3 4 5 5" xfId="14942"/>
    <cellStyle name="Обычный 2 8 3 4 5 6" xfId="14943"/>
    <cellStyle name="Обычный 2 8 3 4 5 7" xfId="14944"/>
    <cellStyle name="Обычный 2 8 3 4 5 8" xfId="14945"/>
    <cellStyle name="Обычный 2 8 3 4 6" xfId="14946"/>
    <cellStyle name="Обычный 2 8 3 4 6 2" xfId="14947"/>
    <cellStyle name="Обычный 2 8 3 4 6 2 2" xfId="14948"/>
    <cellStyle name="Обычный 2 8 3 4 6 2 2 2" xfId="14949"/>
    <cellStyle name="Обычный 2 8 3 4 6 2 2 2 2" xfId="14950"/>
    <cellStyle name="Обычный 2 8 3 4 6 2 2 3" xfId="14951"/>
    <cellStyle name="Обычный 2 8 3 4 6 2 2 4" xfId="14952"/>
    <cellStyle name="Обычный 2 8 3 4 6 2 2 5" xfId="14953"/>
    <cellStyle name="Обычный 2 8 3 4 6 2 3" xfId="14954"/>
    <cellStyle name="Обычный 2 8 3 4 6 2 3 2" xfId="14955"/>
    <cellStyle name="Обычный 2 8 3 4 6 2 3 3" xfId="14956"/>
    <cellStyle name="Обычный 2 8 3 4 6 2 3 4" xfId="14957"/>
    <cellStyle name="Обычный 2 8 3 4 6 2 4" xfId="14958"/>
    <cellStyle name="Обычный 2 8 3 4 6 2 5" xfId="14959"/>
    <cellStyle name="Обычный 2 8 3 4 6 2 6" xfId="14960"/>
    <cellStyle name="Обычный 2 8 3 4 6 2 7" xfId="14961"/>
    <cellStyle name="Обычный 2 8 3 4 6 3" xfId="14962"/>
    <cellStyle name="Обычный 2 8 3 4 6 3 2" xfId="14963"/>
    <cellStyle name="Обычный 2 8 3 4 6 3 2 2" xfId="14964"/>
    <cellStyle name="Обычный 2 8 3 4 6 3 3" xfId="14965"/>
    <cellStyle name="Обычный 2 8 3 4 6 3 4" xfId="14966"/>
    <cellStyle name="Обычный 2 8 3 4 6 3 5" xfId="14967"/>
    <cellStyle name="Обычный 2 8 3 4 6 4" xfId="14968"/>
    <cellStyle name="Обычный 2 8 3 4 6 4 2" xfId="14969"/>
    <cellStyle name="Обычный 2 8 3 4 6 4 3" xfId="14970"/>
    <cellStyle name="Обычный 2 8 3 4 6 4 4" xfId="14971"/>
    <cellStyle name="Обычный 2 8 3 4 6 5" xfId="14972"/>
    <cellStyle name="Обычный 2 8 3 4 6 6" xfId="14973"/>
    <cellStyle name="Обычный 2 8 3 4 6 7" xfId="14974"/>
    <cellStyle name="Обычный 2 8 3 4 6 8" xfId="14975"/>
    <cellStyle name="Обычный 2 8 3 4 7" xfId="14976"/>
    <cellStyle name="Обычный 2 8 3 4 7 2" xfId="14977"/>
    <cellStyle name="Обычный 2 8 3 4 7 2 2" xfId="14978"/>
    <cellStyle name="Обычный 2 8 3 4 7 2 2 2" xfId="14979"/>
    <cellStyle name="Обычный 2 8 3 4 7 2 2 2 2" xfId="14980"/>
    <cellStyle name="Обычный 2 8 3 4 7 2 2 3" xfId="14981"/>
    <cellStyle name="Обычный 2 8 3 4 7 2 2 4" xfId="14982"/>
    <cellStyle name="Обычный 2 8 3 4 7 2 2 5" xfId="14983"/>
    <cellStyle name="Обычный 2 8 3 4 7 2 3" xfId="14984"/>
    <cellStyle name="Обычный 2 8 3 4 7 2 3 2" xfId="14985"/>
    <cellStyle name="Обычный 2 8 3 4 7 2 3 3" xfId="14986"/>
    <cellStyle name="Обычный 2 8 3 4 7 2 3 4" xfId="14987"/>
    <cellStyle name="Обычный 2 8 3 4 7 2 4" xfId="14988"/>
    <cellStyle name="Обычный 2 8 3 4 7 2 5" xfId="14989"/>
    <cellStyle name="Обычный 2 8 3 4 7 2 6" xfId="14990"/>
    <cellStyle name="Обычный 2 8 3 4 7 2 7" xfId="14991"/>
    <cellStyle name="Обычный 2 8 3 4 7 3" xfId="14992"/>
    <cellStyle name="Обычный 2 8 3 4 7 3 2" xfId="14993"/>
    <cellStyle name="Обычный 2 8 3 4 7 3 2 2" xfId="14994"/>
    <cellStyle name="Обычный 2 8 3 4 7 3 3" xfId="14995"/>
    <cellStyle name="Обычный 2 8 3 4 7 3 4" xfId="14996"/>
    <cellStyle name="Обычный 2 8 3 4 7 3 5" xfId="14997"/>
    <cellStyle name="Обычный 2 8 3 4 7 4" xfId="14998"/>
    <cellStyle name="Обычный 2 8 3 4 7 4 2" xfId="14999"/>
    <cellStyle name="Обычный 2 8 3 4 7 4 3" xfId="15000"/>
    <cellStyle name="Обычный 2 8 3 4 7 4 4" xfId="15001"/>
    <cellStyle name="Обычный 2 8 3 4 7 5" xfId="15002"/>
    <cellStyle name="Обычный 2 8 3 4 7 6" xfId="15003"/>
    <cellStyle name="Обычный 2 8 3 4 7 7" xfId="15004"/>
    <cellStyle name="Обычный 2 8 3 4 7 8" xfId="15005"/>
    <cellStyle name="Обычный 2 8 3 4 8" xfId="15006"/>
    <cellStyle name="Обычный 2 8 3 4 8 2" xfId="15007"/>
    <cellStyle name="Обычный 2 8 3 4 8 2 2" xfId="15008"/>
    <cellStyle name="Обычный 2 8 3 4 8 2 2 2" xfId="15009"/>
    <cellStyle name="Обычный 2 8 3 4 8 2 3" xfId="15010"/>
    <cellStyle name="Обычный 2 8 3 4 8 2 4" xfId="15011"/>
    <cellStyle name="Обычный 2 8 3 4 8 2 5" xfId="15012"/>
    <cellStyle name="Обычный 2 8 3 4 8 3" xfId="15013"/>
    <cellStyle name="Обычный 2 8 3 4 8 3 2" xfId="15014"/>
    <cellStyle name="Обычный 2 8 3 4 8 3 3" xfId="15015"/>
    <cellStyle name="Обычный 2 8 3 4 8 3 4" xfId="15016"/>
    <cellStyle name="Обычный 2 8 3 4 8 4" xfId="15017"/>
    <cellStyle name="Обычный 2 8 3 4 8 5" xfId="15018"/>
    <cellStyle name="Обычный 2 8 3 4 8 6" xfId="15019"/>
    <cellStyle name="Обычный 2 8 3 4 8 7" xfId="15020"/>
    <cellStyle name="Обычный 2 8 3 4 9" xfId="15021"/>
    <cellStyle name="Обычный 2 8 3 4 9 2" xfId="15022"/>
    <cellStyle name="Обычный 2 8 3 4 9 2 2" xfId="15023"/>
    <cellStyle name="Обычный 2 8 3 4 9 2 2 2" xfId="15024"/>
    <cellStyle name="Обычный 2 8 3 4 9 2 3" xfId="15025"/>
    <cellStyle name="Обычный 2 8 3 4 9 2 4" xfId="15026"/>
    <cellStyle name="Обычный 2 8 3 4 9 2 5" xfId="15027"/>
    <cellStyle name="Обычный 2 8 3 4 9 3" xfId="15028"/>
    <cellStyle name="Обычный 2 8 3 4 9 3 2" xfId="15029"/>
    <cellStyle name="Обычный 2 8 3 4 9 3 3" xfId="15030"/>
    <cellStyle name="Обычный 2 8 3 4 9 3 4" xfId="15031"/>
    <cellStyle name="Обычный 2 8 3 4 9 4" xfId="15032"/>
    <cellStyle name="Обычный 2 8 3 4 9 5" xfId="15033"/>
    <cellStyle name="Обычный 2 8 3 4 9 6" xfId="15034"/>
    <cellStyle name="Обычный 2 8 3 4 9 7" xfId="15035"/>
    <cellStyle name="Обычный 2 8 3 5" xfId="15036"/>
    <cellStyle name="Обычный 2 8 3 5 2" xfId="15037"/>
    <cellStyle name="Обычный 2 8 3 5 2 2" xfId="15038"/>
    <cellStyle name="Обычный 2 8 3 5 2 2 2" xfId="15039"/>
    <cellStyle name="Обычный 2 8 3 5 2 2 2 2" xfId="15040"/>
    <cellStyle name="Обычный 2 8 3 5 2 2 3" xfId="15041"/>
    <cellStyle name="Обычный 2 8 3 5 2 2 4" xfId="15042"/>
    <cellStyle name="Обычный 2 8 3 5 2 2 5" xfId="15043"/>
    <cellStyle name="Обычный 2 8 3 5 2 3" xfId="15044"/>
    <cellStyle name="Обычный 2 8 3 5 2 3 2" xfId="15045"/>
    <cellStyle name="Обычный 2 8 3 5 2 3 3" xfId="15046"/>
    <cellStyle name="Обычный 2 8 3 5 2 3 4" xfId="15047"/>
    <cellStyle name="Обычный 2 8 3 5 2 4" xfId="15048"/>
    <cellStyle name="Обычный 2 8 3 5 2 5" xfId="15049"/>
    <cellStyle name="Обычный 2 8 3 5 2 6" xfId="15050"/>
    <cellStyle name="Обычный 2 8 3 5 2 7" xfId="15051"/>
    <cellStyle name="Обычный 2 8 3 5 3" xfId="15052"/>
    <cellStyle name="Обычный 2 8 3 5 3 2" xfId="15053"/>
    <cellStyle name="Обычный 2 8 3 5 3 2 2" xfId="15054"/>
    <cellStyle name="Обычный 2 8 3 5 3 3" xfId="15055"/>
    <cellStyle name="Обычный 2 8 3 5 3 4" xfId="15056"/>
    <cellStyle name="Обычный 2 8 3 5 3 5" xfId="15057"/>
    <cellStyle name="Обычный 2 8 3 5 4" xfId="15058"/>
    <cellStyle name="Обычный 2 8 3 5 4 2" xfId="15059"/>
    <cellStyle name="Обычный 2 8 3 5 4 2 2" xfId="15060"/>
    <cellStyle name="Обычный 2 8 3 5 4 3" xfId="15061"/>
    <cellStyle name="Обычный 2 8 3 5 4 4" xfId="15062"/>
    <cellStyle name="Обычный 2 8 3 5 4 5" xfId="15063"/>
    <cellStyle name="Обычный 2 8 3 5 5" xfId="15064"/>
    <cellStyle name="Обычный 2 8 3 5 5 2" xfId="15065"/>
    <cellStyle name="Обычный 2 8 3 5 5 3" xfId="15066"/>
    <cellStyle name="Обычный 2 8 3 5 5 4" xfId="15067"/>
    <cellStyle name="Обычный 2 8 3 5 6" xfId="15068"/>
    <cellStyle name="Обычный 2 8 3 5 7" xfId="15069"/>
    <cellStyle name="Обычный 2 8 3 5 8" xfId="15070"/>
    <cellStyle name="Обычный 2 8 3 5 9" xfId="15071"/>
    <cellStyle name="Обычный 2 8 3 6" xfId="15072"/>
    <cellStyle name="Обычный 2 8 3 6 2" xfId="15073"/>
    <cellStyle name="Обычный 2 8 3 6 2 2" xfId="15074"/>
    <cellStyle name="Обычный 2 8 3 6 2 2 2" xfId="15075"/>
    <cellStyle name="Обычный 2 8 3 6 2 2 2 2" xfId="15076"/>
    <cellStyle name="Обычный 2 8 3 6 2 2 3" xfId="15077"/>
    <cellStyle name="Обычный 2 8 3 6 2 2 4" xfId="15078"/>
    <cellStyle name="Обычный 2 8 3 6 2 2 5" xfId="15079"/>
    <cellStyle name="Обычный 2 8 3 6 2 3" xfId="15080"/>
    <cellStyle name="Обычный 2 8 3 6 2 3 2" xfId="15081"/>
    <cellStyle name="Обычный 2 8 3 6 2 3 3" xfId="15082"/>
    <cellStyle name="Обычный 2 8 3 6 2 3 4" xfId="15083"/>
    <cellStyle name="Обычный 2 8 3 6 2 4" xfId="15084"/>
    <cellStyle name="Обычный 2 8 3 6 2 5" xfId="15085"/>
    <cellStyle name="Обычный 2 8 3 6 2 6" xfId="15086"/>
    <cellStyle name="Обычный 2 8 3 6 2 7" xfId="15087"/>
    <cellStyle name="Обычный 2 8 3 6 3" xfId="15088"/>
    <cellStyle name="Обычный 2 8 3 6 3 2" xfId="15089"/>
    <cellStyle name="Обычный 2 8 3 6 3 2 2" xfId="15090"/>
    <cellStyle name="Обычный 2 8 3 6 3 3" xfId="15091"/>
    <cellStyle name="Обычный 2 8 3 6 3 4" xfId="15092"/>
    <cellStyle name="Обычный 2 8 3 6 3 5" xfId="15093"/>
    <cellStyle name="Обычный 2 8 3 6 4" xfId="15094"/>
    <cellStyle name="Обычный 2 8 3 6 4 2" xfId="15095"/>
    <cellStyle name="Обычный 2 8 3 6 4 2 2" xfId="15096"/>
    <cellStyle name="Обычный 2 8 3 6 4 3" xfId="15097"/>
    <cellStyle name="Обычный 2 8 3 6 4 4" xfId="15098"/>
    <cellStyle name="Обычный 2 8 3 6 4 5" xfId="15099"/>
    <cellStyle name="Обычный 2 8 3 6 5" xfId="15100"/>
    <cellStyle name="Обычный 2 8 3 6 5 2" xfId="15101"/>
    <cellStyle name="Обычный 2 8 3 6 5 3" xfId="15102"/>
    <cellStyle name="Обычный 2 8 3 6 5 4" xfId="15103"/>
    <cellStyle name="Обычный 2 8 3 6 6" xfId="15104"/>
    <cellStyle name="Обычный 2 8 3 6 7" xfId="15105"/>
    <cellStyle name="Обычный 2 8 3 6 8" xfId="15106"/>
    <cellStyle name="Обычный 2 8 3 6 9" xfId="15107"/>
    <cellStyle name="Обычный 2 8 3 7" xfId="15108"/>
    <cellStyle name="Обычный 2 8 3 7 2" xfId="15109"/>
    <cellStyle name="Обычный 2 8 3 7 2 2" xfId="15110"/>
    <cellStyle name="Обычный 2 8 3 7 2 2 2" xfId="15111"/>
    <cellStyle name="Обычный 2 8 3 7 2 2 2 2" xfId="15112"/>
    <cellStyle name="Обычный 2 8 3 7 2 2 3" xfId="15113"/>
    <cellStyle name="Обычный 2 8 3 7 2 2 4" xfId="15114"/>
    <cellStyle name="Обычный 2 8 3 7 2 2 5" xfId="15115"/>
    <cellStyle name="Обычный 2 8 3 7 2 3" xfId="15116"/>
    <cellStyle name="Обычный 2 8 3 7 2 3 2" xfId="15117"/>
    <cellStyle name="Обычный 2 8 3 7 2 3 3" xfId="15118"/>
    <cellStyle name="Обычный 2 8 3 7 2 3 4" xfId="15119"/>
    <cellStyle name="Обычный 2 8 3 7 2 4" xfId="15120"/>
    <cellStyle name="Обычный 2 8 3 7 2 5" xfId="15121"/>
    <cellStyle name="Обычный 2 8 3 7 2 6" xfId="15122"/>
    <cellStyle name="Обычный 2 8 3 7 2 7" xfId="15123"/>
    <cellStyle name="Обычный 2 8 3 7 3" xfId="15124"/>
    <cellStyle name="Обычный 2 8 3 7 3 2" xfId="15125"/>
    <cellStyle name="Обычный 2 8 3 7 3 2 2" xfId="15126"/>
    <cellStyle name="Обычный 2 8 3 7 3 3" xfId="15127"/>
    <cellStyle name="Обычный 2 8 3 7 3 4" xfId="15128"/>
    <cellStyle name="Обычный 2 8 3 7 3 5" xfId="15129"/>
    <cellStyle name="Обычный 2 8 3 7 4" xfId="15130"/>
    <cellStyle name="Обычный 2 8 3 7 4 2" xfId="15131"/>
    <cellStyle name="Обычный 2 8 3 7 4 2 2" xfId="15132"/>
    <cellStyle name="Обычный 2 8 3 7 4 3" xfId="15133"/>
    <cellStyle name="Обычный 2 8 3 7 4 4" xfId="15134"/>
    <cellStyle name="Обычный 2 8 3 7 4 5" xfId="15135"/>
    <cellStyle name="Обычный 2 8 3 7 5" xfId="15136"/>
    <cellStyle name="Обычный 2 8 3 7 5 2" xfId="15137"/>
    <cellStyle name="Обычный 2 8 3 7 5 3" xfId="15138"/>
    <cellStyle name="Обычный 2 8 3 7 5 4" xfId="15139"/>
    <cellStyle name="Обычный 2 8 3 7 6" xfId="15140"/>
    <cellStyle name="Обычный 2 8 3 7 7" xfId="15141"/>
    <cellStyle name="Обычный 2 8 3 7 8" xfId="15142"/>
    <cellStyle name="Обычный 2 8 3 7 9" xfId="15143"/>
    <cellStyle name="Обычный 2 8 3 8" xfId="15144"/>
    <cellStyle name="Обычный 2 8 3 8 2" xfId="15145"/>
    <cellStyle name="Обычный 2 8 3 8 2 2" xfId="15146"/>
    <cellStyle name="Обычный 2 8 3 8 2 2 2" xfId="15147"/>
    <cellStyle name="Обычный 2 8 3 8 2 2 2 2" xfId="15148"/>
    <cellStyle name="Обычный 2 8 3 8 2 2 3" xfId="15149"/>
    <cellStyle name="Обычный 2 8 3 8 2 2 4" xfId="15150"/>
    <cellStyle name="Обычный 2 8 3 8 2 2 5" xfId="15151"/>
    <cellStyle name="Обычный 2 8 3 8 2 3" xfId="15152"/>
    <cellStyle name="Обычный 2 8 3 8 2 3 2" xfId="15153"/>
    <cellStyle name="Обычный 2 8 3 8 2 3 3" xfId="15154"/>
    <cellStyle name="Обычный 2 8 3 8 2 3 4" xfId="15155"/>
    <cellStyle name="Обычный 2 8 3 8 2 4" xfId="15156"/>
    <cellStyle name="Обычный 2 8 3 8 2 5" xfId="15157"/>
    <cellStyle name="Обычный 2 8 3 8 2 6" xfId="15158"/>
    <cellStyle name="Обычный 2 8 3 8 2 7" xfId="15159"/>
    <cellStyle name="Обычный 2 8 3 8 3" xfId="15160"/>
    <cellStyle name="Обычный 2 8 3 8 3 2" xfId="15161"/>
    <cellStyle name="Обычный 2 8 3 8 3 2 2" xfId="15162"/>
    <cellStyle name="Обычный 2 8 3 8 3 3" xfId="15163"/>
    <cellStyle name="Обычный 2 8 3 8 3 4" xfId="15164"/>
    <cellStyle name="Обычный 2 8 3 8 3 5" xfId="15165"/>
    <cellStyle name="Обычный 2 8 3 8 4" xfId="15166"/>
    <cellStyle name="Обычный 2 8 3 8 4 2" xfId="15167"/>
    <cellStyle name="Обычный 2 8 3 8 4 3" xfId="15168"/>
    <cellStyle name="Обычный 2 8 3 8 4 4" xfId="15169"/>
    <cellStyle name="Обычный 2 8 3 8 5" xfId="15170"/>
    <cellStyle name="Обычный 2 8 3 8 6" xfId="15171"/>
    <cellStyle name="Обычный 2 8 3 8 7" xfId="15172"/>
    <cellStyle name="Обычный 2 8 3 8 8" xfId="15173"/>
    <cellStyle name="Обычный 2 8 3 9" xfId="15174"/>
    <cellStyle name="Обычный 2 8 3 9 2" xfId="15175"/>
    <cellStyle name="Обычный 2 8 3 9 2 2" xfId="15176"/>
    <cellStyle name="Обычный 2 8 3 9 2 2 2" xfId="15177"/>
    <cellStyle name="Обычный 2 8 3 9 2 2 2 2" xfId="15178"/>
    <cellStyle name="Обычный 2 8 3 9 2 2 3" xfId="15179"/>
    <cellStyle name="Обычный 2 8 3 9 2 2 4" xfId="15180"/>
    <cellStyle name="Обычный 2 8 3 9 2 2 5" xfId="15181"/>
    <cellStyle name="Обычный 2 8 3 9 2 3" xfId="15182"/>
    <cellStyle name="Обычный 2 8 3 9 2 3 2" xfId="15183"/>
    <cellStyle name="Обычный 2 8 3 9 2 3 3" xfId="15184"/>
    <cellStyle name="Обычный 2 8 3 9 2 3 4" xfId="15185"/>
    <cellStyle name="Обычный 2 8 3 9 2 4" xfId="15186"/>
    <cellStyle name="Обычный 2 8 3 9 2 5" xfId="15187"/>
    <cellStyle name="Обычный 2 8 3 9 2 6" xfId="15188"/>
    <cellStyle name="Обычный 2 8 3 9 2 7" xfId="15189"/>
    <cellStyle name="Обычный 2 8 3 9 3" xfId="15190"/>
    <cellStyle name="Обычный 2 8 3 9 3 2" xfId="15191"/>
    <cellStyle name="Обычный 2 8 3 9 3 2 2" xfId="15192"/>
    <cellStyle name="Обычный 2 8 3 9 3 3" xfId="15193"/>
    <cellStyle name="Обычный 2 8 3 9 3 4" xfId="15194"/>
    <cellStyle name="Обычный 2 8 3 9 3 5" xfId="15195"/>
    <cellStyle name="Обычный 2 8 3 9 4" xfId="15196"/>
    <cellStyle name="Обычный 2 8 3 9 4 2" xfId="15197"/>
    <cellStyle name="Обычный 2 8 3 9 4 3" xfId="15198"/>
    <cellStyle name="Обычный 2 8 3 9 4 4" xfId="15199"/>
    <cellStyle name="Обычный 2 8 3 9 5" xfId="15200"/>
    <cellStyle name="Обычный 2 8 3 9 6" xfId="15201"/>
    <cellStyle name="Обычный 2 8 3 9 7" xfId="15202"/>
    <cellStyle name="Обычный 2 8 3 9 8" xfId="15203"/>
    <cellStyle name="Обычный 2 8 4" xfId="15204"/>
    <cellStyle name="Обычный 2 8 4 2" xfId="15205"/>
    <cellStyle name="Обычный 2 8 4 2 2" xfId="15206"/>
    <cellStyle name="Обычный 2 8 4 2 2 2" xfId="15207"/>
    <cellStyle name="Обычный 2 8 4 2 2 2 2" xfId="15208"/>
    <cellStyle name="Обычный 2 8 4 2 2 3" xfId="15209"/>
    <cellStyle name="Обычный 2 8 4 2 2 4" xfId="15210"/>
    <cellStyle name="Обычный 2 8 4 2 2 5" xfId="15211"/>
    <cellStyle name="Обычный 2 8 4 2 3" xfId="15212"/>
    <cellStyle name="Обычный 2 8 4 2 3 2" xfId="15213"/>
    <cellStyle name="Обычный 2 8 4 2 3 2 2" xfId="15214"/>
    <cellStyle name="Обычный 2 8 4 2 3 3" xfId="15215"/>
    <cellStyle name="Обычный 2 8 4 2 3 4" xfId="15216"/>
    <cellStyle name="Обычный 2 8 4 2 3 5" xfId="15217"/>
    <cellStyle name="Обычный 2 8 4 2 4" xfId="15218"/>
    <cellStyle name="Обычный 2 8 4 2 4 2" xfId="15219"/>
    <cellStyle name="Обычный 2 8 4 2 4 3" xfId="15220"/>
    <cellStyle name="Обычный 2 8 4 2 4 4" xfId="15221"/>
    <cellStyle name="Обычный 2 8 4 2 5" xfId="15222"/>
    <cellStyle name="Обычный 2 8 4 2 6" xfId="15223"/>
    <cellStyle name="Обычный 2 8 4 2 7" xfId="15224"/>
    <cellStyle name="Обычный 2 8 4 2 8" xfId="15225"/>
    <cellStyle name="Обычный 2 8 4 3" xfId="15226"/>
    <cellStyle name="Обычный 2 8 4 3 2" xfId="15227"/>
    <cellStyle name="Обычный 2 8 4 3 2 2" xfId="15228"/>
    <cellStyle name="Обычный 2 8 4 3 3" xfId="15229"/>
    <cellStyle name="Обычный 2 8 4 3 4" xfId="15230"/>
    <cellStyle name="Обычный 2 8 4 3 5" xfId="15231"/>
    <cellStyle name="Обычный 2 8 4 4" xfId="15232"/>
    <cellStyle name="Обычный 2 8 4 4 2" xfId="15233"/>
    <cellStyle name="Обычный 2 8 4 4 2 2" xfId="15234"/>
    <cellStyle name="Обычный 2 8 4 4 3" xfId="15235"/>
    <cellStyle name="Обычный 2 8 4 4 4" xfId="15236"/>
    <cellStyle name="Обычный 2 8 4 4 5" xfId="15237"/>
    <cellStyle name="Обычный 2 8 4 5" xfId="15238"/>
    <cellStyle name="Обычный 2 8 4 5 2" xfId="15239"/>
    <cellStyle name="Обычный 2 8 4 5 2 2" xfId="15240"/>
    <cellStyle name="Обычный 2 8 4 5 3" xfId="15241"/>
    <cellStyle name="Обычный 2 8 4 5 4" xfId="15242"/>
    <cellStyle name="Обычный 2 8 4 5 5" xfId="15243"/>
    <cellStyle name="Обычный 2 8 4 6" xfId="15244"/>
    <cellStyle name="Обычный 2 8 4 6 2" xfId="15245"/>
    <cellStyle name="Обычный 2 8 4 6 2 2" xfId="15246"/>
    <cellStyle name="Обычный 2 8 4 6 3" xfId="15247"/>
    <cellStyle name="Обычный 2 8 4 7" xfId="15248"/>
    <cellStyle name="Обычный 2 8 4 7 2" xfId="15249"/>
    <cellStyle name="Обычный 2 8 4 8" xfId="15250"/>
    <cellStyle name="Обычный 2 8 4 9" xfId="15251"/>
    <cellStyle name="Обычный 2 8 5" xfId="15252"/>
    <cellStyle name="Обычный 2 8 5 2" xfId="15253"/>
    <cellStyle name="Обычный 2 8 5 2 2" xfId="15254"/>
    <cellStyle name="Обычный 2 8 5 2 2 2" xfId="15255"/>
    <cellStyle name="Обычный 2 8 5 2 2 2 2" xfId="15256"/>
    <cellStyle name="Обычный 2 8 5 2 2 3" xfId="15257"/>
    <cellStyle name="Обычный 2 8 5 2 2 4" xfId="15258"/>
    <cellStyle name="Обычный 2 8 5 2 2 5" xfId="15259"/>
    <cellStyle name="Обычный 2 8 5 2 3" xfId="15260"/>
    <cellStyle name="Обычный 2 8 5 2 3 2" xfId="15261"/>
    <cellStyle name="Обычный 2 8 5 2 3 3" xfId="15262"/>
    <cellStyle name="Обычный 2 8 5 2 3 4" xfId="15263"/>
    <cellStyle name="Обычный 2 8 5 2 4" xfId="15264"/>
    <cellStyle name="Обычный 2 8 5 2 5" xfId="15265"/>
    <cellStyle name="Обычный 2 8 5 2 6" xfId="15266"/>
    <cellStyle name="Обычный 2 8 5 2 7" xfId="15267"/>
    <cellStyle name="Обычный 2 8 5 3" xfId="15268"/>
    <cellStyle name="Обычный 2 8 5 3 2" xfId="15269"/>
    <cellStyle name="Обычный 2 8 5 3 2 2" xfId="15270"/>
    <cellStyle name="Обычный 2 8 5 3 3" xfId="15271"/>
    <cellStyle name="Обычный 2 8 5 3 4" xfId="15272"/>
    <cellStyle name="Обычный 2 8 5 3 5" xfId="15273"/>
    <cellStyle name="Обычный 2 8 5 4" xfId="15274"/>
    <cellStyle name="Обычный 2 8 5 4 2" xfId="15275"/>
    <cellStyle name="Обычный 2 8 5 4 2 2" xfId="15276"/>
    <cellStyle name="Обычный 2 8 5 4 3" xfId="15277"/>
    <cellStyle name="Обычный 2 8 5 4 4" xfId="15278"/>
    <cellStyle name="Обычный 2 8 5 4 5" xfId="15279"/>
    <cellStyle name="Обычный 2 8 5 5" xfId="15280"/>
    <cellStyle name="Обычный 2 8 5 5 2" xfId="15281"/>
    <cellStyle name="Обычный 2 8 5 5 3" xfId="15282"/>
    <cellStyle name="Обычный 2 8 5 5 4" xfId="15283"/>
    <cellStyle name="Обычный 2 8 5 6" xfId="15284"/>
    <cellStyle name="Обычный 2 8 5 7" xfId="15285"/>
    <cellStyle name="Обычный 2 8 5 8" xfId="15286"/>
    <cellStyle name="Обычный 2 8 5 9" xfId="15287"/>
    <cellStyle name="Обычный 2 8 6" xfId="15288"/>
    <cellStyle name="Обычный 2 8 7" xfId="15289"/>
    <cellStyle name="Обычный 2 8 7 2" xfId="15290"/>
    <cellStyle name="Обычный 2 8 7 2 2" xfId="15291"/>
    <cellStyle name="Обычный 2 8 7 3" xfId="15292"/>
    <cellStyle name="Обычный 2 8 8" xfId="15293"/>
    <cellStyle name="Обычный 2 8 8 2" xfId="15294"/>
    <cellStyle name="Обычный 2 8 9" xfId="15295"/>
    <cellStyle name="Обычный 2 9" xfId="15296"/>
    <cellStyle name="Обычный 2 9 2" xfId="15297"/>
    <cellStyle name="Обычный 2 9 2 10" xfId="15298"/>
    <cellStyle name="Обычный 2 9 2 10 2" xfId="15299"/>
    <cellStyle name="Обычный 2 9 2 10 2 2" xfId="15300"/>
    <cellStyle name="Обычный 2 9 2 10 2 2 2" xfId="15301"/>
    <cellStyle name="Обычный 2 9 2 10 2 2 2 2" xfId="15302"/>
    <cellStyle name="Обычный 2 9 2 10 2 2 3" xfId="15303"/>
    <cellStyle name="Обычный 2 9 2 10 2 2 4" xfId="15304"/>
    <cellStyle name="Обычный 2 9 2 10 2 2 5" xfId="15305"/>
    <cellStyle name="Обычный 2 9 2 10 2 3" xfId="15306"/>
    <cellStyle name="Обычный 2 9 2 10 2 3 2" xfId="15307"/>
    <cellStyle name="Обычный 2 9 2 10 2 3 3" xfId="15308"/>
    <cellStyle name="Обычный 2 9 2 10 2 3 4" xfId="15309"/>
    <cellStyle name="Обычный 2 9 2 10 2 4" xfId="15310"/>
    <cellStyle name="Обычный 2 9 2 10 2 5" xfId="15311"/>
    <cellStyle name="Обычный 2 9 2 10 2 6" xfId="15312"/>
    <cellStyle name="Обычный 2 9 2 10 2 7" xfId="15313"/>
    <cellStyle name="Обычный 2 9 2 10 3" xfId="15314"/>
    <cellStyle name="Обычный 2 9 2 10 3 2" xfId="15315"/>
    <cellStyle name="Обычный 2 9 2 10 3 2 2" xfId="15316"/>
    <cellStyle name="Обычный 2 9 2 10 3 3" xfId="15317"/>
    <cellStyle name="Обычный 2 9 2 10 3 4" xfId="15318"/>
    <cellStyle name="Обычный 2 9 2 10 3 5" xfId="15319"/>
    <cellStyle name="Обычный 2 9 2 10 4" xfId="15320"/>
    <cellStyle name="Обычный 2 9 2 10 4 2" xfId="15321"/>
    <cellStyle name="Обычный 2 9 2 10 4 3" xfId="15322"/>
    <cellStyle name="Обычный 2 9 2 10 4 4" xfId="15323"/>
    <cellStyle name="Обычный 2 9 2 10 5" xfId="15324"/>
    <cellStyle name="Обычный 2 9 2 10 6" xfId="15325"/>
    <cellStyle name="Обычный 2 9 2 10 7" xfId="15326"/>
    <cellStyle name="Обычный 2 9 2 10 8" xfId="15327"/>
    <cellStyle name="Обычный 2 9 2 11" xfId="15328"/>
    <cellStyle name="Обычный 2 9 2 11 2" xfId="15329"/>
    <cellStyle name="Обычный 2 9 2 11 2 2" xfId="15330"/>
    <cellStyle name="Обычный 2 9 2 11 2 2 2" xfId="15331"/>
    <cellStyle name="Обычный 2 9 2 11 2 3" xfId="15332"/>
    <cellStyle name="Обычный 2 9 2 11 2 4" xfId="15333"/>
    <cellStyle name="Обычный 2 9 2 11 2 5" xfId="15334"/>
    <cellStyle name="Обычный 2 9 2 11 3" xfId="15335"/>
    <cellStyle name="Обычный 2 9 2 11 3 2" xfId="15336"/>
    <cellStyle name="Обычный 2 9 2 11 3 3" xfId="15337"/>
    <cellStyle name="Обычный 2 9 2 11 3 4" xfId="15338"/>
    <cellStyle name="Обычный 2 9 2 11 4" xfId="15339"/>
    <cellStyle name="Обычный 2 9 2 11 5" xfId="15340"/>
    <cellStyle name="Обычный 2 9 2 11 6" xfId="15341"/>
    <cellStyle name="Обычный 2 9 2 11 7" xfId="15342"/>
    <cellStyle name="Обычный 2 9 2 12" xfId="15343"/>
    <cellStyle name="Обычный 2 9 2 12 2" xfId="15344"/>
    <cellStyle name="Обычный 2 9 2 12 2 2" xfId="15345"/>
    <cellStyle name="Обычный 2 9 2 12 2 2 2" xfId="15346"/>
    <cellStyle name="Обычный 2 9 2 12 2 3" xfId="15347"/>
    <cellStyle name="Обычный 2 9 2 12 2 4" xfId="15348"/>
    <cellStyle name="Обычный 2 9 2 12 2 5" xfId="15349"/>
    <cellStyle name="Обычный 2 9 2 12 3" xfId="15350"/>
    <cellStyle name="Обычный 2 9 2 12 3 2" xfId="15351"/>
    <cellStyle name="Обычный 2 9 2 12 3 3" xfId="15352"/>
    <cellStyle name="Обычный 2 9 2 12 3 4" xfId="15353"/>
    <cellStyle name="Обычный 2 9 2 12 4" xfId="15354"/>
    <cellStyle name="Обычный 2 9 2 12 5" xfId="15355"/>
    <cellStyle name="Обычный 2 9 2 12 6" xfId="15356"/>
    <cellStyle name="Обычный 2 9 2 12 7" xfId="15357"/>
    <cellStyle name="Обычный 2 9 2 13" xfId="15358"/>
    <cellStyle name="Обычный 2 9 2 13 2" xfId="15359"/>
    <cellStyle name="Обычный 2 9 2 13 2 2" xfId="15360"/>
    <cellStyle name="Обычный 2 9 2 13 3" xfId="15361"/>
    <cellStyle name="Обычный 2 9 2 13 4" xfId="15362"/>
    <cellStyle name="Обычный 2 9 2 13 5" xfId="15363"/>
    <cellStyle name="Обычный 2 9 2 14" xfId="15364"/>
    <cellStyle name="Обычный 2 9 2 14 2" xfId="15365"/>
    <cellStyle name="Обычный 2 9 2 14 2 2" xfId="15366"/>
    <cellStyle name="Обычный 2 9 2 14 3" xfId="15367"/>
    <cellStyle name="Обычный 2 9 2 14 4" xfId="15368"/>
    <cellStyle name="Обычный 2 9 2 14 5" xfId="15369"/>
    <cellStyle name="Обычный 2 9 2 15" xfId="15370"/>
    <cellStyle name="Обычный 2 9 2 15 2" xfId="15371"/>
    <cellStyle name="Обычный 2 9 2 15 2 2" xfId="15372"/>
    <cellStyle name="Обычный 2 9 2 15 3" xfId="15373"/>
    <cellStyle name="Обычный 2 9 2 16" xfId="15374"/>
    <cellStyle name="Обычный 2 9 2 16 2" xfId="15375"/>
    <cellStyle name="Обычный 2 9 2 17" xfId="15376"/>
    <cellStyle name="Обычный 2 9 2 18" xfId="15377"/>
    <cellStyle name="Обычный 2 9 2 2" xfId="15378"/>
    <cellStyle name="Обычный 2 9 2 2 10" xfId="15379"/>
    <cellStyle name="Обычный 2 9 2 2 10 2" xfId="15380"/>
    <cellStyle name="Обычный 2 9 2 2 10 2 2" xfId="15381"/>
    <cellStyle name="Обычный 2 9 2 2 10 2 2 2" xfId="15382"/>
    <cellStyle name="Обычный 2 9 2 2 10 2 3" xfId="15383"/>
    <cellStyle name="Обычный 2 9 2 2 10 2 4" xfId="15384"/>
    <cellStyle name="Обычный 2 9 2 2 10 2 5" xfId="15385"/>
    <cellStyle name="Обычный 2 9 2 2 10 3" xfId="15386"/>
    <cellStyle name="Обычный 2 9 2 2 10 3 2" xfId="15387"/>
    <cellStyle name="Обычный 2 9 2 2 10 3 3" xfId="15388"/>
    <cellStyle name="Обычный 2 9 2 2 10 3 4" xfId="15389"/>
    <cellStyle name="Обычный 2 9 2 2 10 4" xfId="15390"/>
    <cellStyle name="Обычный 2 9 2 2 10 5" xfId="15391"/>
    <cellStyle name="Обычный 2 9 2 2 10 6" xfId="15392"/>
    <cellStyle name="Обычный 2 9 2 2 10 7" xfId="15393"/>
    <cellStyle name="Обычный 2 9 2 2 11" xfId="15394"/>
    <cellStyle name="Обычный 2 9 2 2 11 2" xfId="15395"/>
    <cellStyle name="Обычный 2 9 2 2 11 2 2" xfId="15396"/>
    <cellStyle name="Обычный 2 9 2 2 11 3" xfId="15397"/>
    <cellStyle name="Обычный 2 9 2 2 11 4" xfId="15398"/>
    <cellStyle name="Обычный 2 9 2 2 11 5" xfId="15399"/>
    <cellStyle name="Обычный 2 9 2 2 12" xfId="15400"/>
    <cellStyle name="Обычный 2 9 2 2 12 2" xfId="15401"/>
    <cellStyle name="Обычный 2 9 2 2 12 2 2" xfId="15402"/>
    <cellStyle name="Обычный 2 9 2 2 12 3" xfId="15403"/>
    <cellStyle name="Обычный 2 9 2 2 12 4" xfId="15404"/>
    <cellStyle name="Обычный 2 9 2 2 12 5" xfId="15405"/>
    <cellStyle name="Обычный 2 9 2 2 13" xfId="15406"/>
    <cellStyle name="Обычный 2 9 2 2 13 2" xfId="15407"/>
    <cellStyle name="Обычный 2 9 2 2 13 2 2" xfId="15408"/>
    <cellStyle name="Обычный 2 9 2 2 13 3" xfId="15409"/>
    <cellStyle name="Обычный 2 9 2 2 14" xfId="15410"/>
    <cellStyle name="Обычный 2 9 2 2 14 2" xfId="15411"/>
    <cellStyle name="Обычный 2 9 2 2 15" xfId="15412"/>
    <cellStyle name="Обычный 2 9 2 2 16" xfId="15413"/>
    <cellStyle name="Обычный 2 9 2 2 2" xfId="15414"/>
    <cellStyle name="Обычный 2 9 2 2 2 10" xfId="15415"/>
    <cellStyle name="Обычный 2 9 2 2 2 10 2" xfId="15416"/>
    <cellStyle name="Обычный 2 9 2 2 2 10 2 2" xfId="15417"/>
    <cellStyle name="Обычный 2 9 2 2 2 10 3" xfId="15418"/>
    <cellStyle name="Обычный 2 9 2 2 2 10 4" xfId="15419"/>
    <cellStyle name="Обычный 2 9 2 2 2 10 5" xfId="15420"/>
    <cellStyle name="Обычный 2 9 2 2 2 11" xfId="15421"/>
    <cellStyle name="Обычный 2 9 2 2 2 11 2" xfId="15422"/>
    <cellStyle name="Обычный 2 9 2 2 2 11 3" xfId="15423"/>
    <cellStyle name="Обычный 2 9 2 2 2 11 4" xfId="15424"/>
    <cellStyle name="Обычный 2 9 2 2 2 12" xfId="15425"/>
    <cellStyle name="Обычный 2 9 2 2 2 13" xfId="15426"/>
    <cellStyle name="Обычный 2 9 2 2 2 14" xfId="15427"/>
    <cellStyle name="Обычный 2 9 2 2 2 15" xfId="15428"/>
    <cellStyle name="Обычный 2 9 2 2 2 2" xfId="15429"/>
    <cellStyle name="Обычный 2 9 2 2 2 2 2" xfId="15430"/>
    <cellStyle name="Обычный 2 9 2 2 2 2 2 2" xfId="15431"/>
    <cellStyle name="Обычный 2 9 2 2 2 2 2 2 2" xfId="15432"/>
    <cellStyle name="Обычный 2 9 2 2 2 2 2 2 2 2" xfId="15433"/>
    <cellStyle name="Обычный 2 9 2 2 2 2 2 2 3" xfId="15434"/>
    <cellStyle name="Обычный 2 9 2 2 2 2 2 2 4" xfId="15435"/>
    <cellStyle name="Обычный 2 9 2 2 2 2 2 2 5" xfId="15436"/>
    <cellStyle name="Обычный 2 9 2 2 2 2 2 3" xfId="15437"/>
    <cellStyle name="Обычный 2 9 2 2 2 2 2 3 2" xfId="15438"/>
    <cellStyle name="Обычный 2 9 2 2 2 2 2 3 3" xfId="15439"/>
    <cellStyle name="Обычный 2 9 2 2 2 2 2 3 4" xfId="15440"/>
    <cellStyle name="Обычный 2 9 2 2 2 2 2 4" xfId="15441"/>
    <cellStyle name="Обычный 2 9 2 2 2 2 2 5" xfId="15442"/>
    <cellStyle name="Обычный 2 9 2 2 2 2 2 6" xfId="15443"/>
    <cellStyle name="Обычный 2 9 2 2 2 2 2 7" xfId="15444"/>
    <cellStyle name="Обычный 2 9 2 2 2 2 3" xfId="15445"/>
    <cellStyle name="Обычный 2 9 2 2 2 2 3 2" xfId="15446"/>
    <cellStyle name="Обычный 2 9 2 2 2 2 3 2 2" xfId="15447"/>
    <cellStyle name="Обычный 2 9 2 2 2 2 3 3" xfId="15448"/>
    <cellStyle name="Обычный 2 9 2 2 2 2 3 4" xfId="15449"/>
    <cellStyle name="Обычный 2 9 2 2 2 2 3 5" xfId="15450"/>
    <cellStyle name="Обычный 2 9 2 2 2 2 4" xfId="15451"/>
    <cellStyle name="Обычный 2 9 2 2 2 2 4 2" xfId="15452"/>
    <cellStyle name="Обычный 2 9 2 2 2 2 4 2 2" xfId="15453"/>
    <cellStyle name="Обычный 2 9 2 2 2 2 4 3" xfId="15454"/>
    <cellStyle name="Обычный 2 9 2 2 2 2 4 4" xfId="15455"/>
    <cellStyle name="Обычный 2 9 2 2 2 2 4 5" xfId="15456"/>
    <cellStyle name="Обычный 2 9 2 2 2 2 5" xfId="15457"/>
    <cellStyle name="Обычный 2 9 2 2 2 2 5 2" xfId="15458"/>
    <cellStyle name="Обычный 2 9 2 2 2 2 5 3" xfId="15459"/>
    <cellStyle name="Обычный 2 9 2 2 2 2 5 4" xfId="15460"/>
    <cellStyle name="Обычный 2 9 2 2 2 2 6" xfId="15461"/>
    <cellStyle name="Обычный 2 9 2 2 2 2 7" xfId="15462"/>
    <cellStyle name="Обычный 2 9 2 2 2 2 8" xfId="15463"/>
    <cellStyle name="Обычный 2 9 2 2 2 2 9" xfId="15464"/>
    <cellStyle name="Обычный 2 9 2 2 2 3" xfId="15465"/>
    <cellStyle name="Обычный 2 9 2 2 2 3 2" xfId="15466"/>
    <cellStyle name="Обычный 2 9 2 2 2 3 2 2" xfId="15467"/>
    <cellStyle name="Обычный 2 9 2 2 2 3 2 2 2" xfId="15468"/>
    <cellStyle name="Обычный 2 9 2 2 2 3 2 2 2 2" xfId="15469"/>
    <cellStyle name="Обычный 2 9 2 2 2 3 2 2 3" xfId="15470"/>
    <cellStyle name="Обычный 2 9 2 2 2 3 2 2 4" xfId="15471"/>
    <cellStyle name="Обычный 2 9 2 2 2 3 2 2 5" xfId="15472"/>
    <cellStyle name="Обычный 2 9 2 2 2 3 2 3" xfId="15473"/>
    <cellStyle name="Обычный 2 9 2 2 2 3 2 3 2" xfId="15474"/>
    <cellStyle name="Обычный 2 9 2 2 2 3 2 3 3" xfId="15475"/>
    <cellStyle name="Обычный 2 9 2 2 2 3 2 3 4" xfId="15476"/>
    <cellStyle name="Обычный 2 9 2 2 2 3 2 4" xfId="15477"/>
    <cellStyle name="Обычный 2 9 2 2 2 3 2 5" xfId="15478"/>
    <cellStyle name="Обычный 2 9 2 2 2 3 2 6" xfId="15479"/>
    <cellStyle name="Обычный 2 9 2 2 2 3 2 7" xfId="15480"/>
    <cellStyle name="Обычный 2 9 2 2 2 3 3" xfId="15481"/>
    <cellStyle name="Обычный 2 9 2 2 2 3 3 2" xfId="15482"/>
    <cellStyle name="Обычный 2 9 2 2 2 3 3 2 2" xfId="15483"/>
    <cellStyle name="Обычный 2 9 2 2 2 3 3 3" xfId="15484"/>
    <cellStyle name="Обычный 2 9 2 2 2 3 3 4" xfId="15485"/>
    <cellStyle name="Обычный 2 9 2 2 2 3 3 5" xfId="15486"/>
    <cellStyle name="Обычный 2 9 2 2 2 3 4" xfId="15487"/>
    <cellStyle name="Обычный 2 9 2 2 2 3 4 2" xfId="15488"/>
    <cellStyle name="Обычный 2 9 2 2 2 3 4 2 2" xfId="15489"/>
    <cellStyle name="Обычный 2 9 2 2 2 3 4 3" xfId="15490"/>
    <cellStyle name="Обычный 2 9 2 2 2 3 4 4" xfId="15491"/>
    <cellStyle name="Обычный 2 9 2 2 2 3 4 5" xfId="15492"/>
    <cellStyle name="Обычный 2 9 2 2 2 3 5" xfId="15493"/>
    <cellStyle name="Обычный 2 9 2 2 2 3 5 2" xfId="15494"/>
    <cellStyle name="Обычный 2 9 2 2 2 3 5 3" xfId="15495"/>
    <cellStyle name="Обычный 2 9 2 2 2 3 5 4" xfId="15496"/>
    <cellStyle name="Обычный 2 9 2 2 2 3 6" xfId="15497"/>
    <cellStyle name="Обычный 2 9 2 2 2 3 7" xfId="15498"/>
    <cellStyle name="Обычный 2 9 2 2 2 3 8" xfId="15499"/>
    <cellStyle name="Обычный 2 9 2 2 2 3 9" xfId="15500"/>
    <cellStyle name="Обычный 2 9 2 2 2 4" xfId="15501"/>
    <cellStyle name="Обычный 2 9 2 2 2 4 2" xfId="15502"/>
    <cellStyle name="Обычный 2 9 2 2 2 4 2 2" xfId="15503"/>
    <cellStyle name="Обычный 2 9 2 2 2 4 2 2 2" xfId="15504"/>
    <cellStyle name="Обычный 2 9 2 2 2 4 2 2 2 2" xfId="15505"/>
    <cellStyle name="Обычный 2 9 2 2 2 4 2 2 3" xfId="15506"/>
    <cellStyle name="Обычный 2 9 2 2 2 4 2 2 4" xfId="15507"/>
    <cellStyle name="Обычный 2 9 2 2 2 4 2 2 5" xfId="15508"/>
    <cellStyle name="Обычный 2 9 2 2 2 4 2 3" xfId="15509"/>
    <cellStyle name="Обычный 2 9 2 2 2 4 2 3 2" xfId="15510"/>
    <cellStyle name="Обычный 2 9 2 2 2 4 2 3 3" xfId="15511"/>
    <cellStyle name="Обычный 2 9 2 2 2 4 2 3 4" xfId="15512"/>
    <cellStyle name="Обычный 2 9 2 2 2 4 2 4" xfId="15513"/>
    <cellStyle name="Обычный 2 9 2 2 2 4 2 5" xfId="15514"/>
    <cellStyle name="Обычный 2 9 2 2 2 4 2 6" xfId="15515"/>
    <cellStyle name="Обычный 2 9 2 2 2 4 2 7" xfId="15516"/>
    <cellStyle name="Обычный 2 9 2 2 2 4 3" xfId="15517"/>
    <cellStyle name="Обычный 2 9 2 2 2 4 3 2" xfId="15518"/>
    <cellStyle name="Обычный 2 9 2 2 2 4 3 2 2" xfId="15519"/>
    <cellStyle name="Обычный 2 9 2 2 2 4 3 3" xfId="15520"/>
    <cellStyle name="Обычный 2 9 2 2 2 4 3 4" xfId="15521"/>
    <cellStyle name="Обычный 2 9 2 2 2 4 3 5" xfId="15522"/>
    <cellStyle name="Обычный 2 9 2 2 2 4 4" xfId="15523"/>
    <cellStyle name="Обычный 2 9 2 2 2 4 4 2" xfId="15524"/>
    <cellStyle name="Обычный 2 9 2 2 2 4 4 3" xfId="15525"/>
    <cellStyle name="Обычный 2 9 2 2 2 4 4 4" xfId="15526"/>
    <cellStyle name="Обычный 2 9 2 2 2 4 5" xfId="15527"/>
    <cellStyle name="Обычный 2 9 2 2 2 4 6" xfId="15528"/>
    <cellStyle name="Обычный 2 9 2 2 2 4 7" xfId="15529"/>
    <cellStyle name="Обычный 2 9 2 2 2 4 8" xfId="15530"/>
    <cellStyle name="Обычный 2 9 2 2 2 5" xfId="15531"/>
    <cellStyle name="Обычный 2 9 2 2 2 5 2" xfId="15532"/>
    <cellStyle name="Обычный 2 9 2 2 2 5 2 2" xfId="15533"/>
    <cellStyle name="Обычный 2 9 2 2 2 5 2 2 2" xfId="15534"/>
    <cellStyle name="Обычный 2 9 2 2 2 5 2 2 2 2" xfId="15535"/>
    <cellStyle name="Обычный 2 9 2 2 2 5 2 2 3" xfId="15536"/>
    <cellStyle name="Обычный 2 9 2 2 2 5 2 2 4" xfId="15537"/>
    <cellStyle name="Обычный 2 9 2 2 2 5 2 2 5" xfId="15538"/>
    <cellStyle name="Обычный 2 9 2 2 2 5 2 3" xfId="15539"/>
    <cellStyle name="Обычный 2 9 2 2 2 5 2 3 2" xfId="15540"/>
    <cellStyle name="Обычный 2 9 2 2 2 5 2 3 3" xfId="15541"/>
    <cellStyle name="Обычный 2 9 2 2 2 5 2 3 4" xfId="15542"/>
    <cellStyle name="Обычный 2 9 2 2 2 5 2 4" xfId="15543"/>
    <cellStyle name="Обычный 2 9 2 2 2 5 2 5" xfId="15544"/>
    <cellStyle name="Обычный 2 9 2 2 2 5 2 6" xfId="15545"/>
    <cellStyle name="Обычный 2 9 2 2 2 5 2 7" xfId="15546"/>
    <cellStyle name="Обычный 2 9 2 2 2 5 3" xfId="15547"/>
    <cellStyle name="Обычный 2 9 2 2 2 5 3 2" xfId="15548"/>
    <cellStyle name="Обычный 2 9 2 2 2 5 3 2 2" xfId="15549"/>
    <cellStyle name="Обычный 2 9 2 2 2 5 3 3" xfId="15550"/>
    <cellStyle name="Обычный 2 9 2 2 2 5 3 4" xfId="15551"/>
    <cellStyle name="Обычный 2 9 2 2 2 5 3 5" xfId="15552"/>
    <cellStyle name="Обычный 2 9 2 2 2 5 4" xfId="15553"/>
    <cellStyle name="Обычный 2 9 2 2 2 5 4 2" xfId="15554"/>
    <cellStyle name="Обычный 2 9 2 2 2 5 4 3" xfId="15555"/>
    <cellStyle name="Обычный 2 9 2 2 2 5 4 4" xfId="15556"/>
    <cellStyle name="Обычный 2 9 2 2 2 5 5" xfId="15557"/>
    <cellStyle name="Обычный 2 9 2 2 2 5 6" xfId="15558"/>
    <cellStyle name="Обычный 2 9 2 2 2 5 7" xfId="15559"/>
    <cellStyle name="Обычный 2 9 2 2 2 5 8" xfId="15560"/>
    <cellStyle name="Обычный 2 9 2 2 2 6" xfId="15561"/>
    <cellStyle name="Обычный 2 9 2 2 2 6 2" xfId="15562"/>
    <cellStyle name="Обычный 2 9 2 2 2 6 2 2" xfId="15563"/>
    <cellStyle name="Обычный 2 9 2 2 2 6 2 2 2" xfId="15564"/>
    <cellStyle name="Обычный 2 9 2 2 2 6 2 2 2 2" xfId="15565"/>
    <cellStyle name="Обычный 2 9 2 2 2 6 2 2 3" xfId="15566"/>
    <cellStyle name="Обычный 2 9 2 2 2 6 2 2 4" xfId="15567"/>
    <cellStyle name="Обычный 2 9 2 2 2 6 2 2 5" xfId="15568"/>
    <cellStyle name="Обычный 2 9 2 2 2 6 2 3" xfId="15569"/>
    <cellStyle name="Обычный 2 9 2 2 2 6 2 3 2" xfId="15570"/>
    <cellStyle name="Обычный 2 9 2 2 2 6 2 3 3" xfId="15571"/>
    <cellStyle name="Обычный 2 9 2 2 2 6 2 3 4" xfId="15572"/>
    <cellStyle name="Обычный 2 9 2 2 2 6 2 4" xfId="15573"/>
    <cellStyle name="Обычный 2 9 2 2 2 6 2 5" xfId="15574"/>
    <cellStyle name="Обычный 2 9 2 2 2 6 2 6" xfId="15575"/>
    <cellStyle name="Обычный 2 9 2 2 2 6 2 7" xfId="15576"/>
    <cellStyle name="Обычный 2 9 2 2 2 6 3" xfId="15577"/>
    <cellStyle name="Обычный 2 9 2 2 2 6 3 2" xfId="15578"/>
    <cellStyle name="Обычный 2 9 2 2 2 6 3 2 2" xfId="15579"/>
    <cellStyle name="Обычный 2 9 2 2 2 6 3 3" xfId="15580"/>
    <cellStyle name="Обычный 2 9 2 2 2 6 3 4" xfId="15581"/>
    <cellStyle name="Обычный 2 9 2 2 2 6 3 5" xfId="15582"/>
    <cellStyle name="Обычный 2 9 2 2 2 6 4" xfId="15583"/>
    <cellStyle name="Обычный 2 9 2 2 2 6 4 2" xfId="15584"/>
    <cellStyle name="Обычный 2 9 2 2 2 6 4 3" xfId="15585"/>
    <cellStyle name="Обычный 2 9 2 2 2 6 4 4" xfId="15586"/>
    <cellStyle name="Обычный 2 9 2 2 2 6 5" xfId="15587"/>
    <cellStyle name="Обычный 2 9 2 2 2 6 6" xfId="15588"/>
    <cellStyle name="Обычный 2 9 2 2 2 6 7" xfId="15589"/>
    <cellStyle name="Обычный 2 9 2 2 2 6 8" xfId="15590"/>
    <cellStyle name="Обычный 2 9 2 2 2 7" xfId="15591"/>
    <cellStyle name="Обычный 2 9 2 2 2 7 2" xfId="15592"/>
    <cellStyle name="Обычный 2 9 2 2 2 7 2 2" xfId="15593"/>
    <cellStyle name="Обычный 2 9 2 2 2 7 2 2 2" xfId="15594"/>
    <cellStyle name="Обычный 2 9 2 2 2 7 2 2 2 2" xfId="15595"/>
    <cellStyle name="Обычный 2 9 2 2 2 7 2 2 3" xfId="15596"/>
    <cellStyle name="Обычный 2 9 2 2 2 7 2 2 4" xfId="15597"/>
    <cellStyle name="Обычный 2 9 2 2 2 7 2 2 5" xfId="15598"/>
    <cellStyle name="Обычный 2 9 2 2 2 7 2 3" xfId="15599"/>
    <cellStyle name="Обычный 2 9 2 2 2 7 2 3 2" xfId="15600"/>
    <cellStyle name="Обычный 2 9 2 2 2 7 2 3 3" xfId="15601"/>
    <cellStyle name="Обычный 2 9 2 2 2 7 2 3 4" xfId="15602"/>
    <cellStyle name="Обычный 2 9 2 2 2 7 2 4" xfId="15603"/>
    <cellStyle name="Обычный 2 9 2 2 2 7 2 5" xfId="15604"/>
    <cellStyle name="Обычный 2 9 2 2 2 7 2 6" xfId="15605"/>
    <cellStyle name="Обычный 2 9 2 2 2 7 2 7" xfId="15606"/>
    <cellStyle name="Обычный 2 9 2 2 2 7 3" xfId="15607"/>
    <cellStyle name="Обычный 2 9 2 2 2 7 3 2" xfId="15608"/>
    <cellStyle name="Обычный 2 9 2 2 2 7 3 2 2" xfId="15609"/>
    <cellStyle name="Обычный 2 9 2 2 2 7 3 3" xfId="15610"/>
    <cellStyle name="Обычный 2 9 2 2 2 7 3 4" xfId="15611"/>
    <cellStyle name="Обычный 2 9 2 2 2 7 3 5" xfId="15612"/>
    <cellStyle name="Обычный 2 9 2 2 2 7 4" xfId="15613"/>
    <cellStyle name="Обычный 2 9 2 2 2 7 4 2" xfId="15614"/>
    <cellStyle name="Обычный 2 9 2 2 2 7 4 3" xfId="15615"/>
    <cellStyle name="Обычный 2 9 2 2 2 7 4 4" xfId="15616"/>
    <cellStyle name="Обычный 2 9 2 2 2 7 5" xfId="15617"/>
    <cellStyle name="Обычный 2 9 2 2 2 7 6" xfId="15618"/>
    <cellStyle name="Обычный 2 9 2 2 2 7 7" xfId="15619"/>
    <cellStyle name="Обычный 2 9 2 2 2 7 8" xfId="15620"/>
    <cellStyle name="Обычный 2 9 2 2 2 8" xfId="15621"/>
    <cellStyle name="Обычный 2 9 2 2 2 8 2" xfId="15622"/>
    <cellStyle name="Обычный 2 9 2 2 2 8 2 2" xfId="15623"/>
    <cellStyle name="Обычный 2 9 2 2 2 8 2 2 2" xfId="15624"/>
    <cellStyle name="Обычный 2 9 2 2 2 8 2 3" xfId="15625"/>
    <cellStyle name="Обычный 2 9 2 2 2 8 2 4" xfId="15626"/>
    <cellStyle name="Обычный 2 9 2 2 2 8 2 5" xfId="15627"/>
    <cellStyle name="Обычный 2 9 2 2 2 8 3" xfId="15628"/>
    <cellStyle name="Обычный 2 9 2 2 2 8 3 2" xfId="15629"/>
    <cellStyle name="Обычный 2 9 2 2 2 8 3 3" xfId="15630"/>
    <cellStyle name="Обычный 2 9 2 2 2 8 3 4" xfId="15631"/>
    <cellStyle name="Обычный 2 9 2 2 2 8 4" xfId="15632"/>
    <cellStyle name="Обычный 2 9 2 2 2 8 5" xfId="15633"/>
    <cellStyle name="Обычный 2 9 2 2 2 8 6" xfId="15634"/>
    <cellStyle name="Обычный 2 9 2 2 2 8 7" xfId="15635"/>
    <cellStyle name="Обычный 2 9 2 2 2 9" xfId="15636"/>
    <cellStyle name="Обычный 2 9 2 2 2 9 2" xfId="15637"/>
    <cellStyle name="Обычный 2 9 2 2 2 9 2 2" xfId="15638"/>
    <cellStyle name="Обычный 2 9 2 2 2 9 2 2 2" xfId="15639"/>
    <cellStyle name="Обычный 2 9 2 2 2 9 2 3" xfId="15640"/>
    <cellStyle name="Обычный 2 9 2 2 2 9 2 4" xfId="15641"/>
    <cellStyle name="Обычный 2 9 2 2 2 9 2 5" xfId="15642"/>
    <cellStyle name="Обычный 2 9 2 2 2 9 3" xfId="15643"/>
    <cellStyle name="Обычный 2 9 2 2 2 9 3 2" xfId="15644"/>
    <cellStyle name="Обычный 2 9 2 2 2 9 3 3" xfId="15645"/>
    <cellStyle name="Обычный 2 9 2 2 2 9 3 4" xfId="15646"/>
    <cellStyle name="Обычный 2 9 2 2 2 9 4" xfId="15647"/>
    <cellStyle name="Обычный 2 9 2 2 2 9 5" xfId="15648"/>
    <cellStyle name="Обычный 2 9 2 2 2 9 6" xfId="15649"/>
    <cellStyle name="Обычный 2 9 2 2 2 9 7" xfId="15650"/>
    <cellStyle name="Обычный 2 9 2 2 3" xfId="15651"/>
    <cellStyle name="Обычный 2 9 2 2 3 2" xfId="15652"/>
    <cellStyle name="Обычный 2 9 2 2 3 2 2" xfId="15653"/>
    <cellStyle name="Обычный 2 9 2 2 3 2 2 2" xfId="15654"/>
    <cellStyle name="Обычный 2 9 2 2 3 2 2 2 2" xfId="15655"/>
    <cellStyle name="Обычный 2 9 2 2 3 2 2 3" xfId="15656"/>
    <cellStyle name="Обычный 2 9 2 2 3 2 2 4" xfId="15657"/>
    <cellStyle name="Обычный 2 9 2 2 3 2 2 5" xfId="15658"/>
    <cellStyle name="Обычный 2 9 2 2 3 2 3" xfId="15659"/>
    <cellStyle name="Обычный 2 9 2 2 3 2 3 2" xfId="15660"/>
    <cellStyle name="Обычный 2 9 2 2 3 2 3 3" xfId="15661"/>
    <cellStyle name="Обычный 2 9 2 2 3 2 3 4" xfId="15662"/>
    <cellStyle name="Обычный 2 9 2 2 3 2 4" xfId="15663"/>
    <cellStyle name="Обычный 2 9 2 2 3 2 5" xfId="15664"/>
    <cellStyle name="Обычный 2 9 2 2 3 2 6" xfId="15665"/>
    <cellStyle name="Обычный 2 9 2 2 3 2 7" xfId="15666"/>
    <cellStyle name="Обычный 2 9 2 2 3 3" xfId="15667"/>
    <cellStyle name="Обычный 2 9 2 2 3 3 2" xfId="15668"/>
    <cellStyle name="Обычный 2 9 2 2 3 3 2 2" xfId="15669"/>
    <cellStyle name="Обычный 2 9 2 2 3 3 3" xfId="15670"/>
    <cellStyle name="Обычный 2 9 2 2 3 3 4" xfId="15671"/>
    <cellStyle name="Обычный 2 9 2 2 3 3 5" xfId="15672"/>
    <cellStyle name="Обычный 2 9 2 2 3 4" xfId="15673"/>
    <cellStyle name="Обычный 2 9 2 2 3 4 2" xfId="15674"/>
    <cellStyle name="Обычный 2 9 2 2 3 4 2 2" xfId="15675"/>
    <cellStyle name="Обычный 2 9 2 2 3 4 3" xfId="15676"/>
    <cellStyle name="Обычный 2 9 2 2 3 4 4" xfId="15677"/>
    <cellStyle name="Обычный 2 9 2 2 3 4 5" xfId="15678"/>
    <cellStyle name="Обычный 2 9 2 2 3 5" xfId="15679"/>
    <cellStyle name="Обычный 2 9 2 2 3 5 2" xfId="15680"/>
    <cellStyle name="Обычный 2 9 2 2 3 5 3" xfId="15681"/>
    <cellStyle name="Обычный 2 9 2 2 3 5 4" xfId="15682"/>
    <cellStyle name="Обычный 2 9 2 2 3 6" xfId="15683"/>
    <cellStyle name="Обычный 2 9 2 2 3 7" xfId="15684"/>
    <cellStyle name="Обычный 2 9 2 2 3 8" xfId="15685"/>
    <cellStyle name="Обычный 2 9 2 2 3 9" xfId="15686"/>
    <cellStyle name="Обычный 2 9 2 2 4" xfId="15687"/>
    <cellStyle name="Обычный 2 9 2 2 4 2" xfId="15688"/>
    <cellStyle name="Обычный 2 9 2 2 4 2 2" xfId="15689"/>
    <cellStyle name="Обычный 2 9 2 2 4 2 2 2" xfId="15690"/>
    <cellStyle name="Обычный 2 9 2 2 4 2 2 2 2" xfId="15691"/>
    <cellStyle name="Обычный 2 9 2 2 4 2 2 3" xfId="15692"/>
    <cellStyle name="Обычный 2 9 2 2 4 2 2 4" xfId="15693"/>
    <cellStyle name="Обычный 2 9 2 2 4 2 2 5" xfId="15694"/>
    <cellStyle name="Обычный 2 9 2 2 4 2 3" xfId="15695"/>
    <cellStyle name="Обычный 2 9 2 2 4 2 3 2" xfId="15696"/>
    <cellStyle name="Обычный 2 9 2 2 4 2 3 3" xfId="15697"/>
    <cellStyle name="Обычный 2 9 2 2 4 2 3 4" xfId="15698"/>
    <cellStyle name="Обычный 2 9 2 2 4 2 4" xfId="15699"/>
    <cellStyle name="Обычный 2 9 2 2 4 2 5" xfId="15700"/>
    <cellStyle name="Обычный 2 9 2 2 4 2 6" xfId="15701"/>
    <cellStyle name="Обычный 2 9 2 2 4 2 7" xfId="15702"/>
    <cellStyle name="Обычный 2 9 2 2 4 3" xfId="15703"/>
    <cellStyle name="Обычный 2 9 2 2 4 3 2" xfId="15704"/>
    <cellStyle name="Обычный 2 9 2 2 4 3 2 2" xfId="15705"/>
    <cellStyle name="Обычный 2 9 2 2 4 3 3" xfId="15706"/>
    <cellStyle name="Обычный 2 9 2 2 4 3 4" xfId="15707"/>
    <cellStyle name="Обычный 2 9 2 2 4 3 5" xfId="15708"/>
    <cellStyle name="Обычный 2 9 2 2 4 4" xfId="15709"/>
    <cellStyle name="Обычный 2 9 2 2 4 4 2" xfId="15710"/>
    <cellStyle name="Обычный 2 9 2 2 4 4 2 2" xfId="15711"/>
    <cellStyle name="Обычный 2 9 2 2 4 4 3" xfId="15712"/>
    <cellStyle name="Обычный 2 9 2 2 4 4 4" xfId="15713"/>
    <cellStyle name="Обычный 2 9 2 2 4 4 5" xfId="15714"/>
    <cellStyle name="Обычный 2 9 2 2 4 5" xfId="15715"/>
    <cellStyle name="Обычный 2 9 2 2 4 5 2" xfId="15716"/>
    <cellStyle name="Обычный 2 9 2 2 4 5 3" xfId="15717"/>
    <cellStyle name="Обычный 2 9 2 2 4 5 4" xfId="15718"/>
    <cellStyle name="Обычный 2 9 2 2 4 6" xfId="15719"/>
    <cellStyle name="Обычный 2 9 2 2 4 7" xfId="15720"/>
    <cellStyle name="Обычный 2 9 2 2 4 8" xfId="15721"/>
    <cellStyle name="Обычный 2 9 2 2 4 9" xfId="15722"/>
    <cellStyle name="Обычный 2 9 2 2 5" xfId="15723"/>
    <cellStyle name="Обычный 2 9 2 2 5 2" xfId="15724"/>
    <cellStyle name="Обычный 2 9 2 2 5 2 2" xfId="15725"/>
    <cellStyle name="Обычный 2 9 2 2 5 2 2 2" xfId="15726"/>
    <cellStyle name="Обычный 2 9 2 2 5 2 2 2 2" xfId="15727"/>
    <cellStyle name="Обычный 2 9 2 2 5 2 2 3" xfId="15728"/>
    <cellStyle name="Обычный 2 9 2 2 5 2 2 4" xfId="15729"/>
    <cellStyle name="Обычный 2 9 2 2 5 2 2 5" xfId="15730"/>
    <cellStyle name="Обычный 2 9 2 2 5 2 3" xfId="15731"/>
    <cellStyle name="Обычный 2 9 2 2 5 2 3 2" xfId="15732"/>
    <cellStyle name="Обычный 2 9 2 2 5 2 3 3" xfId="15733"/>
    <cellStyle name="Обычный 2 9 2 2 5 2 3 4" xfId="15734"/>
    <cellStyle name="Обычный 2 9 2 2 5 2 4" xfId="15735"/>
    <cellStyle name="Обычный 2 9 2 2 5 2 5" xfId="15736"/>
    <cellStyle name="Обычный 2 9 2 2 5 2 6" xfId="15737"/>
    <cellStyle name="Обычный 2 9 2 2 5 2 7" xfId="15738"/>
    <cellStyle name="Обычный 2 9 2 2 5 3" xfId="15739"/>
    <cellStyle name="Обычный 2 9 2 2 5 3 2" xfId="15740"/>
    <cellStyle name="Обычный 2 9 2 2 5 3 2 2" xfId="15741"/>
    <cellStyle name="Обычный 2 9 2 2 5 3 3" xfId="15742"/>
    <cellStyle name="Обычный 2 9 2 2 5 3 4" xfId="15743"/>
    <cellStyle name="Обычный 2 9 2 2 5 3 5" xfId="15744"/>
    <cellStyle name="Обычный 2 9 2 2 5 4" xfId="15745"/>
    <cellStyle name="Обычный 2 9 2 2 5 4 2" xfId="15746"/>
    <cellStyle name="Обычный 2 9 2 2 5 4 2 2" xfId="15747"/>
    <cellStyle name="Обычный 2 9 2 2 5 4 3" xfId="15748"/>
    <cellStyle name="Обычный 2 9 2 2 5 4 4" xfId="15749"/>
    <cellStyle name="Обычный 2 9 2 2 5 4 5" xfId="15750"/>
    <cellStyle name="Обычный 2 9 2 2 5 5" xfId="15751"/>
    <cellStyle name="Обычный 2 9 2 2 5 5 2" xfId="15752"/>
    <cellStyle name="Обычный 2 9 2 2 5 5 3" xfId="15753"/>
    <cellStyle name="Обычный 2 9 2 2 5 5 4" xfId="15754"/>
    <cellStyle name="Обычный 2 9 2 2 5 6" xfId="15755"/>
    <cellStyle name="Обычный 2 9 2 2 5 7" xfId="15756"/>
    <cellStyle name="Обычный 2 9 2 2 5 8" xfId="15757"/>
    <cellStyle name="Обычный 2 9 2 2 5 9" xfId="15758"/>
    <cellStyle name="Обычный 2 9 2 2 6" xfId="15759"/>
    <cellStyle name="Обычный 2 9 2 2 6 2" xfId="15760"/>
    <cellStyle name="Обычный 2 9 2 2 6 2 2" xfId="15761"/>
    <cellStyle name="Обычный 2 9 2 2 6 2 2 2" xfId="15762"/>
    <cellStyle name="Обычный 2 9 2 2 6 2 2 2 2" xfId="15763"/>
    <cellStyle name="Обычный 2 9 2 2 6 2 2 3" xfId="15764"/>
    <cellStyle name="Обычный 2 9 2 2 6 2 2 4" xfId="15765"/>
    <cellStyle name="Обычный 2 9 2 2 6 2 2 5" xfId="15766"/>
    <cellStyle name="Обычный 2 9 2 2 6 2 3" xfId="15767"/>
    <cellStyle name="Обычный 2 9 2 2 6 2 3 2" xfId="15768"/>
    <cellStyle name="Обычный 2 9 2 2 6 2 3 3" xfId="15769"/>
    <cellStyle name="Обычный 2 9 2 2 6 2 3 4" xfId="15770"/>
    <cellStyle name="Обычный 2 9 2 2 6 2 4" xfId="15771"/>
    <cellStyle name="Обычный 2 9 2 2 6 2 5" xfId="15772"/>
    <cellStyle name="Обычный 2 9 2 2 6 2 6" xfId="15773"/>
    <cellStyle name="Обычный 2 9 2 2 6 2 7" xfId="15774"/>
    <cellStyle name="Обычный 2 9 2 2 6 3" xfId="15775"/>
    <cellStyle name="Обычный 2 9 2 2 6 3 2" xfId="15776"/>
    <cellStyle name="Обычный 2 9 2 2 6 3 2 2" xfId="15777"/>
    <cellStyle name="Обычный 2 9 2 2 6 3 3" xfId="15778"/>
    <cellStyle name="Обычный 2 9 2 2 6 3 4" xfId="15779"/>
    <cellStyle name="Обычный 2 9 2 2 6 3 5" xfId="15780"/>
    <cellStyle name="Обычный 2 9 2 2 6 4" xfId="15781"/>
    <cellStyle name="Обычный 2 9 2 2 6 4 2" xfId="15782"/>
    <cellStyle name="Обычный 2 9 2 2 6 4 3" xfId="15783"/>
    <cellStyle name="Обычный 2 9 2 2 6 4 4" xfId="15784"/>
    <cellStyle name="Обычный 2 9 2 2 6 5" xfId="15785"/>
    <cellStyle name="Обычный 2 9 2 2 6 6" xfId="15786"/>
    <cellStyle name="Обычный 2 9 2 2 6 7" xfId="15787"/>
    <cellStyle name="Обычный 2 9 2 2 6 8" xfId="15788"/>
    <cellStyle name="Обычный 2 9 2 2 7" xfId="15789"/>
    <cellStyle name="Обычный 2 9 2 2 7 2" xfId="15790"/>
    <cellStyle name="Обычный 2 9 2 2 7 2 2" xfId="15791"/>
    <cellStyle name="Обычный 2 9 2 2 7 2 2 2" xfId="15792"/>
    <cellStyle name="Обычный 2 9 2 2 7 2 2 2 2" xfId="15793"/>
    <cellStyle name="Обычный 2 9 2 2 7 2 2 3" xfId="15794"/>
    <cellStyle name="Обычный 2 9 2 2 7 2 2 4" xfId="15795"/>
    <cellStyle name="Обычный 2 9 2 2 7 2 2 5" xfId="15796"/>
    <cellStyle name="Обычный 2 9 2 2 7 2 3" xfId="15797"/>
    <cellStyle name="Обычный 2 9 2 2 7 2 3 2" xfId="15798"/>
    <cellStyle name="Обычный 2 9 2 2 7 2 3 3" xfId="15799"/>
    <cellStyle name="Обычный 2 9 2 2 7 2 3 4" xfId="15800"/>
    <cellStyle name="Обычный 2 9 2 2 7 2 4" xfId="15801"/>
    <cellStyle name="Обычный 2 9 2 2 7 2 5" xfId="15802"/>
    <cellStyle name="Обычный 2 9 2 2 7 2 6" xfId="15803"/>
    <cellStyle name="Обычный 2 9 2 2 7 2 7" xfId="15804"/>
    <cellStyle name="Обычный 2 9 2 2 7 3" xfId="15805"/>
    <cellStyle name="Обычный 2 9 2 2 7 3 2" xfId="15806"/>
    <cellStyle name="Обычный 2 9 2 2 7 3 2 2" xfId="15807"/>
    <cellStyle name="Обычный 2 9 2 2 7 3 3" xfId="15808"/>
    <cellStyle name="Обычный 2 9 2 2 7 3 4" xfId="15809"/>
    <cellStyle name="Обычный 2 9 2 2 7 3 5" xfId="15810"/>
    <cellStyle name="Обычный 2 9 2 2 7 4" xfId="15811"/>
    <cellStyle name="Обычный 2 9 2 2 7 4 2" xfId="15812"/>
    <cellStyle name="Обычный 2 9 2 2 7 4 3" xfId="15813"/>
    <cellStyle name="Обычный 2 9 2 2 7 4 4" xfId="15814"/>
    <cellStyle name="Обычный 2 9 2 2 7 5" xfId="15815"/>
    <cellStyle name="Обычный 2 9 2 2 7 6" xfId="15816"/>
    <cellStyle name="Обычный 2 9 2 2 7 7" xfId="15817"/>
    <cellStyle name="Обычный 2 9 2 2 7 8" xfId="15818"/>
    <cellStyle name="Обычный 2 9 2 2 8" xfId="15819"/>
    <cellStyle name="Обычный 2 9 2 2 8 2" xfId="15820"/>
    <cellStyle name="Обычный 2 9 2 2 8 2 2" xfId="15821"/>
    <cellStyle name="Обычный 2 9 2 2 8 2 2 2" xfId="15822"/>
    <cellStyle name="Обычный 2 9 2 2 8 2 2 2 2" xfId="15823"/>
    <cellStyle name="Обычный 2 9 2 2 8 2 2 3" xfId="15824"/>
    <cellStyle name="Обычный 2 9 2 2 8 2 2 4" xfId="15825"/>
    <cellStyle name="Обычный 2 9 2 2 8 2 2 5" xfId="15826"/>
    <cellStyle name="Обычный 2 9 2 2 8 2 3" xfId="15827"/>
    <cellStyle name="Обычный 2 9 2 2 8 2 3 2" xfId="15828"/>
    <cellStyle name="Обычный 2 9 2 2 8 2 3 3" xfId="15829"/>
    <cellStyle name="Обычный 2 9 2 2 8 2 3 4" xfId="15830"/>
    <cellStyle name="Обычный 2 9 2 2 8 2 4" xfId="15831"/>
    <cellStyle name="Обычный 2 9 2 2 8 2 5" xfId="15832"/>
    <cellStyle name="Обычный 2 9 2 2 8 2 6" xfId="15833"/>
    <cellStyle name="Обычный 2 9 2 2 8 2 7" xfId="15834"/>
    <cellStyle name="Обычный 2 9 2 2 8 3" xfId="15835"/>
    <cellStyle name="Обычный 2 9 2 2 8 3 2" xfId="15836"/>
    <cellStyle name="Обычный 2 9 2 2 8 3 2 2" xfId="15837"/>
    <cellStyle name="Обычный 2 9 2 2 8 3 3" xfId="15838"/>
    <cellStyle name="Обычный 2 9 2 2 8 3 4" xfId="15839"/>
    <cellStyle name="Обычный 2 9 2 2 8 3 5" xfId="15840"/>
    <cellStyle name="Обычный 2 9 2 2 8 4" xfId="15841"/>
    <cellStyle name="Обычный 2 9 2 2 8 4 2" xfId="15842"/>
    <cellStyle name="Обычный 2 9 2 2 8 4 3" xfId="15843"/>
    <cellStyle name="Обычный 2 9 2 2 8 4 4" xfId="15844"/>
    <cellStyle name="Обычный 2 9 2 2 8 5" xfId="15845"/>
    <cellStyle name="Обычный 2 9 2 2 8 6" xfId="15846"/>
    <cellStyle name="Обычный 2 9 2 2 8 7" xfId="15847"/>
    <cellStyle name="Обычный 2 9 2 2 8 8" xfId="15848"/>
    <cellStyle name="Обычный 2 9 2 2 9" xfId="15849"/>
    <cellStyle name="Обычный 2 9 2 2 9 2" xfId="15850"/>
    <cellStyle name="Обычный 2 9 2 2 9 2 2" xfId="15851"/>
    <cellStyle name="Обычный 2 9 2 2 9 2 2 2" xfId="15852"/>
    <cellStyle name="Обычный 2 9 2 2 9 2 3" xfId="15853"/>
    <cellStyle name="Обычный 2 9 2 2 9 2 4" xfId="15854"/>
    <cellStyle name="Обычный 2 9 2 2 9 2 5" xfId="15855"/>
    <cellStyle name="Обычный 2 9 2 2 9 3" xfId="15856"/>
    <cellStyle name="Обычный 2 9 2 2 9 3 2" xfId="15857"/>
    <cellStyle name="Обычный 2 9 2 2 9 3 3" xfId="15858"/>
    <cellStyle name="Обычный 2 9 2 2 9 3 4" xfId="15859"/>
    <cellStyle name="Обычный 2 9 2 2 9 4" xfId="15860"/>
    <cellStyle name="Обычный 2 9 2 2 9 5" xfId="15861"/>
    <cellStyle name="Обычный 2 9 2 2 9 6" xfId="15862"/>
    <cellStyle name="Обычный 2 9 2 2 9 7" xfId="15863"/>
    <cellStyle name="Обычный 2 9 2 3" xfId="15864"/>
    <cellStyle name="Обычный 2 9 2 3 10" xfId="15865"/>
    <cellStyle name="Обычный 2 9 2 3 10 2" xfId="15866"/>
    <cellStyle name="Обычный 2 9 2 3 10 2 2" xfId="15867"/>
    <cellStyle name="Обычный 2 9 2 3 10 3" xfId="15868"/>
    <cellStyle name="Обычный 2 9 2 3 10 4" xfId="15869"/>
    <cellStyle name="Обычный 2 9 2 3 10 5" xfId="15870"/>
    <cellStyle name="Обычный 2 9 2 3 11" xfId="15871"/>
    <cellStyle name="Обычный 2 9 2 3 11 2" xfId="15872"/>
    <cellStyle name="Обычный 2 9 2 3 11 2 2" xfId="15873"/>
    <cellStyle name="Обычный 2 9 2 3 11 3" xfId="15874"/>
    <cellStyle name="Обычный 2 9 2 3 11 4" xfId="15875"/>
    <cellStyle name="Обычный 2 9 2 3 11 5" xfId="15876"/>
    <cellStyle name="Обычный 2 9 2 3 12" xfId="15877"/>
    <cellStyle name="Обычный 2 9 2 3 12 2" xfId="15878"/>
    <cellStyle name="Обычный 2 9 2 3 12 2 2" xfId="15879"/>
    <cellStyle name="Обычный 2 9 2 3 12 3" xfId="15880"/>
    <cellStyle name="Обычный 2 9 2 3 13" xfId="15881"/>
    <cellStyle name="Обычный 2 9 2 3 13 2" xfId="15882"/>
    <cellStyle name="Обычный 2 9 2 3 14" xfId="15883"/>
    <cellStyle name="Обычный 2 9 2 3 15" xfId="15884"/>
    <cellStyle name="Обычный 2 9 2 3 2" xfId="15885"/>
    <cellStyle name="Обычный 2 9 2 3 2 2" xfId="15886"/>
    <cellStyle name="Обычный 2 9 2 3 2 2 2" xfId="15887"/>
    <cellStyle name="Обычный 2 9 2 3 2 2 2 2" xfId="15888"/>
    <cellStyle name="Обычный 2 9 2 3 2 2 2 2 2" xfId="15889"/>
    <cellStyle name="Обычный 2 9 2 3 2 2 2 3" xfId="15890"/>
    <cellStyle name="Обычный 2 9 2 3 2 2 2 4" xfId="15891"/>
    <cellStyle name="Обычный 2 9 2 3 2 2 2 5" xfId="15892"/>
    <cellStyle name="Обычный 2 9 2 3 2 2 3" xfId="15893"/>
    <cellStyle name="Обычный 2 9 2 3 2 2 3 2" xfId="15894"/>
    <cellStyle name="Обычный 2 9 2 3 2 2 3 3" xfId="15895"/>
    <cellStyle name="Обычный 2 9 2 3 2 2 3 4" xfId="15896"/>
    <cellStyle name="Обычный 2 9 2 3 2 2 4" xfId="15897"/>
    <cellStyle name="Обычный 2 9 2 3 2 2 5" xfId="15898"/>
    <cellStyle name="Обычный 2 9 2 3 2 2 6" xfId="15899"/>
    <cellStyle name="Обычный 2 9 2 3 2 2 7" xfId="15900"/>
    <cellStyle name="Обычный 2 9 2 3 2 3" xfId="15901"/>
    <cellStyle name="Обычный 2 9 2 3 2 3 2" xfId="15902"/>
    <cellStyle name="Обычный 2 9 2 3 2 3 2 2" xfId="15903"/>
    <cellStyle name="Обычный 2 9 2 3 2 3 3" xfId="15904"/>
    <cellStyle name="Обычный 2 9 2 3 2 3 4" xfId="15905"/>
    <cellStyle name="Обычный 2 9 2 3 2 3 5" xfId="15906"/>
    <cellStyle name="Обычный 2 9 2 3 2 4" xfId="15907"/>
    <cellStyle name="Обычный 2 9 2 3 2 4 2" xfId="15908"/>
    <cellStyle name="Обычный 2 9 2 3 2 4 2 2" xfId="15909"/>
    <cellStyle name="Обычный 2 9 2 3 2 4 3" xfId="15910"/>
    <cellStyle name="Обычный 2 9 2 3 2 4 4" xfId="15911"/>
    <cellStyle name="Обычный 2 9 2 3 2 4 5" xfId="15912"/>
    <cellStyle name="Обычный 2 9 2 3 2 5" xfId="15913"/>
    <cellStyle name="Обычный 2 9 2 3 2 5 2" xfId="15914"/>
    <cellStyle name="Обычный 2 9 2 3 2 5 3" xfId="15915"/>
    <cellStyle name="Обычный 2 9 2 3 2 5 4" xfId="15916"/>
    <cellStyle name="Обычный 2 9 2 3 2 6" xfId="15917"/>
    <cellStyle name="Обычный 2 9 2 3 2 7" xfId="15918"/>
    <cellStyle name="Обычный 2 9 2 3 2 8" xfId="15919"/>
    <cellStyle name="Обычный 2 9 2 3 2 9" xfId="15920"/>
    <cellStyle name="Обычный 2 9 2 3 3" xfId="15921"/>
    <cellStyle name="Обычный 2 9 2 3 3 2" xfId="15922"/>
    <cellStyle name="Обычный 2 9 2 3 3 2 2" xfId="15923"/>
    <cellStyle name="Обычный 2 9 2 3 3 2 2 2" xfId="15924"/>
    <cellStyle name="Обычный 2 9 2 3 3 2 2 2 2" xfId="15925"/>
    <cellStyle name="Обычный 2 9 2 3 3 2 2 3" xfId="15926"/>
    <cellStyle name="Обычный 2 9 2 3 3 2 2 4" xfId="15927"/>
    <cellStyle name="Обычный 2 9 2 3 3 2 2 5" xfId="15928"/>
    <cellStyle name="Обычный 2 9 2 3 3 2 3" xfId="15929"/>
    <cellStyle name="Обычный 2 9 2 3 3 2 3 2" xfId="15930"/>
    <cellStyle name="Обычный 2 9 2 3 3 2 3 3" xfId="15931"/>
    <cellStyle name="Обычный 2 9 2 3 3 2 3 4" xfId="15932"/>
    <cellStyle name="Обычный 2 9 2 3 3 2 4" xfId="15933"/>
    <cellStyle name="Обычный 2 9 2 3 3 2 5" xfId="15934"/>
    <cellStyle name="Обычный 2 9 2 3 3 2 6" xfId="15935"/>
    <cellStyle name="Обычный 2 9 2 3 3 2 7" xfId="15936"/>
    <cellStyle name="Обычный 2 9 2 3 3 3" xfId="15937"/>
    <cellStyle name="Обычный 2 9 2 3 3 3 2" xfId="15938"/>
    <cellStyle name="Обычный 2 9 2 3 3 3 2 2" xfId="15939"/>
    <cellStyle name="Обычный 2 9 2 3 3 3 3" xfId="15940"/>
    <cellStyle name="Обычный 2 9 2 3 3 3 4" xfId="15941"/>
    <cellStyle name="Обычный 2 9 2 3 3 3 5" xfId="15942"/>
    <cellStyle name="Обычный 2 9 2 3 3 4" xfId="15943"/>
    <cellStyle name="Обычный 2 9 2 3 3 4 2" xfId="15944"/>
    <cellStyle name="Обычный 2 9 2 3 3 4 2 2" xfId="15945"/>
    <cellStyle name="Обычный 2 9 2 3 3 4 3" xfId="15946"/>
    <cellStyle name="Обычный 2 9 2 3 3 4 4" xfId="15947"/>
    <cellStyle name="Обычный 2 9 2 3 3 4 5" xfId="15948"/>
    <cellStyle name="Обычный 2 9 2 3 3 5" xfId="15949"/>
    <cellStyle name="Обычный 2 9 2 3 3 5 2" xfId="15950"/>
    <cellStyle name="Обычный 2 9 2 3 3 5 3" xfId="15951"/>
    <cellStyle name="Обычный 2 9 2 3 3 5 4" xfId="15952"/>
    <cellStyle name="Обычный 2 9 2 3 3 6" xfId="15953"/>
    <cellStyle name="Обычный 2 9 2 3 3 7" xfId="15954"/>
    <cellStyle name="Обычный 2 9 2 3 3 8" xfId="15955"/>
    <cellStyle name="Обычный 2 9 2 3 3 9" xfId="15956"/>
    <cellStyle name="Обычный 2 9 2 3 4" xfId="15957"/>
    <cellStyle name="Обычный 2 9 2 3 4 2" xfId="15958"/>
    <cellStyle name="Обычный 2 9 2 3 4 2 2" xfId="15959"/>
    <cellStyle name="Обычный 2 9 2 3 4 2 2 2" xfId="15960"/>
    <cellStyle name="Обычный 2 9 2 3 4 2 2 2 2" xfId="15961"/>
    <cellStyle name="Обычный 2 9 2 3 4 2 2 3" xfId="15962"/>
    <cellStyle name="Обычный 2 9 2 3 4 2 2 4" xfId="15963"/>
    <cellStyle name="Обычный 2 9 2 3 4 2 2 5" xfId="15964"/>
    <cellStyle name="Обычный 2 9 2 3 4 2 3" xfId="15965"/>
    <cellStyle name="Обычный 2 9 2 3 4 2 3 2" xfId="15966"/>
    <cellStyle name="Обычный 2 9 2 3 4 2 3 3" xfId="15967"/>
    <cellStyle name="Обычный 2 9 2 3 4 2 3 4" xfId="15968"/>
    <cellStyle name="Обычный 2 9 2 3 4 2 4" xfId="15969"/>
    <cellStyle name="Обычный 2 9 2 3 4 2 5" xfId="15970"/>
    <cellStyle name="Обычный 2 9 2 3 4 2 6" xfId="15971"/>
    <cellStyle name="Обычный 2 9 2 3 4 2 7" xfId="15972"/>
    <cellStyle name="Обычный 2 9 2 3 4 3" xfId="15973"/>
    <cellStyle name="Обычный 2 9 2 3 4 3 2" xfId="15974"/>
    <cellStyle name="Обычный 2 9 2 3 4 3 2 2" xfId="15975"/>
    <cellStyle name="Обычный 2 9 2 3 4 3 3" xfId="15976"/>
    <cellStyle name="Обычный 2 9 2 3 4 3 4" xfId="15977"/>
    <cellStyle name="Обычный 2 9 2 3 4 3 5" xfId="15978"/>
    <cellStyle name="Обычный 2 9 2 3 4 4" xfId="15979"/>
    <cellStyle name="Обычный 2 9 2 3 4 4 2" xfId="15980"/>
    <cellStyle name="Обычный 2 9 2 3 4 4 2 2" xfId="15981"/>
    <cellStyle name="Обычный 2 9 2 3 4 4 3" xfId="15982"/>
    <cellStyle name="Обычный 2 9 2 3 4 4 4" xfId="15983"/>
    <cellStyle name="Обычный 2 9 2 3 4 4 5" xfId="15984"/>
    <cellStyle name="Обычный 2 9 2 3 4 5" xfId="15985"/>
    <cellStyle name="Обычный 2 9 2 3 4 5 2" xfId="15986"/>
    <cellStyle name="Обычный 2 9 2 3 4 5 3" xfId="15987"/>
    <cellStyle name="Обычный 2 9 2 3 4 5 4" xfId="15988"/>
    <cellStyle name="Обычный 2 9 2 3 4 6" xfId="15989"/>
    <cellStyle name="Обычный 2 9 2 3 4 7" xfId="15990"/>
    <cellStyle name="Обычный 2 9 2 3 4 8" xfId="15991"/>
    <cellStyle name="Обычный 2 9 2 3 4 9" xfId="15992"/>
    <cellStyle name="Обычный 2 9 2 3 5" xfId="15993"/>
    <cellStyle name="Обычный 2 9 2 3 5 2" xfId="15994"/>
    <cellStyle name="Обычный 2 9 2 3 5 2 2" xfId="15995"/>
    <cellStyle name="Обычный 2 9 2 3 5 2 2 2" xfId="15996"/>
    <cellStyle name="Обычный 2 9 2 3 5 2 2 2 2" xfId="15997"/>
    <cellStyle name="Обычный 2 9 2 3 5 2 2 3" xfId="15998"/>
    <cellStyle name="Обычный 2 9 2 3 5 2 2 4" xfId="15999"/>
    <cellStyle name="Обычный 2 9 2 3 5 2 2 5" xfId="16000"/>
    <cellStyle name="Обычный 2 9 2 3 5 2 3" xfId="16001"/>
    <cellStyle name="Обычный 2 9 2 3 5 2 3 2" xfId="16002"/>
    <cellStyle name="Обычный 2 9 2 3 5 2 3 3" xfId="16003"/>
    <cellStyle name="Обычный 2 9 2 3 5 2 3 4" xfId="16004"/>
    <cellStyle name="Обычный 2 9 2 3 5 2 4" xfId="16005"/>
    <cellStyle name="Обычный 2 9 2 3 5 2 5" xfId="16006"/>
    <cellStyle name="Обычный 2 9 2 3 5 2 6" xfId="16007"/>
    <cellStyle name="Обычный 2 9 2 3 5 2 7" xfId="16008"/>
    <cellStyle name="Обычный 2 9 2 3 5 3" xfId="16009"/>
    <cellStyle name="Обычный 2 9 2 3 5 3 2" xfId="16010"/>
    <cellStyle name="Обычный 2 9 2 3 5 3 2 2" xfId="16011"/>
    <cellStyle name="Обычный 2 9 2 3 5 3 3" xfId="16012"/>
    <cellStyle name="Обычный 2 9 2 3 5 3 4" xfId="16013"/>
    <cellStyle name="Обычный 2 9 2 3 5 3 5" xfId="16014"/>
    <cellStyle name="Обычный 2 9 2 3 5 4" xfId="16015"/>
    <cellStyle name="Обычный 2 9 2 3 5 4 2" xfId="16016"/>
    <cellStyle name="Обычный 2 9 2 3 5 4 3" xfId="16017"/>
    <cellStyle name="Обычный 2 9 2 3 5 4 4" xfId="16018"/>
    <cellStyle name="Обычный 2 9 2 3 5 5" xfId="16019"/>
    <cellStyle name="Обычный 2 9 2 3 5 6" xfId="16020"/>
    <cellStyle name="Обычный 2 9 2 3 5 7" xfId="16021"/>
    <cellStyle name="Обычный 2 9 2 3 5 8" xfId="16022"/>
    <cellStyle name="Обычный 2 9 2 3 6" xfId="16023"/>
    <cellStyle name="Обычный 2 9 2 3 6 2" xfId="16024"/>
    <cellStyle name="Обычный 2 9 2 3 6 2 2" xfId="16025"/>
    <cellStyle name="Обычный 2 9 2 3 6 2 2 2" xfId="16026"/>
    <cellStyle name="Обычный 2 9 2 3 6 2 2 2 2" xfId="16027"/>
    <cellStyle name="Обычный 2 9 2 3 6 2 2 3" xfId="16028"/>
    <cellStyle name="Обычный 2 9 2 3 6 2 2 4" xfId="16029"/>
    <cellStyle name="Обычный 2 9 2 3 6 2 2 5" xfId="16030"/>
    <cellStyle name="Обычный 2 9 2 3 6 2 3" xfId="16031"/>
    <cellStyle name="Обычный 2 9 2 3 6 2 3 2" xfId="16032"/>
    <cellStyle name="Обычный 2 9 2 3 6 2 3 3" xfId="16033"/>
    <cellStyle name="Обычный 2 9 2 3 6 2 3 4" xfId="16034"/>
    <cellStyle name="Обычный 2 9 2 3 6 2 4" xfId="16035"/>
    <cellStyle name="Обычный 2 9 2 3 6 2 5" xfId="16036"/>
    <cellStyle name="Обычный 2 9 2 3 6 2 6" xfId="16037"/>
    <cellStyle name="Обычный 2 9 2 3 6 2 7" xfId="16038"/>
    <cellStyle name="Обычный 2 9 2 3 6 3" xfId="16039"/>
    <cellStyle name="Обычный 2 9 2 3 6 3 2" xfId="16040"/>
    <cellStyle name="Обычный 2 9 2 3 6 3 2 2" xfId="16041"/>
    <cellStyle name="Обычный 2 9 2 3 6 3 3" xfId="16042"/>
    <cellStyle name="Обычный 2 9 2 3 6 3 4" xfId="16043"/>
    <cellStyle name="Обычный 2 9 2 3 6 3 5" xfId="16044"/>
    <cellStyle name="Обычный 2 9 2 3 6 4" xfId="16045"/>
    <cellStyle name="Обычный 2 9 2 3 6 4 2" xfId="16046"/>
    <cellStyle name="Обычный 2 9 2 3 6 4 3" xfId="16047"/>
    <cellStyle name="Обычный 2 9 2 3 6 4 4" xfId="16048"/>
    <cellStyle name="Обычный 2 9 2 3 6 5" xfId="16049"/>
    <cellStyle name="Обычный 2 9 2 3 6 6" xfId="16050"/>
    <cellStyle name="Обычный 2 9 2 3 6 7" xfId="16051"/>
    <cellStyle name="Обычный 2 9 2 3 6 8" xfId="16052"/>
    <cellStyle name="Обычный 2 9 2 3 7" xfId="16053"/>
    <cellStyle name="Обычный 2 9 2 3 7 2" xfId="16054"/>
    <cellStyle name="Обычный 2 9 2 3 7 2 2" xfId="16055"/>
    <cellStyle name="Обычный 2 9 2 3 7 2 2 2" xfId="16056"/>
    <cellStyle name="Обычный 2 9 2 3 7 2 2 2 2" xfId="16057"/>
    <cellStyle name="Обычный 2 9 2 3 7 2 2 3" xfId="16058"/>
    <cellStyle name="Обычный 2 9 2 3 7 2 2 4" xfId="16059"/>
    <cellStyle name="Обычный 2 9 2 3 7 2 2 5" xfId="16060"/>
    <cellStyle name="Обычный 2 9 2 3 7 2 3" xfId="16061"/>
    <cellStyle name="Обычный 2 9 2 3 7 2 3 2" xfId="16062"/>
    <cellStyle name="Обычный 2 9 2 3 7 2 3 3" xfId="16063"/>
    <cellStyle name="Обычный 2 9 2 3 7 2 3 4" xfId="16064"/>
    <cellStyle name="Обычный 2 9 2 3 7 2 4" xfId="16065"/>
    <cellStyle name="Обычный 2 9 2 3 7 2 5" xfId="16066"/>
    <cellStyle name="Обычный 2 9 2 3 7 2 6" xfId="16067"/>
    <cellStyle name="Обычный 2 9 2 3 7 2 7" xfId="16068"/>
    <cellStyle name="Обычный 2 9 2 3 7 3" xfId="16069"/>
    <cellStyle name="Обычный 2 9 2 3 7 3 2" xfId="16070"/>
    <cellStyle name="Обычный 2 9 2 3 7 3 2 2" xfId="16071"/>
    <cellStyle name="Обычный 2 9 2 3 7 3 3" xfId="16072"/>
    <cellStyle name="Обычный 2 9 2 3 7 3 4" xfId="16073"/>
    <cellStyle name="Обычный 2 9 2 3 7 3 5" xfId="16074"/>
    <cellStyle name="Обычный 2 9 2 3 7 4" xfId="16075"/>
    <cellStyle name="Обычный 2 9 2 3 7 4 2" xfId="16076"/>
    <cellStyle name="Обычный 2 9 2 3 7 4 3" xfId="16077"/>
    <cellStyle name="Обычный 2 9 2 3 7 4 4" xfId="16078"/>
    <cellStyle name="Обычный 2 9 2 3 7 5" xfId="16079"/>
    <cellStyle name="Обычный 2 9 2 3 7 6" xfId="16080"/>
    <cellStyle name="Обычный 2 9 2 3 7 7" xfId="16081"/>
    <cellStyle name="Обычный 2 9 2 3 7 8" xfId="16082"/>
    <cellStyle name="Обычный 2 9 2 3 8" xfId="16083"/>
    <cellStyle name="Обычный 2 9 2 3 8 2" xfId="16084"/>
    <cellStyle name="Обычный 2 9 2 3 8 2 2" xfId="16085"/>
    <cellStyle name="Обычный 2 9 2 3 8 2 2 2" xfId="16086"/>
    <cellStyle name="Обычный 2 9 2 3 8 2 3" xfId="16087"/>
    <cellStyle name="Обычный 2 9 2 3 8 2 4" xfId="16088"/>
    <cellStyle name="Обычный 2 9 2 3 8 2 5" xfId="16089"/>
    <cellStyle name="Обычный 2 9 2 3 8 3" xfId="16090"/>
    <cellStyle name="Обычный 2 9 2 3 8 3 2" xfId="16091"/>
    <cellStyle name="Обычный 2 9 2 3 8 3 3" xfId="16092"/>
    <cellStyle name="Обычный 2 9 2 3 8 3 4" xfId="16093"/>
    <cellStyle name="Обычный 2 9 2 3 8 4" xfId="16094"/>
    <cellStyle name="Обычный 2 9 2 3 8 5" xfId="16095"/>
    <cellStyle name="Обычный 2 9 2 3 8 6" xfId="16096"/>
    <cellStyle name="Обычный 2 9 2 3 8 7" xfId="16097"/>
    <cellStyle name="Обычный 2 9 2 3 9" xfId="16098"/>
    <cellStyle name="Обычный 2 9 2 3 9 2" xfId="16099"/>
    <cellStyle name="Обычный 2 9 2 3 9 2 2" xfId="16100"/>
    <cellStyle name="Обычный 2 9 2 3 9 2 2 2" xfId="16101"/>
    <cellStyle name="Обычный 2 9 2 3 9 2 3" xfId="16102"/>
    <cellStyle name="Обычный 2 9 2 3 9 2 4" xfId="16103"/>
    <cellStyle name="Обычный 2 9 2 3 9 2 5" xfId="16104"/>
    <cellStyle name="Обычный 2 9 2 3 9 3" xfId="16105"/>
    <cellStyle name="Обычный 2 9 2 3 9 3 2" xfId="16106"/>
    <cellStyle name="Обычный 2 9 2 3 9 3 3" xfId="16107"/>
    <cellStyle name="Обычный 2 9 2 3 9 3 4" xfId="16108"/>
    <cellStyle name="Обычный 2 9 2 3 9 4" xfId="16109"/>
    <cellStyle name="Обычный 2 9 2 3 9 5" xfId="16110"/>
    <cellStyle name="Обычный 2 9 2 3 9 6" xfId="16111"/>
    <cellStyle name="Обычный 2 9 2 3 9 7" xfId="16112"/>
    <cellStyle name="Обычный 2 9 2 4" xfId="16113"/>
    <cellStyle name="Обычный 2 9 2 4 10" xfId="16114"/>
    <cellStyle name="Обычный 2 9 2 4 10 2" xfId="16115"/>
    <cellStyle name="Обычный 2 9 2 4 10 2 2" xfId="16116"/>
    <cellStyle name="Обычный 2 9 2 4 10 3" xfId="16117"/>
    <cellStyle name="Обычный 2 9 2 4 10 4" xfId="16118"/>
    <cellStyle name="Обычный 2 9 2 4 10 5" xfId="16119"/>
    <cellStyle name="Обычный 2 9 2 4 11" xfId="16120"/>
    <cellStyle name="Обычный 2 9 2 4 11 2" xfId="16121"/>
    <cellStyle name="Обычный 2 9 2 4 11 3" xfId="16122"/>
    <cellStyle name="Обычный 2 9 2 4 11 4" xfId="16123"/>
    <cellStyle name="Обычный 2 9 2 4 12" xfId="16124"/>
    <cellStyle name="Обычный 2 9 2 4 13" xfId="16125"/>
    <cellStyle name="Обычный 2 9 2 4 14" xfId="16126"/>
    <cellStyle name="Обычный 2 9 2 4 15" xfId="16127"/>
    <cellStyle name="Обычный 2 9 2 4 2" xfId="16128"/>
    <cellStyle name="Обычный 2 9 2 4 2 2" xfId="16129"/>
    <cellStyle name="Обычный 2 9 2 4 2 2 2" xfId="16130"/>
    <cellStyle name="Обычный 2 9 2 4 2 2 2 2" xfId="16131"/>
    <cellStyle name="Обычный 2 9 2 4 2 2 2 2 2" xfId="16132"/>
    <cellStyle name="Обычный 2 9 2 4 2 2 2 3" xfId="16133"/>
    <cellStyle name="Обычный 2 9 2 4 2 2 2 4" xfId="16134"/>
    <cellStyle name="Обычный 2 9 2 4 2 2 2 5" xfId="16135"/>
    <cellStyle name="Обычный 2 9 2 4 2 2 3" xfId="16136"/>
    <cellStyle name="Обычный 2 9 2 4 2 2 3 2" xfId="16137"/>
    <cellStyle name="Обычный 2 9 2 4 2 2 3 3" xfId="16138"/>
    <cellStyle name="Обычный 2 9 2 4 2 2 3 4" xfId="16139"/>
    <cellStyle name="Обычный 2 9 2 4 2 2 4" xfId="16140"/>
    <cellStyle name="Обычный 2 9 2 4 2 2 5" xfId="16141"/>
    <cellStyle name="Обычный 2 9 2 4 2 2 6" xfId="16142"/>
    <cellStyle name="Обычный 2 9 2 4 2 2 7" xfId="16143"/>
    <cellStyle name="Обычный 2 9 2 4 2 3" xfId="16144"/>
    <cellStyle name="Обычный 2 9 2 4 2 3 2" xfId="16145"/>
    <cellStyle name="Обычный 2 9 2 4 2 3 2 2" xfId="16146"/>
    <cellStyle name="Обычный 2 9 2 4 2 3 3" xfId="16147"/>
    <cellStyle name="Обычный 2 9 2 4 2 3 4" xfId="16148"/>
    <cellStyle name="Обычный 2 9 2 4 2 3 5" xfId="16149"/>
    <cellStyle name="Обычный 2 9 2 4 2 4" xfId="16150"/>
    <cellStyle name="Обычный 2 9 2 4 2 4 2" xfId="16151"/>
    <cellStyle name="Обычный 2 9 2 4 2 4 2 2" xfId="16152"/>
    <cellStyle name="Обычный 2 9 2 4 2 4 3" xfId="16153"/>
    <cellStyle name="Обычный 2 9 2 4 2 4 4" xfId="16154"/>
    <cellStyle name="Обычный 2 9 2 4 2 4 5" xfId="16155"/>
    <cellStyle name="Обычный 2 9 2 4 2 5" xfId="16156"/>
    <cellStyle name="Обычный 2 9 2 4 2 5 2" xfId="16157"/>
    <cellStyle name="Обычный 2 9 2 4 2 5 3" xfId="16158"/>
    <cellStyle name="Обычный 2 9 2 4 2 5 4" xfId="16159"/>
    <cellStyle name="Обычный 2 9 2 4 2 6" xfId="16160"/>
    <cellStyle name="Обычный 2 9 2 4 2 7" xfId="16161"/>
    <cellStyle name="Обычный 2 9 2 4 2 8" xfId="16162"/>
    <cellStyle name="Обычный 2 9 2 4 2 9" xfId="16163"/>
    <cellStyle name="Обычный 2 9 2 4 3" xfId="16164"/>
    <cellStyle name="Обычный 2 9 2 4 3 2" xfId="16165"/>
    <cellStyle name="Обычный 2 9 2 4 3 2 2" xfId="16166"/>
    <cellStyle name="Обычный 2 9 2 4 3 2 2 2" xfId="16167"/>
    <cellStyle name="Обычный 2 9 2 4 3 2 2 2 2" xfId="16168"/>
    <cellStyle name="Обычный 2 9 2 4 3 2 2 3" xfId="16169"/>
    <cellStyle name="Обычный 2 9 2 4 3 2 2 4" xfId="16170"/>
    <cellStyle name="Обычный 2 9 2 4 3 2 2 5" xfId="16171"/>
    <cellStyle name="Обычный 2 9 2 4 3 2 3" xfId="16172"/>
    <cellStyle name="Обычный 2 9 2 4 3 2 3 2" xfId="16173"/>
    <cellStyle name="Обычный 2 9 2 4 3 2 3 3" xfId="16174"/>
    <cellStyle name="Обычный 2 9 2 4 3 2 3 4" xfId="16175"/>
    <cellStyle name="Обычный 2 9 2 4 3 2 4" xfId="16176"/>
    <cellStyle name="Обычный 2 9 2 4 3 2 5" xfId="16177"/>
    <cellStyle name="Обычный 2 9 2 4 3 2 6" xfId="16178"/>
    <cellStyle name="Обычный 2 9 2 4 3 2 7" xfId="16179"/>
    <cellStyle name="Обычный 2 9 2 4 3 3" xfId="16180"/>
    <cellStyle name="Обычный 2 9 2 4 3 3 2" xfId="16181"/>
    <cellStyle name="Обычный 2 9 2 4 3 3 2 2" xfId="16182"/>
    <cellStyle name="Обычный 2 9 2 4 3 3 3" xfId="16183"/>
    <cellStyle name="Обычный 2 9 2 4 3 3 4" xfId="16184"/>
    <cellStyle name="Обычный 2 9 2 4 3 3 5" xfId="16185"/>
    <cellStyle name="Обычный 2 9 2 4 3 4" xfId="16186"/>
    <cellStyle name="Обычный 2 9 2 4 3 4 2" xfId="16187"/>
    <cellStyle name="Обычный 2 9 2 4 3 4 2 2" xfId="16188"/>
    <cellStyle name="Обычный 2 9 2 4 3 4 3" xfId="16189"/>
    <cellStyle name="Обычный 2 9 2 4 3 4 4" xfId="16190"/>
    <cellStyle name="Обычный 2 9 2 4 3 4 5" xfId="16191"/>
    <cellStyle name="Обычный 2 9 2 4 3 5" xfId="16192"/>
    <cellStyle name="Обычный 2 9 2 4 3 5 2" xfId="16193"/>
    <cellStyle name="Обычный 2 9 2 4 3 5 3" xfId="16194"/>
    <cellStyle name="Обычный 2 9 2 4 3 5 4" xfId="16195"/>
    <cellStyle name="Обычный 2 9 2 4 3 6" xfId="16196"/>
    <cellStyle name="Обычный 2 9 2 4 3 7" xfId="16197"/>
    <cellStyle name="Обычный 2 9 2 4 3 8" xfId="16198"/>
    <cellStyle name="Обычный 2 9 2 4 3 9" xfId="16199"/>
    <cellStyle name="Обычный 2 9 2 4 4" xfId="16200"/>
    <cellStyle name="Обычный 2 9 2 4 4 2" xfId="16201"/>
    <cellStyle name="Обычный 2 9 2 4 4 2 2" xfId="16202"/>
    <cellStyle name="Обычный 2 9 2 4 4 2 2 2" xfId="16203"/>
    <cellStyle name="Обычный 2 9 2 4 4 2 2 2 2" xfId="16204"/>
    <cellStyle name="Обычный 2 9 2 4 4 2 2 3" xfId="16205"/>
    <cellStyle name="Обычный 2 9 2 4 4 2 2 4" xfId="16206"/>
    <cellStyle name="Обычный 2 9 2 4 4 2 2 5" xfId="16207"/>
    <cellStyle name="Обычный 2 9 2 4 4 2 3" xfId="16208"/>
    <cellStyle name="Обычный 2 9 2 4 4 2 3 2" xfId="16209"/>
    <cellStyle name="Обычный 2 9 2 4 4 2 3 3" xfId="16210"/>
    <cellStyle name="Обычный 2 9 2 4 4 2 3 4" xfId="16211"/>
    <cellStyle name="Обычный 2 9 2 4 4 2 4" xfId="16212"/>
    <cellStyle name="Обычный 2 9 2 4 4 2 5" xfId="16213"/>
    <cellStyle name="Обычный 2 9 2 4 4 2 6" xfId="16214"/>
    <cellStyle name="Обычный 2 9 2 4 4 2 7" xfId="16215"/>
    <cellStyle name="Обычный 2 9 2 4 4 3" xfId="16216"/>
    <cellStyle name="Обычный 2 9 2 4 4 3 2" xfId="16217"/>
    <cellStyle name="Обычный 2 9 2 4 4 3 2 2" xfId="16218"/>
    <cellStyle name="Обычный 2 9 2 4 4 3 3" xfId="16219"/>
    <cellStyle name="Обычный 2 9 2 4 4 3 4" xfId="16220"/>
    <cellStyle name="Обычный 2 9 2 4 4 3 5" xfId="16221"/>
    <cellStyle name="Обычный 2 9 2 4 4 4" xfId="16222"/>
    <cellStyle name="Обычный 2 9 2 4 4 4 2" xfId="16223"/>
    <cellStyle name="Обычный 2 9 2 4 4 4 3" xfId="16224"/>
    <cellStyle name="Обычный 2 9 2 4 4 4 4" xfId="16225"/>
    <cellStyle name="Обычный 2 9 2 4 4 5" xfId="16226"/>
    <cellStyle name="Обычный 2 9 2 4 4 6" xfId="16227"/>
    <cellStyle name="Обычный 2 9 2 4 4 7" xfId="16228"/>
    <cellStyle name="Обычный 2 9 2 4 4 8" xfId="16229"/>
    <cellStyle name="Обычный 2 9 2 4 5" xfId="16230"/>
    <cellStyle name="Обычный 2 9 2 4 5 2" xfId="16231"/>
    <cellStyle name="Обычный 2 9 2 4 5 2 2" xfId="16232"/>
    <cellStyle name="Обычный 2 9 2 4 5 2 2 2" xfId="16233"/>
    <cellStyle name="Обычный 2 9 2 4 5 2 2 2 2" xfId="16234"/>
    <cellStyle name="Обычный 2 9 2 4 5 2 2 3" xfId="16235"/>
    <cellStyle name="Обычный 2 9 2 4 5 2 2 4" xfId="16236"/>
    <cellStyle name="Обычный 2 9 2 4 5 2 2 5" xfId="16237"/>
    <cellStyle name="Обычный 2 9 2 4 5 2 3" xfId="16238"/>
    <cellStyle name="Обычный 2 9 2 4 5 2 3 2" xfId="16239"/>
    <cellStyle name="Обычный 2 9 2 4 5 2 3 3" xfId="16240"/>
    <cellStyle name="Обычный 2 9 2 4 5 2 3 4" xfId="16241"/>
    <cellStyle name="Обычный 2 9 2 4 5 2 4" xfId="16242"/>
    <cellStyle name="Обычный 2 9 2 4 5 2 5" xfId="16243"/>
    <cellStyle name="Обычный 2 9 2 4 5 2 6" xfId="16244"/>
    <cellStyle name="Обычный 2 9 2 4 5 2 7" xfId="16245"/>
    <cellStyle name="Обычный 2 9 2 4 5 3" xfId="16246"/>
    <cellStyle name="Обычный 2 9 2 4 5 3 2" xfId="16247"/>
    <cellStyle name="Обычный 2 9 2 4 5 3 2 2" xfId="16248"/>
    <cellStyle name="Обычный 2 9 2 4 5 3 3" xfId="16249"/>
    <cellStyle name="Обычный 2 9 2 4 5 3 4" xfId="16250"/>
    <cellStyle name="Обычный 2 9 2 4 5 3 5" xfId="16251"/>
    <cellStyle name="Обычный 2 9 2 4 5 4" xfId="16252"/>
    <cellStyle name="Обычный 2 9 2 4 5 4 2" xfId="16253"/>
    <cellStyle name="Обычный 2 9 2 4 5 4 3" xfId="16254"/>
    <cellStyle name="Обычный 2 9 2 4 5 4 4" xfId="16255"/>
    <cellStyle name="Обычный 2 9 2 4 5 5" xfId="16256"/>
    <cellStyle name="Обычный 2 9 2 4 5 6" xfId="16257"/>
    <cellStyle name="Обычный 2 9 2 4 5 7" xfId="16258"/>
    <cellStyle name="Обычный 2 9 2 4 5 8" xfId="16259"/>
    <cellStyle name="Обычный 2 9 2 4 6" xfId="16260"/>
    <cellStyle name="Обычный 2 9 2 4 6 2" xfId="16261"/>
    <cellStyle name="Обычный 2 9 2 4 6 2 2" xfId="16262"/>
    <cellStyle name="Обычный 2 9 2 4 6 2 2 2" xfId="16263"/>
    <cellStyle name="Обычный 2 9 2 4 6 2 2 2 2" xfId="16264"/>
    <cellStyle name="Обычный 2 9 2 4 6 2 2 3" xfId="16265"/>
    <cellStyle name="Обычный 2 9 2 4 6 2 2 4" xfId="16266"/>
    <cellStyle name="Обычный 2 9 2 4 6 2 2 5" xfId="16267"/>
    <cellStyle name="Обычный 2 9 2 4 6 2 3" xfId="16268"/>
    <cellStyle name="Обычный 2 9 2 4 6 2 3 2" xfId="16269"/>
    <cellStyle name="Обычный 2 9 2 4 6 2 3 3" xfId="16270"/>
    <cellStyle name="Обычный 2 9 2 4 6 2 3 4" xfId="16271"/>
    <cellStyle name="Обычный 2 9 2 4 6 2 4" xfId="16272"/>
    <cellStyle name="Обычный 2 9 2 4 6 2 5" xfId="16273"/>
    <cellStyle name="Обычный 2 9 2 4 6 2 6" xfId="16274"/>
    <cellStyle name="Обычный 2 9 2 4 6 2 7" xfId="16275"/>
    <cellStyle name="Обычный 2 9 2 4 6 3" xfId="16276"/>
    <cellStyle name="Обычный 2 9 2 4 6 3 2" xfId="16277"/>
    <cellStyle name="Обычный 2 9 2 4 6 3 2 2" xfId="16278"/>
    <cellStyle name="Обычный 2 9 2 4 6 3 3" xfId="16279"/>
    <cellStyle name="Обычный 2 9 2 4 6 3 4" xfId="16280"/>
    <cellStyle name="Обычный 2 9 2 4 6 3 5" xfId="16281"/>
    <cellStyle name="Обычный 2 9 2 4 6 4" xfId="16282"/>
    <cellStyle name="Обычный 2 9 2 4 6 4 2" xfId="16283"/>
    <cellStyle name="Обычный 2 9 2 4 6 4 3" xfId="16284"/>
    <cellStyle name="Обычный 2 9 2 4 6 4 4" xfId="16285"/>
    <cellStyle name="Обычный 2 9 2 4 6 5" xfId="16286"/>
    <cellStyle name="Обычный 2 9 2 4 6 6" xfId="16287"/>
    <cellStyle name="Обычный 2 9 2 4 6 7" xfId="16288"/>
    <cellStyle name="Обычный 2 9 2 4 6 8" xfId="16289"/>
    <cellStyle name="Обычный 2 9 2 4 7" xfId="16290"/>
    <cellStyle name="Обычный 2 9 2 4 7 2" xfId="16291"/>
    <cellStyle name="Обычный 2 9 2 4 7 2 2" xfId="16292"/>
    <cellStyle name="Обычный 2 9 2 4 7 2 2 2" xfId="16293"/>
    <cellStyle name="Обычный 2 9 2 4 7 2 2 2 2" xfId="16294"/>
    <cellStyle name="Обычный 2 9 2 4 7 2 2 3" xfId="16295"/>
    <cellStyle name="Обычный 2 9 2 4 7 2 2 4" xfId="16296"/>
    <cellStyle name="Обычный 2 9 2 4 7 2 2 5" xfId="16297"/>
    <cellStyle name="Обычный 2 9 2 4 7 2 3" xfId="16298"/>
    <cellStyle name="Обычный 2 9 2 4 7 2 3 2" xfId="16299"/>
    <cellStyle name="Обычный 2 9 2 4 7 2 3 3" xfId="16300"/>
    <cellStyle name="Обычный 2 9 2 4 7 2 3 4" xfId="16301"/>
    <cellStyle name="Обычный 2 9 2 4 7 2 4" xfId="16302"/>
    <cellStyle name="Обычный 2 9 2 4 7 2 5" xfId="16303"/>
    <cellStyle name="Обычный 2 9 2 4 7 2 6" xfId="16304"/>
    <cellStyle name="Обычный 2 9 2 4 7 2 7" xfId="16305"/>
    <cellStyle name="Обычный 2 9 2 4 7 3" xfId="16306"/>
    <cellStyle name="Обычный 2 9 2 4 7 3 2" xfId="16307"/>
    <cellStyle name="Обычный 2 9 2 4 7 3 2 2" xfId="16308"/>
    <cellStyle name="Обычный 2 9 2 4 7 3 3" xfId="16309"/>
    <cellStyle name="Обычный 2 9 2 4 7 3 4" xfId="16310"/>
    <cellStyle name="Обычный 2 9 2 4 7 3 5" xfId="16311"/>
    <cellStyle name="Обычный 2 9 2 4 7 4" xfId="16312"/>
    <cellStyle name="Обычный 2 9 2 4 7 4 2" xfId="16313"/>
    <cellStyle name="Обычный 2 9 2 4 7 4 3" xfId="16314"/>
    <cellStyle name="Обычный 2 9 2 4 7 4 4" xfId="16315"/>
    <cellStyle name="Обычный 2 9 2 4 7 5" xfId="16316"/>
    <cellStyle name="Обычный 2 9 2 4 7 6" xfId="16317"/>
    <cellStyle name="Обычный 2 9 2 4 7 7" xfId="16318"/>
    <cellStyle name="Обычный 2 9 2 4 7 8" xfId="16319"/>
    <cellStyle name="Обычный 2 9 2 4 8" xfId="16320"/>
    <cellStyle name="Обычный 2 9 2 4 8 2" xfId="16321"/>
    <cellStyle name="Обычный 2 9 2 4 8 2 2" xfId="16322"/>
    <cellStyle name="Обычный 2 9 2 4 8 2 2 2" xfId="16323"/>
    <cellStyle name="Обычный 2 9 2 4 8 2 3" xfId="16324"/>
    <cellStyle name="Обычный 2 9 2 4 8 2 4" xfId="16325"/>
    <cellStyle name="Обычный 2 9 2 4 8 2 5" xfId="16326"/>
    <cellStyle name="Обычный 2 9 2 4 8 3" xfId="16327"/>
    <cellStyle name="Обычный 2 9 2 4 8 3 2" xfId="16328"/>
    <cellStyle name="Обычный 2 9 2 4 8 3 3" xfId="16329"/>
    <cellStyle name="Обычный 2 9 2 4 8 3 4" xfId="16330"/>
    <cellStyle name="Обычный 2 9 2 4 8 4" xfId="16331"/>
    <cellStyle name="Обычный 2 9 2 4 8 5" xfId="16332"/>
    <cellStyle name="Обычный 2 9 2 4 8 6" xfId="16333"/>
    <cellStyle name="Обычный 2 9 2 4 8 7" xfId="16334"/>
    <cellStyle name="Обычный 2 9 2 4 9" xfId="16335"/>
    <cellStyle name="Обычный 2 9 2 4 9 2" xfId="16336"/>
    <cellStyle name="Обычный 2 9 2 4 9 2 2" xfId="16337"/>
    <cellStyle name="Обычный 2 9 2 4 9 2 2 2" xfId="16338"/>
    <cellStyle name="Обычный 2 9 2 4 9 2 3" xfId="16339"/>
    <cellStyle name="Обычный 2 9 2 4 9 2 4" xfId="16340"/>
    <cellStyle name="Обычный 2 9 2 4 9 2 5" xfId="16341"/>
    <cellStyle name="Обычный 2 9 2 4 9 3" xfId="16342"/>
    <cellStyle name="Обычный 2 9 2 4 9 3 2" xfId="16343"/>
    <cellStyle name="Обычный 2 9 2 4 9 3 3" xfId="16344"/>
    <cellStyle name="Обычный 2 9 2 4 9 3 4" xfId="16345"/>
    <cellStyle name="Обычный 2 9 2 4 9 4" xfId="16346"/>
    <cellStyle name="Обычный 2 9 2 4 9 5" xfId="16347"/>
    <cellStyle name="Обычный 2 9 2 4 9 6" xfId="16348"/>
    <cellStyle name="Обычный 2 9 2 4 9 7" xfId="16349"/>
    <cellStyle name="Обычный 2 9 2 5" xfId="16350"/>
    <cellStyle name="Обычный 2 9 2 5 2" xfId="16351"/>
    <cellStyle name="Обычный 2 9 2 5 2 2" xfId="16352"/>
    <cellStyle name="Обычный 2 9 2 5 2 2 2" xfId="16353"/>
    <cellStyle name="Обычный 2 9 2 5 2 2 2 2" xfId="16354"/>
    <cellStyle name="Обычный 2 9 2 5 2 2 3" xfId="16355"/>
    <cellStyle name="Обычный 2 9 2 5 2 2 4" xfId="16356"/>
    <cellStyle name="Обычный 2 9 2 5 2 2 5" xfId="16357"/>
    <cellStyle name="Обычный 2 9 2 5 2 3" xfId="16358"/>
    <cellStyle name="Обычный 2 9 2 5 2 3 2" xfId="16359"/>
    <cellStyle name="Обычный 2 9 2 5 2 3 3" xfId="16360"/>
    <cellStyle name="Обычный 2 9 2 5 2 3 4" xfId="16361"/>
    <cellStyle name="Обычный 2 9 2 5 2 4" xfId="16362"/>
    <cellStyle name="Обычный 2 9 2 5 2 5" xfId="16363"/>
    <cellStyle name="Обычный 2 9 2 5 2 6" xfId="16364"/>
    <cellStyle name="Обычный 2 9 2 5 2 7" xfId="16365"/>
    <cellStyle name="Обычный 2 9 2 5 3" xfId="16366"/>
    <cellStyle name="Обычный 2 9 2 5 3 2" xfId="16367"/>
    <cellStyle name="Обычный 2 9 2 5 3 2 2" xfId="16368"/>
    <cellStyle name="Обычный 2 9 2 5 3 3" xfId="16369"/>
    <cellStyle name="Обычный 2 9 2 5 3 4" xfId="16370"/>
    <cellStyle name="Обычный 2 9 2 5 3 5" xfId="16371"/>
    <cellStyle name="Обычный 2 9 2 5 4" xfId="16372"/>
    <cellStyle name="Обычный 2 9 2 5 4 2" xfId="16373"/>
    <cellStyle name="Обычный 2 9 2 5 4 2 2" xfId="16374"/>
    <cellStyle name="Обычный 2 9 2 5 4 3" xfId="16375"/>
    <cellStyle name="Обычный 2 9 2 5 4 4" xfId="16376"/>
    <cellStyle name="Обычный 2 9 2 5 4 5" xfId="16377"/>
    <cellStyle name="Обычный 2 9 2 5 5" xfId="16378"/>
    <cellStyle name="Обычный 2 9 2 5 5 2" xfId="16379"/>
    <cellStyle name="Обычный 2 9 2 5 5 3" xfId="16380"/>
    <cellStyle name="Обычный 2 9 2 5 5 4" xfId="16381"/>
    <cellStyle name="Обычный 2 9 2 5 6" xfId="16382"/>
    <cellStyle name="Обычный 2 9 2 5 7" xfId="16383"/>
    <cellStyle name="Обычный 2 9 2 5 8" xfId="16384"/>
    <cellStyle name="Обычный 2 9 2 5 9" xfId="16385"/>
    <cellStyle name="Обычный 2 9 2 6" xfId="16386"/>
    <cellStyle name="Обычный 2 9 2 6 2" xfId="16387"/>
    <cellStyle name="Обычный 2 9 2 6 2 2" xfId="16388"/>
    <cellStyle name="Обычный 2 9 2 6 2 2 2" xfId="16389"/>
    <cellStyle name="Обычный 2 9 2 6 2 2 2 2" xfId="16390"/>
    <cellStyle name="Обычный 2 9 2 6 2 2 3" xfId="16391"/>
    <cellStyle name="Обычный 2 9 2 6 2 2 4" xfId="16392"/>
    <cellStyle name="Обычный 2 9 2 6 2 2 5" xfId="16393"/>
    <cellStyle name="Обычный 2 9 2 6 2 3" xfId="16394"/>
    <cellStyle name="Обычный 2 9 2 6 2 3 2" xfId="16395"/>
    <cellStyle name="Обычный 2 9 2 6 2 3 3" xfId="16396"/>
    <cellStyle name="Обычный 2 9 2 6 2 3 4" xfId="16397"/>
    <cellStyle name="Обычный 2 9 2 6 2 4" xfId="16398"/>
    <cellStyle name="Обычный 2 9 2 6 2 5" xfId="16399"/>
    <cellStyle name="Обычный 2 9 2 6 2 6" xfId="16400"/>
    <cellStyle name="Обычный 2 9 2 6 2 7" xfId="16401"/>
    <cellStyle name="Обычный 2 9 2 6 3" xfId="16402"/>
    <cellStyle name="Обычный 2 9 2 6 3 2" xfId="16403"/>
    <cellStyle name="Обычный 2 9 2 6 3 2 2" xfId="16404"/>
    <cellStyle name="Обычный 2 9 2 6 3 3" xfId="16405"/>
    <cellStyle name="Обычный 2 9 2 6 3 4" xfId="16406"/>
    <cellStyle name="Обычный 2 9 2 6 3 5" xfId="16407"/>
    <cellStyle name="Обычный 2 9 2 6 4" xfId="16408"/>
    <cellStyle name="Обычный 2 9 2 6 4 2" xfId="16409"/>
    <cellStyle name="Обычный 2 9 2 6 4 2 2" xfId="16410"/>
    <cellStyle name="Обычный 2 9 2 6 4 3" xfId="16411"/>
    <cellStyle name="Обычный 2 9 2 6 4 4" xfId="16412"/>
    <cellStyle name="Обычный 2 9 2 6 4 5" xfId="16413"/>
    <cellStyle name="Обычный 2 9 2 6 5" xfId="16414"/>
    <cellStyle name="Обычный 2 9 2 6 5 2" xfId="16415"/>
    <cellStyle name="Обычный 2 9 2 6 5 3" xfId="16416"/>
    <cellStyle name="Обычный 2 9 2 6 5 4" xfId="16417"/>
    <cellStyle name="Обычный 2 9 2 6 6" xfId="16418"/>
    <cellStyle name="Обычный 2 9 2 6 7" xfId="16419"/>
    <cellStyle name="Обычный 2 9 2 6 8" xfId="16420"/>
    <cellStyle name="Обычный 2 9 2 6 9" xfId="16421"/>
    <cellStyle name="Обычный 2 9 2 7" xfId="16422"/>
    <cellStyle name="Обычный 2 9 2 7 2" xfId="16423"/>
    <cellStyle name="Обычный 2 9 2 7 2 2" xfId="16424"/>
    <cellStyle name="Обычный 2 9 2 7 2 2 2" xfId="16425"/>
    <cellStyle name="Обычный 2 9 2 7 2 2 2 2" xfId="16426"/>
    <cellStyle name="Обычный 2 9 2 7 2 2 3" xfId="16427"/>
    <cellStyle name="Обычный 2 9 2 7 2 2 4" xfId="16428"/>
    <cellStyle name="Обычный 2 9 2 7 2 2 5" xfId="16429"/>
    <cellStyle name="Обычный 2 9 2 7 2 3" xfId="16430"/>
    <cellStyle name="Обычный 2 9 2 7 2 3 2" xfId="16431"/>
    <cellStyle name="Обычный 2 9 2 7 2 3 3" xfId="16432"/>
    <cellStyle name="Обычный 2 9 2 7 2 3 4" xfId="16433"/>
    <cellStyle name="Обычный 2 9 2 7 2 4" xfId="16434"/>
    <cellStyle name="Обычный 2 9 2 7 2 5" xfId="16435"/>
    <cellStyle name="Обычный 2 9 2 7 2 6" xfId="16436"/>
    <cellStyle name="Обычный 2 9 2 7 2 7" xfId="16437"/>
    <cellStyle name="Обычный 2 9 2 7 3" xfId="16438"/>
    <cellStyle name="Обычный 2 9 2 7 3 2" xfId="16439"/>
    <cellStyle name="Обычный 2 9 2 7 3 2 2" xfId="16440"/>
    <cellStyle name="Обычный 2 9 2 7 3 3" xfId="16441"/>
    <cellStyle name="Обычный 2 9 2 7 3 4" xfId="16442"/>
    <cellStyle name="Обычный 2 9 2 7 3 5" xfId="16443"/>
    <cellStyle name="Обычный 2 9 2 7 4" xfId="16444"/>
    <cellStyle name="Обычный 2 9 2 7 4 2" xfId="16445"/>
    <cellStyle name="Обычный 2 9 2 7 4 2 2" xfId="16446"/>
    <cellStyle name="Обычный 2 9 2 7 4 3" xfId="16447"/>
    <cellStyle name="Обычный 2 9 2 7 4 4" xfId="16448"/>
    <cellStyle name="Обычный 2 9 2 7 4 5" xfId="16449"/>
    <cellStyle name="Обычный 2 9 2 7 5" xfId="16450"/>
    <cellStyle name="Обычный 2 9 2 7 5 2" xfId="16451"/>
    <cellStyle name="Обычный 2 9 2 7 5 3" xfId="16452"/>
    <cellStyle name="Обычный 2 9 2 7 5 4" xfId="16453"/>
    <cellStyle name="Обычный 2 9 2 7 6" xfId="16454"/>
    <cellStyle name="Обычный 2 9 2 7 7" xfId="16455"/>
    <cellStyle name="Обычный 2 9 2 7 8" xfId="16456"/>
    <cellStyle name="Обычный 2 9 2 7 9" xfId="16457"/>
    <cellStyle name="Обычный 2 9 2 8" xfId="16458"/>
    <cellStyle name="Обычный 2 9 2 8 2" xfId="16459"/>
    <cellStyle name="Обычный 2 9 2 8 2 2" xfId="16460"/>
    <cellStyle name="Обычный 2 9 2 8 2 2 2" xfId="16461"/>
    <cellStyle name="Обычный 2 9 2 8 2 2 2 2" xfId="16462"/>
    <cellStyle name="Обычный 2 9 2 8 2 2 3" xfId="16463"/>
    <cellStyle name="Обычный 2 9 2 8 2 2 4" xfId="16464"/>
    <cellStyle name="Обычный 2 9 2 8 2 2 5" xfId="16465"/>
    <cellStyle name="Обычный 2 9 2 8 2 3" xfId="16466"/>
    <cellStyle name="Обычный 2 9 2 8 2 3 2" xfId="16467"/>
    <cellStyle name="Обычный 2 9 2 8 2 3 3" xfId="16468"/>
    <cellStyle name="Обычный 2 9 2 8 2 3 4" xfId="16469"/>
    <cellStyle name="Обычный 2 9 2 8 2 4" xfId="16470"/>
    <cellStyle name="Обычный 2 9 2 8 2 5" xfId="16471"/>
    <cellStyle name="Обычный 2 9 2 8 2 6" xfId="16472"/>
    <cellStyle name="Обычный 2 9 2 8 2 7" xfId="16473"/>
    <cellStyle name="Обычный 2 9 2 8 3" xfId="16474"/>
    <cellStyle name="Обычный 2 9 2 8 3 2" xfId="16475"/>
    <cellStyle name="Обычный 2 9 2 8 3 2 2" xfId="16476"/>
    <cellStyle name="Обычный 2 9 2 8 3 3" xfId="16477"/>
    <cellStyle name="Обычный 2 9 2 8 3 4" xfId="16478"/>
    <cellStyle name="Обычный 2 9 2 8 3 5" xfId="16479"/>
    <cellStyle name="Обычный 2 9 2 8 4" xfId="16480"/>
    <cellStyle name="Обычный 2 9 2 8 4 2" xfId="16481"/>
    <cellStyle name="Обычный 2 9 2 8 4 3" xfId="16482"/>
    <cellStyle name="Обычный 2 9 2 8 4 4" xfId="16483"/>
    <cellStyle name="Обычный 2 9 2 8 5" xfId="16484"/>
    <cellStyle name="Обычный 2 9 2 8 6" xfId="16485"/>
    <cellStyle name="Обычный 2 9 2 8 7" xfId="16486"/>
    <cellStyle name="Обычный 2 9 2 8 8" xfId="16487"/>
    <cellStyle name="Обычный 2 9 2 9" xfId="16488"/>
    <cellStyle name="Обычный 2 9 2 9 2" xfId="16489"/>
    <cellStyle name="Обычный 2 9 2 9 2 2" xfId="16490"/>
    <cellStyle name="Обычный 2 9 2 9 2 2 2" xfId="16491"/>
    <cellStyle name="Обычный 2 9 2 9 2 2 2 2" xfId="16492"/>
    <cellStyle name="Обычный 2 9 2 9 2 2 3" xfId="16493"/>
    <cellStyle name="Обычный 2 9 2 9 2 2 4" xfId="16494"/>
    <cellStyle name="Обычный 2 9 2 9 2 2 5" xfId="16495"/>
    <cellStyle name="Обычный 2 9 2 9 2 3" xfId="16496"/>
    <cellStyle name="Обычный 2 9 2 9 2 3 2" xfId="16497"/>
    <cellStyle name="Обычный 2 9 2 9 2 3 3" xfId="16498"/>
    <cellStyle name="Обычный 2 9 2 9 2 3 4" xfId="16499"/>
    <cellStyle name="Обычный 2 9 2 9 2 4" xfId="16500"/>
    <cellStyle name="Обычный 2 9 2 9 2 5" xfId="16501"/>
    <cellStyle name="Обычный 2 9 2 9 2 6" xfId="16502"/>
    <cellStyle name="Обычный 2 9 2 9 2 7" xfId="16503"/>
    <cellStyle name="Обычный 2 9 2 9 3" xfId="16504"/>
    <cellStyle name="Обычный 2 9 2 9 3 2" xfId="16505"/>
    <cellStyle name="Обычный 2 9 2 9 3 2 2" xfId="16506"/>
    <cellStyle name="Обычный 2 9 2 9 3 3" xfId="16507"/>
    <cellStyle name="Обычный 2 9 2 9 3 4" xfId="16508"/>
    <cellStyle name="Обычный 2 9 2 9 3 5" xfId="16509"/>
    <cellStyle name="Обычный 2 9 2 9 4" xfId="16510"/>
    <cellStyle name="Обычный 2 9 2 9 4 2" xfId="16511"/>
    <cellStyle name="Обычный 2 9 2 9 4 3" xfId="16512"/>
    <cellStyle name="Обычный 2 9 2 9 4 4" xfId="16513"/>
    <cellStyle name="Обычный 2 9 2 9 5" xfId="16514"/>
    <cellStyle name="Обычный 2 9 2 9 6" xfId="16515"/>
    <cellStyle name="Обычный 2 9 2 9 7" xfId="16516"/>
    <cellStyle name="Обычный 2 9 2 9 8" xfId="16517"/>
    <cellStyle name="Обычный 2 9 3" xfId="16518"/>
    <cellStyle name="Обычный 2 9 3 10" xfId="16519"/>
    <cellStyle name="Обычный 2 9 3 10 2" xfId="16520"/>
    <cellStyle name="Обычный 2 9 3 10 2 2" xfId="16521"/>
    <cellStyle name="Обычный 2 9 3 10 2 2 2" xfId="16522"/>
    <cellStyle name="Обычный 2 9 3 10 2 2 2 2" xfId="16523"/>
    <cellStyle name="Обычный 2 9 3 10 2 2 3" xfId="16524"/>
    <cellStyle name="Обычный 2 9 3 10 2 2 4" xfId="16525"/>
    <cellStyle name="Обычный 2 9 3 10 2 2 5" xfId="16526"/>
    <cellStyle name="Обычный 2 9 3 10 2 3" xfId="16527"/>
    <cellStyle name="Обычный 2 9 3 10 2 3 2" xfId="16528"/>
    <cellStyle name="Обычный 2 9 3 10 2 3 3" xfId="16529"/>
    <cellStyle name="Обычный 2 9 3 10 2 3 4" xfId="16530"/>
    <cellStyle name="Обычный 2 9 3 10 2 4" xfId="16531"/>
    <cellStyle name="Обычный 2 9 3 10 2 5" xfId="16532"/>
    <cellStyle name="Обычный 2 9 3 10 2 6" xfId="16533"/>
    <cellStyle name="Обычный 2 9 3 10 2 7" xfId="16534"/>
    <cellStyle name="Обычный 2 9 3 10 3" xfId="16535"/>
    <cellStyle name="Обычный 2 9 3 10 3 2" xfId="16536"/>
    <cellStyle name="Обычный 2 9 3 10 3 2 2" xfId="16537"/>
    <cellStyle name="Обычный 2 9 3 10 3 3" xfId="16538"/>
    <cellStyle name="Обычный 2 9 3 10 3 4" xfId="16539"/>
    <cellStyle name="Обычный 2 9 3 10 3 5" xfId="16540"/>
    <cellStyle name="Обычный 2 9 3 10 4" xfId="16541"/>
    <cellStyle name="Обычный 2 9 3 10 4 2" xfId="16542"/>
    <cellStyle name="Обычный 2 9 3 10 4 3" xfId="16543"/>
    <cellStyle name="Обычный 2 9 3 10 4 4" xfId="16544"/>
    <cellStyle name="Обычный 2 9 3 10 5" xfId="16545"/>
    <cellStyle name="Обычный 2 9 3 10 6" xfId="16546"/>
    <cellStyle name="Обычный 2 9 3 10 7" xfId="16547"/>
    <cellStyle name="Обычный 2 9 3 10 8" xfId="16548"/>
    <cellStyle name="Обычный 2 9 3 11" xfId="16549"/>
    <cellStyle name="Обычный 2 9 3 11 2" xfId="16550"/>
    <cellStyle name="Обычный 2 9 3 11 2 2" xfId="16551"/>
    <cellStyle name="Обычный 2 9 3 11 2 2 2" xfId="16552"/>
    <cellStyle name="Обычный 2 9 3 11 2 3" xfId="16553"/>
    <cellStyle name="Обычный 2 9 3 11 2 4" xfId="16554"/>
    <cellStyle name="Обычный 2 9 3 11 2 5" xfId="16555"/>
    <cellStyle name="Обычный 2 9 3 11 3" xfId="16556"/>
    <cellStyle name="Обычный 2 9 3 11 3 2" xfId="16557"/>
    <cellStyle name="Обычный 2 9 3 11 3 3" xfId="16558"/>
    <cellStyle name="Обычный 2 9 3 11 3 4" xfId="16559"/>
    <cellStyle name="Обычный 2 9 3 11 4" xfId="16560"/>
    <cellStyle name="Обычный 2 9 3 11 5" xfId="16561"/>
    <cellStyle name="Обычный 2 9 3 11 6" xfId="16562"/>
    <cellStyle name="Обычный 2 9 3 11 7" xfId="16563"/>
    <cellStyle name="Обычный 2 9 3 12" xfId="16564"/>
    <cellStyle name="Обычный 2 9 3 12 2" xfId="16565"/>
    <cellStyle name="Обычный 2 9 3 12 2 2" xfId="16566"/>
    <cellStyle name="Обычный 2 9 3 12 2 2 2" xfId="16567"/>
    <cellStyle name="Обычный 2 9 3 12 2 3" xfId="16568"/>
    <cellStyle name="Обычный 2 9 3 12 2 4" xfId="16569"/>
    <cellStyle name="Обычный 2 9 3 12 2 5" xfId="16570"/>
    <cellStyle name="Обычный 2 9 3 12 3" xfId="16571"/>
    <cellStyle name="Обычный 2 9 3 12 3 2" xfId="16572"/>
    <cellStyle name="Обычный 2 9 3 12 3 3" xfId="16573"/>
    <cellStyle name="Обычный 2 9 3 12 3 4" xfId="16574"/>
    <cellStyle name="Обычный 2 9 3 12 4" xfId="16575"/>
    <cellStyle name="Обычный 2 9 3 12 5" xfId="16576"/>
    <cellStyle name="Обычный 2 9 3 12 6" xfId="16577"/>
    <cellStyle name="Обычный 2 9 3 12 7" xfId="16578"/>
    <cellStyle name="Обычный 2 9 3 13" xfId="16579"/>
    <cellStyle name="Обычный 2 9 3 13 2" xfId="16580"/>
    <cellStyle name="Обычный 2 9 3 13 2 2" xfId="16581"/>
    <cellStyle name="Обычный 2 9 3 13 3" xfId="16582"/>
    <cellStyle name="Обычный 2 9 3 13 4" xfId="16583"/>
    <cellStyle name="Обычный 2 9 3 13 5" xfId="16584"/>
    <cellStyle name="Обычный 2 9 3 14" xfId="16585"/>
    <cellStyle name="Обычный 2 9 3 14 2" xfId="16586"/>
    <cellStyle name="Обычный 2 9 3 14 2 2" xfId="16587"/>
    <cellStyle name="Обычный 2 9 3 14 3" xfId="16588"/>
    <cellStyle name="Обычный 2 9 3 14 4" xfId="16589"/>
    <cellStyle name="Обычный 2 9 3 14 5" xfId="16590"/>
    <cellStyle name="Обычный 2 9 3 15" xfId="16591"/>
    <cellStyle name="Обычный 2 9 3 15 2" xfId="16592"/>
    <cellStyle name="Обычный 2 9 3 15 2 2" xfId="16593"/>
    <cellStyle name="Обычный 2 9 3 15 3" xfId="16594"/>
    <cellStyle name="Обычный 2 9 3 16" xfId="16595"/>
    <cellStyle name="Обычный 2 9 3 16 2" xfId="16596"/>
    <cellStyle name="Обычный 2 9 3 17" xfId="16597"/>
    <cellStyle name="Обычный 2 9 3 18" xfId="16598"/>
    <cellStyle name="Обычный 2 9 3 2" xfId="16599"/>
    <cellStyle name="Обычный 2 9 3 2 10" xfId="16600"/>
    <cellStyle name="Обычный 2 9 3 2 10 2" xfId="16601"/>
    <cellStyle name="Обычный 2 9 3 2 10 2 2" xfId="16602"/>
    <cellStyle name="Обычный 2 9 3 2 10 2 2 2" xfId="16603"/>
    <cellStyle name="Обычный 2 9 3 2 10 2 3" xfId="16604"/>
    <cellStyle name="Обычный 2 9 3 2 10 2 4" xfId="16605"/>
    <cellStyle name="Обычный 2 9 3 2 10 2 5" xfId="16606"/>
    <cellStyle name="Обычный 2 9 3 2 10 3" xfId="16607"/>
    <cellStyle name="Обычный 2 9 3 2 10 3 2" xfId="16608"/>
    <cellStyle name="Обычный 2 9 3 2 10 3 3" xfId="16609"/>
    <cellStyle name="Обычный 2 9 3 2 10 3 4" xfId="16610"/>
    <cellStyle name="Обычный 2 9 3 2 10 4" xfId="16611"/>
    <cellStyle name="Обычный 2 9 3 2 10 5" xfId="16612"/>
    <cellStyle name="Обычный 2 9 3 2 10 6" xfId="16613"/>
    <cellStyle name="Обычный 2 9 3 2 10 7" xfId="16614"/>
    <cellStyle name="Обычный 2 9 3 2 11" xfId="16615"/>
    <cellStyle name="Обычный 2 9 3 2 11 2" xfId="16616"/>
    <cellStyle name="Обычный 2 9 3 2 11 2 2" xfId="16617"/>
    <cellStyle name="Обычный 2 9 3 2 11 3" xfId="16618"/>
    <cellStyle name="Обычный 2 9 3 2 11 4" xfId="16619"/>
    <cellStyle name="Обычный 2 9 3 2 11 5" xfId="16620"/>
    <cellStyle name="Обычный 2 9 3 2 12" xfId="16621"/>
    <cellStyle name="Обычный 2 9 3 2 12 2" xfId="16622"/>
    <cellStyle name="Обычный 2 9 3 2 12 3" xfId="16623"/>
    <cellStyle name="Обычный 2 9 3 2 12 4" xfId="16624"/>
    <cellStyle name="Обычный 2 9 3 2 13" xfId="16625"/>
    <cellStyle name="Обычный 2 9 3 2 14" xfId="16626"/>
    <cellStyle name="Обычный 2 9 3 2 15" xfId="16627"/>
    <cellStyle name="Обычный 2 9 3 2 16" xfId="16628"/>
    <cellStyle name="Обычный 2 9 3 2 2" xfId="16629"/>
    <cellStyle name="Обычный 2 9 3 2 2 10" xfId="16630"/>
    <cellStyle name="Обычный 2 9 3 2 2 10 2" xfId="16631"/>
    <cellStyle name="Обычный 2 9 3 2 2 10 2 2" xfId="16632"/>
    <cellStyle name="Обычный 2 9 3 2 2 10 3" xfId="16633"/>
    <cellStyle name="Обычный 2 9 3 2 2 10 4" xfId="16634"/>
    <cellStyle name="Обычный 2 9 3 2 2 10 5" xfId="16635"/>
    <cellStyle name="Обычный 2 9 3 2 2 11" xfId="16636"/>
    <cellStyle name="Обычный 2 9 3 2 2 11 2" xfId="16637"/>
    <cellStyle name="Обычный 2 9 3 2 2 11 3" xfId="16638"/>
    <cellStyle name="Обычный 2 9 3 2 2 11 4" xfId="16639"/>
    <cellStyle name="Обычный 2 9 3 2 2 12" xfId="16640"/>
    <cellStyle name="Обычный 2 9 3 2 2 13" xfId="16641"/>
    <cellStyle name="Обычный 2 9 3 2 2 14" xfId="16642"/>
    <cellStyle name="Обычный 2 9 3 2 2 15" xfId="16643"/>
    <cellStyle name="Обычный 2 9 3 2 2 2" xfId="16644"/>
    <cellStyle name="Обычный 2 9 3 2 2 2 2" xfId="16645"/>
    <cellStyle name="Обычный 2 9 3 2 2 2 2 2" xfId="16646"/>
    <cellStyle name="Обычный 2 9 3 2 2 2 2 2 2" xfId="16647"/>
    <cellStyle name="Обычный 2 9 3 2 2 2 2 2 2 2" xfId="16648"/>
    <cellStyle name="Обычный 2 9 3 2 2 2 2 2 3" xfId="16649"/>
    <cellStyle name="Обычный 2 9 3 2 2 2 2 2 4" xfId="16650"/>
    <cellStyle name="Обычный 2 9 3 2 2 2 2 2 5" xfId="16651"/>
    <cellStyle name="Обычный 2 9 3 2 2 2 2 3" xfId="16652"/>
    <cellStyle name="Обычный 2 9 3 2 2 2 2 3 2" xfId="16653"/>
    <cellStyle name="Обычный 2 9 3 2 2 2 2 3 3" xfId="16654"/>
    <cellStyle name="Обычный 2 9 3 2 2 2 2 3 4" xfId="16655"/>
    <cellStyle name="Обычный 2 9 3 2 2 2 2 4" xfId="16656"/>
    <cellStyle name="Обычный 2 9 3 2 2 2 2 5" xfId="16657"/>
    <cellStyle name="Обычный 2 9 3 2 2 2 2 6" xfId="16658"/>
    <cellStyle name="Обычный 2 9 3 2 2 2 2 7" xfId="16659"/>
    <cellStyle name="Обычный 2 9 3 2 2 2 3" xfId="16660"/>
    <cellStyle name="Обычный 2 9 3 2 2 2 3 2" xfId="16661"/>
    <cellStyle name="Обычный 2 9 3 2 2 2 3 2 2" xfId="16662"/>
    <cellStyle name="Обычный 2 9 3 2 2 2 3 3" xfId="16663"/>
    <cellStyle name="Обычный 2 9 3 2 2 2 3 4" xfId="16664"/>
    <cellStyle name="Обычный 2 9 3 2 2 2 3 5" xfId="16665"/>
    <cellStyle name="Обычный 2 9 3 2 2 2 4" xfId="16666"/>
    <cellStyle name="Обычный 2 9 3 2 2 2 4 2" xfId="16667"/>
    <cellStyle name="Обычный 2 9 3 2 2 2 4 2 2" xfId="16668"/>
    <cellStyle name="Обычный 2 9 3 2 2 2 4 3" xfId="16669"/>
    <cellStyle name="Обычный 2 9 3 2 2 2 4 4" xfId="16670"/>
    <cellStyle name="Обычный 2 9 3 2 2 2 4 5" xfId="16671"/>
    <cellStyle name="Обычный 2 9 3 2 2 2 5" xfId="16672"/>
    <cellStyle name="Обычный 2 9 3 2 2 2 5 2" xfId="16673"/>
    <cellStyle name="Обычный 2 9 3 2 2 2 5 3" xfId="16674"/>
    <cellStyle name="Обычный 2 9 3 2 2 2 5 4" xfId="16675"/>
    <cellStyle name="Обычный 2 9 3 2 2 2 6" xfId="16676"/>
    <cellStyle name="Обычный 2 9 3 2 2 2 7" xfId="16677"/>
    <cellStyle name="Обычный 2 9 3 2 2 2 8" xfId="16678"/>
    <cellStyle name="Обычный 2 9 3 2 2 2 9" xfId="16679"/>
    <cellStyle name="Обычный 2 9 3 2 2 3" xfId="16680"/>
    <cellStyle name="Обычный 2 9 3 2 2 3 2" xfId="16681"/>
    <cellStyle name="Обычный 2 9 3 2 2 3 2 2" xfId="16682"/>
    <cellStyle name="Обычный 2 9 3 2 2 3 2 2 2" xfId="16683"/>
    <cellStyle name="Обычный 2 9 3 2 2 3 2 2 2 2" xfId="16684"/>
    <cellStyle name="Обычный 2 9 3 2 2 3 2 2 3" xfId="16685"/>
    <cellStyle name="Обычный 2 9 3 2 2 3 2 2 4" xfId="16686"/>
    <cellStyle name="Обычный 2 9 3 2 2 3 2 2 5" xfId="16687"/>
    <cellStyle name="Обычный 2 9 3 2 2 3 2 3" xfId="16688"/>
    <cellStyle name="Обычный 2 9 3 2 2 3 2 3 2" xfId="16689"/>
    <cellStyle name="Обычный 2 9 3 2 2 3 2 3 3" xfId="16690"/>
    <cellStyle name="Обычный 2 9 3 2 2 3 2 3 4" xfId="16691"/>
    <cellStyle name="Обычный 2 9 3 2 2 3 2 4" xfId="16692"/>
    <cellStyle name="Обычный 2 9 3 2 2 3 2 5" xfId="16693"/>
    <cellStyle name="Обычный 2 9 3 2 2 3 2 6" xfId="16694"/>
    <cellStyle name="Обычный 2 9 3 2 2 3 2 7" xfId="16695"/>
    <cellStyle name="Обычный 2 9 3 2 2 3 3" xfId="16696"/>
    <cellStyle name="Обычный 2 9 3 2 2 3 3 2" xfId="16697"/>
    <cellStyle name="Обычный 2 9 3 2 2 3 3 2 2" xfId="16698"/>
    <cellStyle name="Обычный 2 9 3 2 2 3 3 3" xfId="16699"/>
    <cellStyle name="Обычный 2 9 3 2 2 3 3 4" xfId="16700"/>
    <cellStyle name="Обычный 2 9 3 2 2 3 3 5" xfId="16701"/>
    <cellStyle name="Обычный 2 9 3 2 2 3 4" xfId="16702"/>
    <cellStyle name="Обычный 2 9 3 2 2 3 4 2" xfId="16703"/>
    <cellStyle name="Обычный 2 9 3 2 2 3 4 2 2" xfId="16704"/>
    <cellStyle name="Обычный 2 9 3 2 2 3 4 3" xfId="16705"/>
    <cellStyle name="Обычный 2 9 3 2 2 3 4 4" xfId="16706"/>
    <cellStyle name="Обычный 2 9 3 2 2 3 4 5" xfId="16707"/>
    <cellStyle name="Обычный 2 9 3 2 2 3 5" xfId="16708"/>
    <cellStyle name="Обычный 2 9 3 2 2 3 5 2" xfId="16709"/>
    <cellStyle name="Обычный 2 9 3 2 2 3 5 3" xfId="16710"/>
    <cellStyle name="Обычный 2 9 3 2 2 3 5 4" xfId="16711"/>
    <cellStyle name="Обычный 2 9 3 2 2 3 6" xfId="16712"/>
    <cellStyle name="Обычный 2 9 3 2 2 3 7" xfId="16713"/>
    <cellStyle name="Обычный 2 9 3 2 2 3 8" xfId="16714"/>
    <cellStyle name="Обычный 2 9 3 2 2 3 9" xfId="16715"/>
    <cellStyle name="Обычный 2 9 3 2 2 4" xfId="16716"/>
    <cellStyle name="Обычный 2 9 3 2 2 4 2" xfId="16717"/>
    <cellStyle name="Обычный 2 9 3 2 2 4 2 2" xfId="16718"/>
    <cellStyle name="Обычный 2 9 3 2 2 4 2 2 2" xfId="16719"/>
    <cellStyle name="Обычный 2 9 3 2 2 4 2 2 2 2" xfId="16720"/>
    <cellStyle name="Обычный 2 9 3 2 2 4 2 2 3" xfId="16721"/>
    <cellStyle name="Обычный 2 9 3 2 2 4 2 2 4" xfId="16722"/>
    <cellStyle name="Обычный 2 9 3 2 2 4 2 2 5" xfId="16723"/>
    <cellStyle name="Обычный 2 9 3 2 2 4 2 3" xfId="16724"/>
    <cellStyle name="Обычный 2 9 3 2 2 4 2 3 2" xfId="16725"/>
    <cellStyle name="Обычный 2 9 3 2 2 4 2 3 3" xfId="16726"/>
    <cellStyle name="Обычный 2 9 3 2 2 4 2 3 4" xfId="16727"/>
    <cellStyle name="Обычный 2 9 3 2 2 4 2 4" xfId="16728"/>
    <cellStyle name="Обычный 2 9 3 2 2 4 2 5" xfId="16729"/>
    <cellStyle name="Обычный 2 9 3 2 2 4 2 6" xfId="16730"/>
    <cellStyle name="Обычный 2 9 3 2 2 4 2 7" xfId="16731"/>
    <cellStyle name="Обычный 2 9 3 2 2 4 3" xfId="16732"/>
    <cellStyle name="Обычный 2 9 3 2 2 4 3 2" xfId="16733"/>
    <cellStyle name="Обычный 2 9 3 2 2 4 3 2 2" xfId="16734"/>
    <cellStyle name="Обычный 2 9 3 2 2 4 3 3" xfId="16735"/>
    <cellStyle name="Обычный 2 9 3 2 2 4 3 4" xfId="16736"/>
    <cellStyle name="Обычный 2 9 3 2 2 4 3 5" xfId="16737"/>
    <cellStyle name="Обычный 2 9 3 2 2 4 4" xfId="16738"/>
    <cellStyle name="Обычный 2 9 3 2 2 4 4 2" xfId="16739"/>
    <cellStyle name="Обычный 2 9 3 2 2 4 4 3" xfId="16740"/>
    <cellStyle name="Обычный 2 9 3 2 2 4 4 4" xfId="16741"/>
    <cellStyle name="Обычный 2 9 3 2 2 4 5" xfId="16742"/>
    <cellStyle name="Обычный 2 9 3 2 2 4 6" xfId="16743"/>
    <cellStyle name="Обычный 2 9 3 2 2 4 7" xfId="16744"/>
    <cellStyle name="Обычный 2 9 3 2 2 4 8" xfId="16745"/>
    <cellStyle name="Обычный 2 9 3 2 2 5" xfId="16746"/>
    <cellStyle name="Обычный 2 9 3 2 2 5 2" xfId="16747"/>
    <cellStyle name="Обычный 2 9 3 2 2 5 2 2" xfId="16748"/>
    <cellStyle name="Обычный 2 9 3 2 2 5 2 2 2" xfId="16749"/>
    <cellStyle name="Обычный 2 9 3 2 2 5 2 2 2 2" xfId="16750"/>
    <cellStyle name="Обычный 2 9 3 2 2 5 2 2 3" xfId="16751"/>
    <cellStyle name="Обычный 2 9 3 2 2 5 2 2 4" xfId="16752"/>
    <cellStyle name="Обычный 2 9 3 2 2 5 2 2 5" xfId="16753"/>
    <cellStyle name="Обычный 2 9 3 2 2 5 2 3" xfId="16754"/>
    <cellStyle name="Обычный 2 9 3 2 2 5 2 3 2" xfId="16755"/>
    <cellStyle name="Обычный 2 9 3 2 2 5 2 3 3" xfId="16756"/>
    <cellStyle name="Обычный 2 9 3 2 2 5 2 3 4" xfId="16757"/>
    <cellStyle name="Обычный 2 9 3 2 2 5 2 4" xfId="16758"/>
    <cellStyle name="Обычный 2 9 3 2 2 5 2 5" xfId="16759"/>
    <cellStyle name="Обычный 2 9 3 2 2 5 2 6" xfId="16760"/>
    <cellStyle name="Обычный 2 9 3 2 2 5 2 7" xfId="16761"/>
    <cellStyle name="Обычный 2 9 3 2 2 5 3" xfId="16762"/>
    <cellStyle name="Обычный 2 9 3 2 2 5 3 2" xfId="16763"/>
    <cellStyle name="Обычный 2 9 3 2 2 5 3 2 2" xfId="16764"/>
    <cellStyle name="Обычный 2 9 3 2 2 5 3 3" xfId="16765"/>
    <cellStyle name="Обычный 2 9 3 2 2 5 3 4" xfId="16766"/>
    <cellStyle name="Обычный 2 9 3 2 2 5 3 5" xfId="16767"/>
    <cellStyle name="Обычный 2 9 3 2 2 5 4" xfId="16768"/>
    <cellStyle name="Обычный 2 9 3 2 2 5 4 2" xfId="16769"/>
    <cellStyle name="Обычный 2 9 3 2 2 5 4 3" xfId="16770"/>
    <cellStyle name="Обычный 2 9 3 2 2 5 4 4" xfId="16771"/>
    <cellStyle name="Обычный 2 9 3 2 2 5 5" xfId="16772"/>
    <cellStyle name="Обычный 2 9 3 2 2 5 6" xfId="16773"/>
    <cellStyle name="Обычный 2 9 3 2 2 5 7" xfId="16774"/>
    <cellStyle name="Обычный 2 9 3 2 2 5 8" xfId="16775"/>
    <cellStyle name="Обычный 2 9 3 2 2 6" xfId="16776"/>
    <cellStyle name="Обычный 2 9 3 2 2 6 2" xfId="16777"/>
    <cellStyle name="Обычный 2 9 3 2 2 6 2 2" xfId="16778"/>
    <cellStyle name="Обычный 2 9 3 2 2 6 2 2 2" xfId="16779"/>
    <cellStyle name="Обычный 2 9 3 2 2 6 2 2 2 2" xfId="16780"/>
    <cellStyle name="Обычный 2 9 3 2 2 6 2 2 3" xfId="16781"/>
    <cellStyle name="Обычный 2 9 3 2 2 6 2 2 4" xfId="16782"/>
    <cellStyle name="Обычный 2 9 3 2 2 6 2 2 5" xfId="16783"/>
    <cellStyle name="Обычный 2 9 3 2 2 6 2 3" xfId="16784"/>
    <cellStyle name="Обычный 2 9 3 2 2 6 2 3 2" xfId="16785"/>
    <cellStyle name="Обычный 2 9 3 2 2 6 2 3 3" xfId="16786"/>
    <cellStyle name="Обычный 2 9 3 2 2 6 2 3 4" xfId="16787"/>
    <cellStyle name="Обычный 2 9 3 2 2 6 2 4" xfId="16788"/>
    <cellStyle name="Обычный 2 9 3 2 2 6 2 5" xfId="16789"/>
    <cellStyle name="Обычный 2 9 3 2 2 6 2 6" xfId="16790"/>
    <cellStyle name="Обычный 2 9 3 2 2 6 2 7" xfId="16791"/>
    <cellStyle name="Обычный 2 9 3 2 2 6 3" xfId="16792"/>
    <cellStyle name="Обычный 2 9 3 2 2 6 3 2" xfId="16793"/>
    <cellStyle name="Обычный 2 9 3 2 2 6 3 2 2" xfId="16794"/>
    <cellStyle name="Обычный 2 9 3 2 2 6 3 3" xfId="16795"/>
    <cellStyle name="Обычный 2 9 3 2 2 6 3 4" xfId="16796"/>
    <cellStyle name="Обычный 2 9 3 2 2 6 3 5" xfId="16797"/>
    <cellStyle name="Обычный 2 9 3 2 2 6 4" xfId="16798"/>
    <cellStyle name="Обычный 2 9 3 2 2 6 4 2" xfId="16799"/>
    <cellStyle name="Обычный 2 9 3 2 2 6 4 3" xfId="16800"/>
    <cellStyle name="Обычный 2 9 3 2 2 6 4 4" xfId="16801"/>
    <cellStyle name="Обычный 2 9 3 2 2 6 5" xfId="16802"/>
    <cellStyle name="Обычный 2 9 3 2 2 6 6" xfId="16803"/>
    <cellStyle name="Обычный 2 9 3 2 2 6 7" xfId="16804"/>
    <cellStyle name="Обычный 2 9 3 2 2 6 8" xfId="16805"/>
    <cellStyle name="Обычный 2 9 3 2 2 7" xfId="16806"/>
    <cellStyle name="Обычный 2 9 3 2 2 7 2" xfId="16807"/>
    <cellStyle name="Обычный 2 9 3 2 2 7 2 2" xfId="16808"/>
    <cellStyle name="Обычный 2 9 3 2 2 7 2 2 2" xfId="16809"/>
    <cellStyle name="Обычный 2 9 3 2 2 7 2 2 2 2" xfId="16810"/>
    <cellStyle name="Обычный 2 9 3 2 2 7 2 2 3" xfId="16811"/>
    <cellStyle name="Обычный 2 9 3 2 2 7 2 2 4" xfId="16812"/>
    <cellStyle name="Обычный 2 9 3 2 2 7 2 2 5" xfId="16813"/>
    <cellStyle name="Обычный 2 9 3 2 2 7 2 3" xfId="16814"/>
    <cellStyle name="Обычный 2 9 3 2 2 7 2 3 2" xfId="16815"/>
    <cellStyle name="Обычный 2 9 3 2 2 7 2 3 3" xfId="16816"/>
    <cellStyle name="Обычный 2 9 3 2 2 7 2 3 4" xfId="16817"/>
    <cellStyle name="Обычный 2 9 3 2 2 7 2 4" xfId="16818"/>
    <cellStyle name="Обычный 2 9 3 2 2 7 2 5" xfId="16819"/>
    <cellStyle name="Обычный 2 9 3 2 2 7 2 6" xfId="16820"/>
    <cellStyle name="Обычный 2 9 3 2 2 7 2 7" xfId="16821"/>
    <cellStyle name="Обычный 2 9 3 2 2 7 3" xfId="16822"/>
    <cellStyle name="Обычный 2 9 3 2 2 7 3 2" xfId="16823"/>
    <cellStyle name="Обычный 2 9 3 2 2 7 3 2 2" xfId="16824"/>
    <cellStyle name="Обычный 2 9 3 2 2 7 3 3" xfId="16825"/>
    <cellStyle name="Обычный 2 9 3 2 2 7 3 4" xfId="16826"/>
    <cellStyle name="Обычный 2 9 3 2 2 7 3 5" xfId="16827"/>
    <cellStyle name="Обычный 2 9 3 2 2 7 4" xfId="16828"/>
    <cellStyle name="Обычный 2 9 3 2 2 7 4 2" xfId="16829"/>
    <cellStyle name="Обычный 2 9 3 2 2 7 4 3" xfId="16830"/>
    <cellStyle name="Обычный 2 9 3 2 2 7 4 4" xfId="16831"/>
    <cellStyle name="Обычный 2 9 3 2 2 7 5" xfId="16832"/>
    <cellStyle name="Обычный 2 9 3 2 2 7 6" xfId="16833"/>
    <cellStyle name="Обычный 2 9 3 2 2 7 7" xfId="16834"/>
    <cellStyle name="Обычный 2 9 3 2 2 7 8" xfId="16835"/>
    <cellStyle name="Обычный 2 9 3 2 2 8" xfId="16836"/>
    <cellStyle name="Обычный 2 9 3 2 2 8 2" xfId="16837"/>
    <cellStyle name="Обычный 2 9 3 2 2 8 2 2" xfId="16838"/>
    <cellStyle name="Обычный 2 9 3 2 2 8 2 2 2" xfId="16839"/>
    <cellStyle name="Обычный 2 9 3 2 2 8 2 3" xfId="16840"/>
    <cellStyle name="Обычный 2 9 3 2 2 8 2 4" xfId="16841"/>
    <cellStyle name="Обычный 2 9 3 2 2 8 2 5" xfId="16842"/>
    <cellStyle name="Обычный 2 9 3 2 2 8 3" xfId="16843"/>
    <cellStyle name="Обычный 2 9 3 2 2 8 3 2" xfId="16844"/>
    <cellStyle name="Обычный 2 9 3 2 2 8 3 3" xfId="16845"/>
    <cellStyle name="Обычный 2 9 3 2 2 8 3 4" xfId="16846"/>
    <cellStyle name="Обычный 2 9 3 2 2 8 4" xfId="16847"/>
    <cellStyle name="Обычный 2 9 3 2 2 8 5" xfId="16848"/>
    <cellStyle name="Обычный 2 9 3 2 2 8 6" xfId="16849"/>
    <cellStyle name="Обычный 2 9 3 2 2 8 7" xfId="16850"/>
    <cellStyle name="Обычный 2 9 3 2 2 9" xfId="16851"/>
    <cellStyle name="Обычный 2 9 3 2 2 9 2" xfId="16852"/>
    <cellStyle name="Обычный 2 9 3 2 2 9 2 2" xfId="16853"/>
    <cellStyle name="Обычный 2 9 3 2 2 9 2 2 2" xfId="16854"/>
    <cellStyle name="Обычный 2 9 3 2 2 9 2 3" xfId="16855"/>
    <cellStyle name="Обычный 2 9 3 2 2 9 2 4" xfId="16856"/>
    <cellStyle name="Обычный 2 9 3 2 2 9 2 5" xfId="16857"/>
    <cellStyle name="Обычный 2 9 3 2 2 9 3" xfId="16858"/>
    <cellStyle name="Обычный 2 9 3 2 2 9 3 2" xfId="16859"/>
    <cellStyle name="Обычный 2 9 3 2 2 9 3 3" xfId="16860"/>
    <cellStyle name="Обычный 2 9 3 2 2 9 3 4" xfId="16861"/>
    <cellStyle name="Обычный 2 9 3 2 2 9 4" xfId="16862"/>
    <cellStyle name="Обычный 2 9 3 2 2 9 5" xfId="16863"/>
    <cellStyle name="Обычный 2 9 3 2 2 9 6" xfId="16864"/>
    <cellStyle name="Обычный 2 9 3 2 2 9 7" xfId="16865"/>
    <cellStyle name="Обычный 2 9 3 2 3" xfId="16866"/>
    <cellStyle name="Обычный 2 9 3 2 3 2" xfId="16867"/>
    <cellStyle name="Обычный 2 9 3 2 3 2 2" xfId="16868"/>
    <cellStyle name="Обычный 2 9 3 2 3 2 2 2" xfId="16869"/>
    <cellStyle name="Обычный 2 9 3 2 3 2 2 2 2" xfId="16870"/>
    <cellStyle name="Обычный 2 9 3 2 3 2 2 3" xfId="16871"/>
    <cellStyle name="Обычный 2 9 3 2 3 2 2 4" xfId="16872"/>
    <cellStyle name="Обычный 2 9 3 2 3 2 2 5" xfId="16873"/>
    <cellStyle name="Обычный 2 9 3 2 3 2 3" xfId="16874"/>
    <cellStyle name="Обычный 2 9 3 2 3 2 3 2" xfId="16875"/>
    <cellStyle name="Обычный 2 9 3 2 3 2 3 3" xfId="16876"/>
    <cellStyle name="Обычный 2 9 3 2 3 2 3 4" xfId="16877"/>
    <cellStyle name="Обычный 2 9 3 2 3 2 4" xfId="16878"/>
    <cellStyle name="Обычный 2 9 3 2 3 2 5" xfId="16879"/>
    <cellStyle name="Обычный 2 9 3 2 3 2 6" xfId="16880"/>
    <cellStyle name="Обычный 2 9 3 2 3 2 7" xfId="16881"/>
    <cellStyle name="Обычный 2 9 3 2 3 3" xfId="16882"/>
    <cellStyle name="Обычный 2 9 3 2 3 3 2" xfId="16883"/>
    <cellStyle name="Обычный 2 9 3 2 3 3 2 2" xfId="16884"/>
    <cellStyle name="Обычный 2 9 3 2 3 3 3" xfId="16885"/>
    <cellStyle name="Обычный 2 9 3 2 3 3 4" xfId="16886"/>
    <cellStyle name="Обычный 2 9 3 2 3 3 5" xfId="16887"/>
    <cellStyle name="Обычный 2 9 3 2 3 4" xfId="16888"/>
    <cellStyle name="Обычный 2 9 3 2 3 4 2" xfId="16889"/>
    <cellStyle name="Обычный 2 9 3 2 3 4 2 2" xfId="16890"/>
    <cellStyle name="Обычный 2 9 3 2 3 4 3" xfId="16891"/>
    <cellStyle name="Обычный 2 9 3 2 3 4 4" xfId="16892"/>
    <cellStyle name="Обычный 2 9 3 2 3 4 5" xfId="16893"/>
    <cellStyle name="Обычный 2 9 3 2 3 5" xfId="16894"/>
    <cellStyle name="Обычный 2 9 3 2 3 5 2" xfId="16895"/>
    <cellStyle name="Обычный 2 9 3 2 3 5 3" xfId="16896"/>
    <cellStyle name="Обычный 2 9 3 2 3 5 4" xfId="16897"/>
    <cellStyle name="Обычный 2 9 3 2 3 6" xfId="16898"/>
    <cellStyle name="Обычный 2 9 3 2 3 7" xfId="16899"/>
    <cellStyle name="Обычный 2 9 3 2 3 8" xfId="16900"/>
    <cellStyle name="Обычный 2 9 3 2 3 9" xfId="16901"/>
    <cellStyle name="Обычный 2 9 3 2 4" xfId="16902"/>
    <cellStyle name="Обычный 2 9 3 2 4 2" xfId="16903"/>
    <cellStyle name="Обычный 2 9 3 2 4 2 2" xfId="16904"/>
    <cellStyle name="Обычный 2 9 3 2 4 2 2 2" xfId="16905"/>
    <cellStyle name="Обычный 2 9 3 2 4 2 2 2 2" xfId="16906"/>
    <cellStyle name="Обычный 2 9 3 2 4 2 2 3" xfId="16907"/>
    <cellStyle name="Обычный 2 9 3 2 4 2 2 4" xfId="16908"/>
    <cellStyle name="Обычный 2 9 3 2 4 2 2 5" xfId="16909"/>
    <cellStyle name="Обычный 2 9 3 2 4 2 3" xfId="16910"/>
    <cellStyle name="Обычный 2 9 3 2 4 2 3 2" xfId="16911"/>
    <cellStyle name="Обычный 2 9 3 2 4 2 3 3" xfId="16912"/>
    <cellStyle name="Обычный 2 9 3 2 4 2 3 4" xfId="16913"/>
    <cellStyle name="Обычный 2 9 3 2 4 2 4" xfId="16914"/>
    <cellStyle name="Обычный 2 9 3 2 4 2 5" xfId="16915"/>
    <cellStyle name="Обычный 2 9 3 2 4 2 6" xfId="16916"/>
    <cellStyle name="Обычный 2 9 3 2 4 2 7" xfId="16917"/>
    <cellStyle name="Обычный 2 9 3 2 4 3" xfId="16918"/>
    <cellStyle name="Обычный 2 9 3 2 4 3 2" xfId="16919"/>
    <cellStyle name="Обычный 2 9 3 2 4 3 2 2" xfId="16920"/>
    <cellStyle name="Обычный 2 9 3 2 4 3 3" xfId="16921"/>
    <cellStyle name="Обычный 2 9 3 2 4 3 4" xfId="16922"/>
    <cellStyle name="Обычный 2 9 3 2 4 3 5" xfId="16923"/>
    <cellStyle name="Обычный 2 9 3 2 4 4" xfId="16924"/>
    <cellStyle name="Обычный 2 9 3 2 4 4 2" xfId="16925"/>
    <cellStyle name="Обычный 2 9 3 2 4 4 2 2" xfId="16926"/>
    <cellStyle name="Обычный 2 9 3 2 4 4 3" xfId="16927"/>
    <cellStyle name="Обычный 2 9 3 2 4 4 4" xfId="16928"/>
    <cellStyle name="Обычный 2 9 3 2 4 4 5" xfId="16929"/>
    <cellStyle name="Обычный 2 9 3 2 4 5" xfId="16930"/>
    <cellStyle name="Обычный 2 9 3 2 4 5 2" xfId="16931"/>
    <cellStyle name="Обычный 2 9 3 2 4 5 3" xfId="16932"/>
    <cellStyle name="Обычный 2 9 3 2 4 5 4" xfId="16933"/>
    <cellStyle name="Обычный 2 9 3 2 4 6" xfId="16934"/>
    <cellStyle name="Обычный 2 9 3 2 4 7" xfId="16935"/>
    <cellStyle name="Обычный 2 9 3 2 4 8" xfId="16936"/>
    <cellStyle name="Обычный 2 9 3 2 4 9" xfId="16937"/>
    <cellStyle name="Обычный 2 9 3 2 5" xfId="16938"/>
    <cellStyle name="Обычный 2 9 3 2 5 2" xfId="16939"/>
    <cellStyle name="Обычный 2 9 3 2 5 2 2" xfId="16940"/>
    <cellStyle name="Обычный 2 9 3 2 5 2 2 2" xfId="16941"/>
    <cellStyle name="Обычный 2 9 3 2 5 2 2 2 2" xfId="16942"/>
    <cellStyle name="Обычный 2 9 3 2 5 2 2 3" xfId="16943"/>
    <cellStyle name="Обычный 2 9 3 2 5 2 2 4" xfId="16944"/>
    <cellStyle name="Обычный 2 9 3 2 5 2 2 5" xfId="16945"/>
    <cellStyle name="Обычный 2 9 3 2 5 2 3" xfId="16946"/>
    <cellStyle name="Обычный 2 9 3 2 5 2 3 2" xfId="16947"/>
    <cellStyle name="Обычный 2 9 3 2 5 2 3 3" xfId="16948"/>
    <cellStyle name="Обычный 2 9 3 2 5 2 3 4" xfId="16949"/>
    <cellStyle name="Обычный 2 9 3 2 5 2 4" xfId="16950"/>
    <cellStyle name="Обычный 2 9 3 2 5 2 5" xfId="16951"/>
    <cellStyle name="Обычный 2 9 3 2 5 2 6" xfId="16952"/>
    <cellStyle name="Обычный 2 9 3 2 5 2 7" xfId="16953"/>
    <cellStyle name="Обычный 2 9 3 2 5 3" xfId="16954"/>
    <cellStyle name="Обычный 2 9 3 2 5 3 2" xfId="16955"/>
    <cellStyle name="Обычный 2 9 3 2 5 3 2 2" xfId="16956"/>
    <cellStyle name="Обычный 2 9 3 2 5 3 3" xfId="16957"/>
    <cellStyle name="Обычный 2 9 3 2 5 3 4" xfId="16958"/>
    <cellStyle name="Обычный 2 9 3 2 5 3 5" xfId="16959"/>
    <cellStyle name="Обычный 2 9 3 2 5 4" xfId="16960"/>
    <cellStyle name="Обычный 2 9 3 2 5 4 2" xfId="16961"/>
    <cellStyle name="Обычный 2 9 3 2 5 4 3" xfId="16962"/>
    <cellStyle name="Обычный 2 9 3 2 5 4 4" xfId="16963"/>
    <cellStyle name="Обычный 2 9 3 2 5 5" xfId="16964"/>
    <cellStyle name="Обычный 2 9 3 2 5 6" xfId="16965"/>
    <cellStyle name="Обычный 2 9 3 2 5 7" xfId="16966"/>
    <cellStyle name="Обычный 2 9 3 2 5 8" xfId="16967"/>
    <cellStyle name="Обычный 2 9 3 2 6" xfId="16968"/>
    <cellStyle name="Обычный 2 9 3 2 6 2" xfId="16969"/>
    <cellStyle name="Обычный 2 9 3 2 6 2 2" xfId="16970"/>
    <cellStyle name="Обычный 2 9 3 2 6 2 2 2" xfId="16971"/>
    <cellStyle name="Обычный 2 9 3 2 6 2 2 2 2" xfId="16972"/>
    <cellStyle name="Обычный 2 9 3 2 6 2 2 3" xfId="16973"/>
    <cellStyle name="Обычный 2 9 3 2 6 2 2 4" xfId="16974"/>
    <cellStyle name="Обычный 2 9 3 2 6 2 2 5" xfId="16975"/>
    <cellStyle name="Обычный 2 9 3 2 6 2 3" xfId="16976"/>
    <cellStyle name="Обычный 2 9 3 2 6 2 3 2" xfId="16977"/>
    <cellStyle name="Обычный 2 9 3 2 6 2 3 3" xfId="16978"/>
    <cellStyle name="Обычный 2 9 3 2 6 2 3 4" xfId="16979"/>
    <cellStyle name="Обычный 2 9 3 2 6 2 4" xfId="16980"/>
    <cellStyle name="Обычный 2 9 3 2 6 2 5" xfId="16981"/>
    <cellStyle name="Обычный 2 9 3 2 6 2 6" xfId="16982"/>
    <cellStyle name="Обычный 2 9 3 2 6 2 7" xfId="16983"/>
    <cellStyle name="Обычный 2 9 3 2 6 3" xfId="16984"/>
    <cellStyle name="Обычный 2 9 3 2 6 3 2" xfId="16985"/>
    <cellStyle name="Обычный 2 9 3 2 6 3 2 2" xfId="16986"/>
    <cellStyle name="Обычный 2 9 3 2 6 3 3" xfId="16987"/>
    <cellStyle name="Обычный 2 9 3 2 6 3 4" xfId="16988"/>
    <cellStyle name="Обычный 2 9 3 2 6 3 5" xfId="16989"/>
    <cellStyle name="Обычный 2 9 3 2 6 4" xfId="16990"/>
    <cellStyle name="Обычный 2 9 3 2 6 4 2" xfId="16991"/>
    <cellStyle name="Обычный 2 9 3 2 6 4 3" xfId="16992"/>
    <cellStyle name="Обычный 2 9 3 2 6 4 4" xfId="16993"/>
    <cellStyle name="Обычный 2 9 3 2 6 5" xfId="16994"/>
    <cellStyle name="Обычный 2 9 3 2 6 6" xfId="16995"/>
    <cellStyle name="Обычный 2 9 3 2 6 7" xfId="16996"/>
    <cellStyle name="Обычный 2 9 3 2 6 8" xfId="16997"/>
    <cellStyle name="Обычный 2 9 3 2 7" xfId="16998"/>
    <cellStyle name="Обычный 2 9 3 2 7 2" xfId="16999"/>
    <cellStyle name="Обычный 2 9 3 2 7 2 2" xfId="17000"/>
    <cellStyle name="Обычный 2 9 3 2 7 2 2 2" xfId="17001"/>
    <cellStyle name="Обычный 2 9 3 2 7 2 2 2 2" xfId="17002"/>
    <cellStyle name="Обычный 2 9 3 2 7 2 2 3" xfId="17003"/>
    <cellStyle name="Обычный 2 9 3 2 7 2 2 4" xfId="17004"/>
    <cellStyle name="Обычный 2 9 3 2 7 2 2 5" xfId="17005"/>
    <cellStyle name="Обычный 2 9 3 2 7 2 3" xfId="17006"/>
    <cellStyle name="Обычный 2 9 3 2 7 2 3 2" xfId="17007"/>
    <cellStyle name="Обычный 2 9 3 2 7 2 3 3" xfId="17008"/>
    <cellStyle name="Обычный 2 9 3 2 7 2 3 4" xfId="17009"/>
    <cellStyle name="Обычный 2 9 3 2 7 2 4" xfId="17010"/>
    <cellStyle name="Обычный 2 9 3 2 7 2 5" xfId="17011"/>
    <cellStyle name="Обычный 2 9 3 2 7 2 6" xfId="17012"/>
    <cellStyle name="Обычный 2 9 3 2 7 2 7" xfId="17013"/>
    <cellStyle name="Обычный 2 9 3 2 7 3" xfId="17014"/>
    <cellStyle name="Обычный 2 9 3 2 7 3 2" xfId="17015"/>
    <cellStyle name="Обычный 2 9 3 2 7 3 2 2" xfId="17016"/>
    <cellStyle name="Обычный 2 9 3 2 7 3 3" xfId="17017"/>
    <cellStyle name="Обычный 2 9 3 2 7 3 4" xfId="17018"/>
    <cellStyle name="Обычный 2 9 3 2 7 3 5" xfId="17019"/>
    <cellStyle name="Обычный 2 9 3 2 7 4" xfId="17020"/>
    <cellStyle name="Обычный 2 9 3 2 7 4 2" xfId="17021"/>
    <cellStyle name="Обычный 2 9 3 2 7 4 3" xfId="17022"/>
    <cellStyle name="Обычный 2 9 3 2 7 4 4" xfId="17023"/>
    <cellStyle name="Обычный 2 9 3 2 7 5" xfId="17024"/>
    <cellStyle name="Обычный 2 9 3 2 7 6" xfId="17025"/>
    <cellStyle name="Обычный 2 9 3 2 7 7" xfId="17026"/>
    <cellStyle name="Обычный 2 9 3 2 7 8" xfId="17027"/>
    <cellStyle name="Обычный 2 9 3 2 8" xfId="17028"/>
    <cellStyle name="Обычный 2 9 3 2 8 2" xfId="17029"/>
    <cellStyle name="Обычный 2 9 3 2 8 2 2" xfId="17030"/>
    <cellStyle name="Обычный 2 9 3 2 8 2 2 2" xfId="17031"/>
    <cellStyle name="Обычный 2 9 3 2 8 2 2 2 2" xfId="17032"/>
    <cellStyle name="Обычный 2 9 3 2 8 2 2 3" xfId="17033"/>
    <cellStyle name="Обычный 2 9 3 2 8 2 2 4" xfId="17034"/>
    <cellStyle name="Обычный 2 9 3 2 8 2 2 5" xfId="17035"/>
    <cellStyle name="Обычный 2 9 3 2 8 2 3" xfId="17036"/>
    <cellStyle name="Обычный 2 9 3 2 8 2 3 2" xfId="17037"/>
    <cellStyle name="Обычный 2 9 3 2 8 2 3 3" xfId="17038"/>
    <cellStyle name="Обычный 2 9 3 2 8 2 3 4" xfId="17039"/>
    <cellStyle name="Обычный 2 9 3 2 8 2 4" xfId="17040"/>
    <cellStyle name="Обычный 2 9 3 2 8 2 5" xfId="17041"/>
    <cellStyle name="Обычный 2 9 3 2 8 2 6" xfId="17042"/>
    <cellStyle name="Обычный 2 9 3 2 8 2 7" xfId="17043"/>
    <cellStyle name="Обычный 2 9 3 2 8 3" xfId="17044"/>
    <cellStyle name="Обычный 2 9 3 2 8 3 2" xfId="17045"/>
    <cellStyle name="Обычный 2 9 3 2 8 3 2 2" xfId="17046"/>
    <cellStyle name="Обычный 2 9 3 2 8 3 3" xfId="17047"/>
    <cellStyle name="Обычный 2 9 3 2 8 3 4" xfId="17048"/>
    <cellStyle name="Обычный 2 9 3 2 8 3 5" xfId="17049"/>
    <cellStyle name="Обычный 2 9 3 2 8 4" xfId="17050"/>
    <cellStyle name="Обычный 2 9 3 2 8 4 2" xfId="17051"/>
    <cellStyle name="Обычный 2 9 3 2 8 4 3" xfId="17052"/>
    <cellStyle name="Обычный 2 9 3 2 8 4 4" xfId="17053"/>
    <cellStyle name="Обычный 2 9 3 2 8 5" xfId="17054"/>
    <cellStyle name="Обычный 2 9 3 2 8 6" xfId="17055"/>
    <cellStyle name="Обычный 2 9 3 2 8 7" xfId="17056"/>
    <cellStyle name="Обычный 2 9 3 2 8 8" xfId="17057"/>
    <cellStyle name="Обычный 2 9 3 2 9" xfId="17058"/>
    <cellStyle name="Обычный 2 9 3 2 9 2" xfId="17059"/>
    <cellStyle name="Обычный 2 9 3 2 9 2 2" xfId="17060"/>
    <cellStyle name="Обычный 2 9 3 2 9 2 2 2" xfId="17061"/>
    <cellStyle name="Обычный 2 9 3 2 9 2 3" xfId="17062"/>
    <cellStyle name="Обычный 2 9 3 2 9 2 4" xfId="17063"/>
    <cellStyle name="Обычный 2 9 3 2 9 2 5" xfId="17064"/>
    <cellStyle name="Обычный 2 9 3 2 9 3" xfId="17065"/>
    <cellStyle name="Обычный 2 9 3 2 9 3 2" xfId="17066"/>
    <cellStyle name="Обычный 2 9 3 2 9 3 3" xfId="17067"/>
    <cellStyle name="Обычный 2 9 3 2 9 3 4" xfId="17068"/>
    <cellStyle name="Обычный 2 9 3 2 9 4" xfId="17069"/>
    <cellStyle name="Обычный 2 9 3 2 9 5" xfId="17070"/>
    <cellStyle name="Обычный 2 9 3 2 9 6" xfId="17071"/>
    <cellStyle name="Обычный 2 9 3 2 9 7" xfId="17072"/>
    <cellStyle name="Обычный 2 9 3 3" xfId="17073"/>
    <cellStyle name="Обычный 2 9 3 3 10" xfId="17074"/>
    <cellStyle name="Обычный 2 9 3 3 10 2" xfId="17075"/>
    <cellStyle name="Обычный 2 9 3 3 10 2 2" xfId="17076"/>
    <cellStyle name="Обычный 2 9 3 3 10 3" xfId="17077"/>
    <cellStyle name="Обычный 2 9 3 3 10 4" xfId="17078"/>
    <cellStyle name="Обычный 2 9 3 3 10 5" xfId="17079"/>
    <cellStyle name="Обычный 2 9 3 3 11" xfId="17080"/>
    <cellStyle name="Обычный 2 9 3 3 11 2" xfId="17081"/>
    <cellStyle name="Обычный 2 9 3 3 11 3" xfId="17082"/>
    <cellStyle name="Обычный 2 9 3 3 11 4" xfId="17083"/>
    <cellStyle name="Обычный 2 9 3 3 12" xfId="17084"/>
    <cellStyle name="Обычный 2 9 3 3 13" xfId="17085"/>
    <cellStyle name="Обычный 2 9 3 3 14" xfId="17086"/>
    <cellStyle name="Обычный 2 9 3 3 15" xfId="17087"/>
    <cellStyle name="Обычный 2 9 3 3 2" xfId="17088"/>
    <cellStyle name="Обычный 2 9 3 3 2 2" xfId="17089"/>
    <cellStyle name="Обычный 2 9 3 3 2 2 2" xfId="17090"/>
    <cellStyle name="Обычный 2 9 3 3 2 2 2 2" xfId="17091"/>
    <cellStyle name="Обычный 2 9 3 3 2 2 2 2 2" xfId="17092"/>
    <cellStyle name="Обычный 2 9 3 3 2 2 2 3" xfId="17093"/>
    <cellStyle name="Обычный 2 9 3 3 2 2 2 4" xfId="17094"/>
    <cellStyle name="Обычный 2 9 3 3 2 2 2 5" xfId="17095"/>
    <cellStyle name="Обычный 2 9 3 3 2 2 3" xfId="17096"/>
    <cellStyle name="Обычный 2 9 3 3 2 2 3 2" xfId="17097"/>
    <cellStyle name="Обычный 2 9 3 3 2 2 3 3" xfId="17098"/>
    <cellStyle name="Обычный 2 9 3 3 2 2 3 4" xfId="17099"/>
    <cellStyle name="Обычный 2 9 3 3 2 2 4" xfId="17100"/>
    <cellStyle name="Обычный 2 9 3 3 2 2 5" xfId="17101"/>
    <cellStyle name="Обычный 2 9 3 3 2 2 6" xfId="17102"/>
    <cellStyle name="Обычный 2 9 3 3 2 2 7" xfId="17103"/>
    <cellStyle name="Обычный 2 9 3 3 2 3" xfId="17104"/>
    <cellStyle name="Обычный 2 9 3 3 2 3 2" xfId="17105"/>
    <cellStyle name="Обычный 2 9 3 3 2 3 2 2" xfId="17106"/>
    <cellStyle name="Обычный 2 9 3 3 2 3 3" xfId="17107"/>
    <cellStyle name="Обычный 2 9 3 3 2 3 4" xfId="17108"/>
    <cellStyle name="Обычный 2 9 3 3 2 3 5" xfId="17109"/>
    <cellStyle name="Обычный 2 9 3 3 2 4" xfId="17110"/>
    <cellStyle name="Обычный 2 9 3 3 2 4 2" xfId="17111"/>
    <cellStyle name="Обычный 2 9 3 3 2 4 2 2" xfId="17112"/>
    <cellStyle name="Обычный 2 9 3 3 2 4 3" xfId="17113"/>
    <cellStyle name="Обычный 2 9 3 3 2 4 4" xfId="17114"/>
    <cellStyle name="Обычный 2 9 3 3 2 4 5" xfId="17115"/>
    <cellStyle name="Обычный 2 9 3 3 2 5" xfId="17116"/>
    <cellStyle name="Обычный 2 9 3 3 2 5 2" xfId="17117"/>
    <cellStyle name="Обычный 2 9 3 3 2 5 3" xfId="17118"/>
    <cellStyle name="Обычный 2 9 3 3 2 5 4" xfId="17119"/>
    <cellStyle name="Обычный 2 9 3 3 2 6" xfId="17120"/>
    <cellStyle name="Обычный 2 9 3 3 2 7" xfId="17121"/>
    <cellStyle name="Обычный 2 9 3 3 2 8" xfId="17122"/>
    <cellStyle name="Обычный 2 9 3 3 2 9" xfId="17123"/>
    <cellStyle name="Обычный 2 9 3 3 3" xfId="17124"/>
    <cellStyle name="Обычный 2 9 3 3 3 2" xfId="17125"/>
    <cellStyle name="Обычный 2 9 3 3 3 2 2" xfId="17126"/>
    <cellStyle name="Обычный 2 9 3 3 3 2 2 2" xfId="17127"/>
    <cellStyle name="Обычный 2 9 3 3 3 2 2 2 2" xfId="17128"/>
    <cellStyle name="Обычный 2 9 3 3 3 2 2 3" xfId="17129"/>
    <cellStyle name="Обычный 2 9 3 3 3 2 2 4" xfId="17130"/>
    <cellStyle name="Обычный 2 9 3 3 3 2 2 5" xfId="17131"/>
    <cellStyle name="Обычный 2 9 3 3 3 2 3" xfId="17132"/>
    <cellStyle name="Обычный 2 9 3 3 3 2 3 2" xfId="17133"/>
    <cellStyle name="Обычный 2 9 3 3 3 2 3 3" xfId="17134"/>
    <cellStyle name="Обычный 2 9 3 3 3 2 3 4" xfId="17135"/>
    <cellStyle name="Обычный 2 9 3 3 3 2 4" xfId="17136"/>
    <cellStyle name="Обычный 2 9 3 3 3 2 5" xfId="17137"/>
    <cellStyle name="Обычный 2 9 3 3 3 2 6" xfId="17138"/>
    <cellStyle name="Обычный 2 9 3 3 3 2 7" xfId="17139"/>
    <cellStyle name="Обычный 2 9 3 3 3 3" xfId="17140"/>
    <cellStyle name="Обычный 2 9 3 3 3 3 2" xfId="17141"/>
    <cellStyle name="Обычный 2 9 3 3 3 3 2 2" xfId="17142"/>
    <cellStyle name="Обычный 2 9 3 3 3 3 3" xfId="17143"/>
    <cellStyle name="Обычный 2 9 3 3 3 3 4" xfId="17144"/>
    <cellStyle name="Обычный 2 9 3 3 3 3 5" xfId="17145"/>
    <cellStyle name="Обычный 2 9 3 3 3 4" xfId="17146"/>
    <cellStyle name="Обычный 2 9 3 3 3 4 2" xfId="17147"/>
    <cellStyle name="Обычный 2 9 3 3 3 4 2 2" xfId="17148"/>
    <cellStyle name="Обычный 2 9 3 3 3 4 3" xfId="17149"/>
    <cellStyle name="Обычный 2 9 3 3 3 4 4" xfId="17150"/>
    <cellStyle name="Обычный 2 9 3 3 3 4 5" xfId="17151"/>
    <cellStyle name="Обычный 2 9 3 3 3 5" xfId="17152"/>
    <cellStyle name="Обычный 2 9 3 3 3 5 2" xfId="17153"/>
    <cellStyle name="Обычный 2 9 3 3 3 5 3" xfId="17154"/>
    <cellStyle name="Обычный 2 9 3 3 3 5 4" xfId="17155"/>
    <cellStyle name="Обычный 2 9 3 3 3 6" xfId="17156"/>
    <cellStyle name="Обычный 2 9 3 3 3 7" xfId="17157"/>
    <cellStyle name="Обычный 2 9 3 3 3 8" xfId="17158"/>
    <cellStyle name="Обычный 2 9 3 3 3 9" xfId="17159"/>
    <cellStyle name="Обычный 2 9 3 3 4" xfId="17160"/>
    <cellStyle name="Обычный 2 9 3 3 4 2" xfId="17161"/>
    <cellStyle name="Обычный 2 9 3 3 4 2 2" xfId="17162"/>
    <cellStyle name="Обычный 2 9 3 3 4 2 2 2" xfId="17163"/>
    <cellStyle name="Обычный 2 9 3 3 4 2 2 2 2" xfId="17164"/>
    <cellStyle name="Обычный 2 9 3 3 4 2 2 3" xfId="17165"/>
    <cellStyle name="Обычный 2 9 3 3 4 2 2 4" xfId="17166"/>
    <cellStyle name="Обычный 2 9 3 3 4 2 2 5" xfId="17167"/>
    <cellStyle name="Обычный 2 9 3 3 4 2 3" xfId="17168"/>
    <cellStyle name="Обычный 2 9 3 3 4 2 3 2" xfId="17169"/>
    <cellStyle name="Обычный 2 9 3 3 4 2 3 3" xfId="17170"/>
    <cellStyle name="Обычный 2 9 3 3 4 2 3 4" xfId="17171"/>
    <cellStyle name="Обычный 2 9 3 3 4 2 4" xfId="17172"/>
    <cellStyle name="Обычный 2 9 3 3 4 2 5" xfId="17173"/>
    <cellStyle name="Обычный 2 9 3 3 4 2 6" xfId="17174"/>
    <cellStyle name="Обычный 2 9 3 3 4 2 7" xfId="17175"/>
    <cellStyle name="Обычный 2 9 3 3 4 3" xfId="17176"/>
    <cellStyle name="Обычный 2 9 3 3 4 3 2" xfId="17177"/>
    <cellStyle name="Обычный 2 9 3 3 4 3 2 2" xfId="17178"/>
    <cellStyle name="Обычный 2 9 3 3 4 3 3" xfId="17179"/>
    <cellStyle name="Обычный 2 9 3 3 4 3 4" xfId="17180"/>
    <cellStyle name="Обычный 2 9 3 3 4 3 5" xfId="17181"/>
    <cellStyle name="Обычный 2 9 3 3 4 4" xfId="17182"/>
    <cellStyle name="Обычный 2 9 3 3 4 4 2" xfId="17183"/>
    <cellStyle name="Обычный 2 9 3 3 4 4 3" xfId="17184"/>
    <cellStyle name="Обычный 2 9 3 3 4 4 4" xfId="17185"/>
    <cellStyle name="Обычный 2 9 3 3 4 5" xfId="17186"/>
    <cellStyle name="Обычный 2 9 3 3 4 6" xfId="17187"/>
    <cellStyle name="Обычный 2 9 3 3 4 7" xfId="17188"/>
    <cellStyle name="Обычный 2 9 3 3 4 8" xfId="17189"/>
    <cellStyle name="Обычный 2 9 3 3 5" xfId="17190"/>
    <cellStyle name="Обычный 2 9 3 3 5 2" xfId="17191"/>
    <cellStyle name="Обычный 2 9 3 3 5 2 2" xfId="17192"/>
    <cellStyle name="Обычный 2 9 3 3 5 2 2 2" xfId="17193"/>
    <cellStyle name="Обычный 2 9 3 3 5 2 2 2 2" xfId="17194"/>
    <cellStyle name="Обычный 2 9 3 3 5 2 2 3" xfId="17195"/>
    <cellStyle name="Обычный 2 9 3 3 5 2 2 4" xfId="17196"/>
    <cellStyle name="Обычный 2 9 3 3 5 2 2 5" xfId="17197"/>
    <cellStyle name="Обычный 2 9 3 3 5 2 3" xfId="17198"/>
    <cellStyle name="Обычный 2 9 3 3 5 2 3 2" xfId="17199"/>
    <cellStyle name="Обычный 2 9 3 3 5 2 3 3" xfId="17200"/>
    <cellStyle name="Обычный 2 9 3 3 5 2 3 4" xfId="17201"/>
    <cellStyle name="Обычный 2 9 3 3 5 2 4" xfId="17202"/>
    <cellStyle name="Обычный 2 9 3 3 5 2 5" xfId="17203"/>
    <cellStyle name="Обычный 2 9 3 3 5 2 6" xfId="17204"/>
    <cellStyle name="Обычный 2 9 3 3 5 2 7" xfId="17205"/>
    <cellStyle name="Обычный 2 9 3 3 5 3" xfId="17206"/>
    <cellStyle name="Обычный 2 9 3 3 5 3 2" xfId="17207"/>
    <cellStyle name="Обычный 2 9 3 3 5 3 2 2" xfId="17208"/>
    <cellStyle name="Обычный 2 9 3 3 5 3 3" xfId="17209"/>
    <cellStyle name="Обычный 2 9 3 3 5 3 4" xfId="17210"/>
    <cellStyle name="Обычный 2 9 3 3 5 3 5" xfId="17211"/>
    <cellStyle name="Обычный 2 9 3 3 5 4" xfId="17212"/>
    <cellStyle name="Обычный 2 9 3 3 5 4 2" xfId="17213"/>
    <cellStyle name="Обычный 2 9 3 3 5 4 3" xfId="17214"/>
    <cellStyle name="Обычный 2 9 3 3 5 4 4" xfId="17215"/>
    <cellStyle name="Обычный 2 9 3 3 5 5" xfId="17216"/>
    <cellStyle name="Обычный 2 9 3 3 5 6" xfId="17217"/>
    <cellStyle name="Обычный 2 9 3 3 5 7" xfId="17218"/>
    <cellStyle name="Обычный 2 9 3 3 5 8" xfId="17219"/>
    <cellStyle name="Обычный 2 9 3 3 6" xfId="17220"/>
    <cellStyle name="Обычный 2 9 3 3 6 2" xfId="17221"/>
    <cellStyle name="Обычный 2 9 3 3 6 2 2" xfId="17222"/>
    <cellStyle name="Обычный 2 9 3 3 6 2 2 2" xfId="17223"/>
    <cellStyle name="Обычный 2 9 3 3 6 2 2 2 2" xfId="17224"/>
    <cellStyle name="Обычный 2 9 3 3 6 2 2 3" xfId="17225"/>
    <cellStyle name="Обычный 2 9 3 3 6 2 2 4" xfId="17226"/>
    <cellStyle name="Обычный 2 9 3 3 6 2 2 5" xfId="17227"/>
    <cellStyle name="Обычный 2 9 3 3 6 2 3" xfId="17228"/>
    <cellStyle name="Обычный 2 9 3 3 6 2 3 2" xfId="17229"/>
    <cellStyle name="Обычный 2 9 3 3 6 2 3 3" xfId="17230"/>
    <cellStyle name="Обычный 2 9 3 3 6 2 3 4" xfId="17231"/>
    <cellStyle name="Обычный 2 9 3 3 6 2 4" xfId="17232"/>
    <cellStyle name="Обычный 2 9 3 3 6 2 5" xfId="17233"/>
    <cellStyle name="Обычный 2 9 3 3 6 2 6" xfId="17234"/>
    <cellStyle name="Обычный 2 9 3 3 6 2 7" xfId="17235"/>
    <cellStyle name="Обычный 2 9 3 3 6 3" xfId="17236"/>
    <cellStyle name="Обычный 2 9 3 3 6 3 2" xfId="17237"/>
    <cellStyle name="Обычный 2 9 3 3 6 3 2 2" xfId="17238"/>
    <cellStyle name="Обычный 2 9 3 3 6 3 3" xfId="17239"/>
    <cellStyle name="Обычный 2 9 3 3 6 3 4" xfId="17240"/>
    <cellStyle name="Обычный 2 9 3 3 6 3 5" xfId="17241"/>
    <cellStyle name="Обычный 2 9 3 3 6 4" xfId="17242"/>
    <cellStyle name="Обычный 2 9 3 3 6 4 2" xfId="17243"/>
    <cellStyle name="Обычный 2 9 3 3 6 4 3" xfId="17244"/>
    <cellStyle name="Обычный 2 9 3 3 6 4 4" xfId="17245"/>
    <cellStyle name="Обычный 2 9 3 3 6 5" xfId="17246"/>
    <cellStyle name="Обычный 2 9 3 3 6 6" xfId="17247"/>
    <cellStyle name="Обычный 2 9 3 3 6 7" xfId="17248"/>
    <cellStyle name="Обычный 2 9 3 3 6 8" xfId="17249"/>
    <cellStyle name="Обычный 2 9 3 3 7" xfId="17250"/>
    <cellStyle name="Обычный 2 9 3 3 7 2" xfId="17251"/>
    <cellStyle name="Обычный 2 9 3 3 7 2 2" xfId="17252"/>
    <cellStyle name="Обычный 2 9 3 3 7 2 2 2" xfId="17253"/>
    <cellStyle name="Обычный 2 9 3 3 7 2 2 2 2" xfId="17254"/>
    <cellStyle name="Обычный 2 9 3 3 7 2 2 3" xfId="17255"/>
    <cellStyle name="Обычный 2 9 3 3 7 2 2 4" xfId="17256"/>
    <cellStyle name="Обычный 2 9 3 3 7 2 2 5" xfId="17257"/>
    <cellStyle name="Обычный 2 9 3 3 7 2 3" xfId="17258"/>
    <cellStyle name="Обычный 2 9 3 3 7 2 3 2" xfId="17259"/>
    <cellStyle name="Обычный 2 9 3 3 7 2 3 3" xfId="17260"/>
    <cellStyle name="Обычный 2 9 3 3 7 2 3 4" xfId="17261"/>
    <cellStyle name="Обычный 2 9 3 3 7 2 4" xfId="17262"/>
    <cellStyle name="Обычный 2 9 3 3 7 2 5" xfId="17263"/>
    <cellStyle name="Обычный 2 9 3 3 7 2 6" xfId="17264"/>
    <cellStyle name="Обычный 2 9 3 3 7 2 7" xfId="17265"/>
    <cellStyle name="Обычный 2 9 3 3 7 3" xfId="17266"/>
    <cellStyle name="Обычный 2 9 3 3 7 3 2" xfId="17267"/>
    <cellStyle name="Обычный 2 9 3 3 7 3 2 2" xfId="17268"/>
    <cellStyle name="Обычный 2 9 3 3 7 3 3" xfId="17269"/>
    <cellStyle name="Обычный 2 9 3 3 7 3 4" xfId="17270"/>
    <cellStyle name="Обычный 2 9 3 3 7 3 5" xfId="17271"/>
    <cellStyle name="Обычный 2 9 3 3 7 4" xfId="17272"/>
    <cellStyle name="Обычный 2 9 3 3 7 4 2" xfId="17273"/>
    <cellStyle name="Обычный 2 9 3 3 7 4 3" xfId="17274"/>
    <cellStyle name="Обычный 2 9 3 3 7 4 4" xfId="17275"/>
    <cellStyle name="Обычный 2 9 3 3 7 5" xfId="17276"/>
    <cellStyle name="Обычный 2 9 3 3 7 6" xfId="17277"/>
    <cellStyle name="Обычный 2 9 3 3 7 7" xfId="17278"/>
    <cellStyle name="Обычный 2 9 3 3 7 8" xfId="17279"/>
    <cellStyle name="Обычный 2 9 3 3 8" xfId="17280"/>
    <cellStyle name="Обычный 2 9 3 3 8 2" xfId="17281"/>
    <cellStyle name="Обычный 2 9 3 3 8 2 2" xfId="17282"/>
    <cellStyle name="Обычный 2 9 3 3 8 2 2 2" xfId="17283"/>
    <cellStyle name="Обычный 2 9 3 3 8 2 3" xfId="17284"/>
    <cellStyle name="Обычный 2 9 3 3 8 2 4" xfId="17285"/>
    <cellStyle name="Обычный 2 9 3 3 8 2 5" xfId="17286"/>
    <cellStyle name="Обычный 2 9 3 3 8 3" xfId="17287"/>
    <cellStyle name="Обычный 2 9 3 3 8 3 2" xfId="17288"/>
    <cellStyle name="Обычный 2 9 3 3 8 3 3" xfId="17289"/>
    <cellStyle name="Обычный 2 9 3 3 8 3 4" xfId="17290"/>
    <cellStyle name="Обычный 2 9 3 3 8 4" xfId="17291"/>
    <cellStyle name="Обычный 2 9 3 3 8 5" xfId="17292"/>
    <cellStyle name="Обычный 2 9 3 3 8 6" xfId="17293"/>
    <cellStyle name="Обычный 2 9 3 3 8 7" xfId="17294"/>
    <cellStyle name="Обычный 2 9 3 3 9" xfId="17295"/>
    <cellStyle name="Обычный 2 9 3 3 9 2" xfId="17296"/>
    <cellStyle name="Обычный 2 9 3 3 9 2 2" xfId="17297"/>
    <cellStyle name="Обычный 2 9 3 3 9 2 2 2" xfId="17298"/>
    <cellStyle name="Обычный 2 9 3 3 9 2 3" xfId="17299"/>
    <cellStyle name="Обычный 2 9 3 3 9 2 4" xfId="17300"/>
    <cellStyle name="Обычный 2 9 3 3 9 2 5" xfId="17301"/>
    <cellStyle name="Обычный 2 9 3 3 9 3" xfId="17302"/>
    <cellStyle name="Обычный 2 9 3 3 9 3 2" xfId="17303"/>
    <cellStyle name="Обычный 2 9 3 3 9 3 3" xfId="17304"/>
    <cellStyle name="Обычный 2 9 3 3 9 3 4" xfId="17305"/>
    <cellStyle name="Обычный 2 9 3 3 9 4" xfId="17306"/>
    <cellStyle name="Обычный 2 9 3 3 9 5" xfId="17307"/>
    <cellStyle name="Обычный 2 9 3 3 9 6" xfId="17308"/>
    <cellStyle name="Обычный 2 9 3 3 9 7" xfId="17309"/>
    <cellStyle name="Обычный 2 9 3 4" xfId="17310"/>
    <cellStyle name="Обычный 2 9 3 4 10" xfId="17311"/>
    <cellStyle name="Обычный 2 9 3 4 10 2" xfId="17312"/>
    <cellStyle name="Обычный 2 9 3 4 10 2 2" xfId="17313"/>
    <cellStyle name="Обычный 2 9 3 4 10 3" xfId="17314"/>
    <cellStyle name="Обычный 2 9 3 4 10 4" xfId="17315"/>
    <cellStyle name="Обычный 2 9 3 4 10 5" xfId="17316"/>
    <cellStyle name="Обычный 2 9 3 4 11" xfId="17317"/>
    <cellStyle name="Обычный 2 9 3 4 11 2" xfId="17318"/>
    <cellStyle name="Обычный 2 9 3 4 11 3" xfId="17319"/>
    <cellStyle name="Обычный 2 9 3 4 11 4" xfId="17320"/>
    <cellStyle name="Обычный 2 9 3 4 12" xfId="17321"/>
    <cellStyle name="Обычный 2 9 3 4 13" xfId="17322"/>
    <cellStyle name="Обычный 2 9 3 4 14" xfId="17323"/>
    <cellStyle name="Обычный 2 9 3 4 15" xfId="17324"/>
    <cellStyle name="Обычный 2 9 3 4 2" xfId="17325"/>
    <cellStyle name="Обычный 2 9 3 4 2 2" xfId="17326"/>
    <cellStyle name="Обычный 2 9 3 4 2 2 2" xfId="17327"/>
    <cellStyle name="Обычный 2 9 3 4 2 2 2 2" xfId="17328"/>
    <cellStyle name="Обычный 2 9 3 4 2 2 2 2 2" xfId="17329"/>
    <cellStyle name="Обычный 2 9 3 4 2 2 2 3" xfId="17330"/>
    <cellStyle name="Обычный 2 9 3 4 2 2 2 4" xfId="17331"/>
    <cellStyle name="Обычный 2 9 3 4 2 2 2 5" xfId="17332"/>
    <cellStyle name="Обычный 2 9 3 4 2 2 3" xfId="17333"/>
    <cellStyle name="Обычный 2 9 3 4 2 2 3 2" xfId="17334"/>
    <cellStyle name="Обычный 2 9 3 4 2 2 3 3" xfId="17335"/>
    <cellStyle name="Обычный 2 9 3 4 2 2 3 4" xfId="17336"/>
    <cellStyle name="Обычный 2 9 3 4 2 2 4" xfId="17337"/>
    <cellStyle name="Обычный 2 9 3 4 2 2 5" xfId="17338"/>
    <cellStyle name="Обычный 2 9 3 4 2 2 6" xfId="17339"/>
    <cellStyle name="Обычный 2 9 3 4 2 2 7" xfId="17340"/>
    <cellStyle name="Обычный 2 9 3 4 2 3" xfId="17341"/>
    <cellStyle name="Обычный 2 9 3 4 2 3 2" xfId="17342"/>
    <cellStyle name="Обычный 2 9 3 4 2 3 2 2" xfId="17343"/>
    <cellStyle name="Обычный 2 9 3 4 2 3 3" xfId="17344"/>
    <cellStyle name="Обычный 2 9 3 4 2 3 4" xfId="17345"/>
    <cellStyle name="Обычный 2 9 3 4 2 3 5" xfId="17346"/>
    <cellStyle name="Обычный 2 9 3 4 2 4" xfId="17347"/>
    <cellStyle name="Обычный 2 9 3 4 2 4 2" xfId="17348"/>
    <cellStyle name="Обычный 2 9 3 4 2 4 2 2" xfId="17349"/>
    <cellStyle name="Обычный 2 9 3 4 2 4 3" xfId="17350"/>
    <cellStyle name="Обычный 2 9 3 4 2 4 4" xfId="17351"/>
    <cellStyle name="Обычный 2 9 3 4 2 4 5" xfId="17352"/>
    <cellStyle name="Обычный 2 9 3 4 2 5" xfId="17353"/>
    <cellStyle name="Обычный 2 9 3 4 2 5 2" xfId="17354"/>
    <cellStyle name="Обычный 2 9 3 4 2 5 3" xfId="17355"/>
    <cellStyle name="Обычный 2 9 3 4 2 5 4" xfId="17356"/>
    <cellStyle name="Обычный 2 9 3 4 2 6" xfId="17357"/>
    <cellStyle name="Обычный 2 9 3 4 2 7" xfId="17358"/>
    <cellStyle name="Обычный 2 9 3 4 2 8" xfId="17359"/>
    <cellStyle name="Обычный 2 9 3 4 2 9" xfId="17360"/>
    <cellStyle name="Обычный 2 9 3 4 3" xfId="17361"/>
    <cellStyle name="Обычный 2 9 3 4 3 2" xfId="17362"/>
    <cellStyle name="Обычный 2 9 3 4 3 2 2" xfId="17363"/>
    <cellStyle name="Обычный 2 9 3 4 3 2 2 2" xfId="17364"/>
    <cellStyle name="Обычный 2 9 3 4 3 2 2 2 2" xfId="17365"/>
    <cellStyle name="Обычный 2 9 3 4 3 2 2 3" xfId="17366"/>
    <cellStyle name="Обычный 2 9 3 4 3 2 2 4" xfId="17367"/>
    <cellStyle name="Обычный 2 9 3 4 3 2 2 5" xfId="17368"/>
    <cellStyle name="Обычный 2 9 3 4 3 2 3" xfId="17369"/>
    <cellStyle name="Обычный 2 9 3 4 3 2 3 2" xfId="17370"/>
    <cellStyle name="Обычный 2 9 3 4 3 2 3 3" xfId="17371"/>
    <cellStyle name="Обычный 2 9 3 4 3 2 3 4" xfId="17372"/>
    <cellStyle name="Обычный 2 9 3 4 3 2 4" xfId="17373"/>
    <cellStyle name="Обычный 2 9 3 4 3 2 5" xfId="17374"/>
    <cellStyle name="Обычный 2 9 3 4 3 2 6" xfId="17375"/>
    <cellStyle name="Обычный 2 9 3 4 3 2 7" xfId="17376"/>
    <cellStyle name="Обычный 2 9 3 4 3 3" xfId="17377"/>
    <cellStyle name="Обычный 2 9 3 4 3 3 2" xfId="17378"/>
    <cellStyle name="Обычный 2 9 3 4 3 3 2 2" xfId="17379"/>
    <cellStyle name="Обычный 2 9 3 4 3 3 3" xfId="17380"/>
    <cellStyle name="Обычный 2 9 3 4 3 3 4" xfId="17381"/>
    <cellStyle name="Обычный 2 9 3 4 3 3 5" xfId="17382"/>
    <cellStyle name="Обычный 2 9 3 4 3 4" xfId="17383"/>
    <cellStyle name="Обычный 2 9 3 4 3 4 2" xfId="17384"/>
    <cellStyle name="Обычный 2 9 3 4 3 4 2 2" xfId="17385"/>
    <cellStyle name="Обычный 2 9 3 4 3 4 3" xfId="17386"/>
    <cellStyle name="Обычный 2 9 3 4 3 4 4" xfId="17387"/>
    <cellStyle name="Обычный 2 9 3 4 3 4 5" xfId="17388"/>
    <cellStyle name="Обычный 2 9 3 4 3 5" xfId="17389"/>
    <cellStyle name="Обычный 2 9 3 4 3 5 2" xfId="17390"/>
    <cellStyle name="Обычный 2 9 3 4 3 5 3" xfId="17391"/>
    <cellStyle name="Обычный 2 9 3 4 3 5 4" xfId="17392"/>
    <cellStyle name="Обычный 2 9 3 4 3 6" xfId="17393"/>
    <cellStyle name="Обычный 2 9 3 4 3 7" xfId="17394"/>
    <cellStyle name="Обычный 2 9 3 4 3 8" xfId="17395"/>
    <cellStyle name="Обычный 2 9 3 4 3 9" xfId="17396"/>
    <cellStyle name="Обычный 2 9 3 4 4" xfId="17397"/>
    <cellStyle name="Обычный 2 9 3 4 4 2" xfId="17398"/>
    <cellStyle name="Обычный 2 9 3 4 4 2 2" xfId="17399"/>
    <cellStyle name="Обычный 2 9 3 4 4 2 2 2" xfId="17400"/>
    <cellStyle name="Обычный 2 9 3 4 4 2 2 2 2" xfId="17401"/>
    <cellStyle name="Обычный 2 9 3 4 4 2 2 3" xfId="17402"/>
    <cellStyle name="Обычный 2 9 3 4 4 2 2 4" xfId="17403"/>
    <cellStyle name="Обычный 2 9 3 4 4 2 2 5" xfId="17404"/>
    <cellStyle name="Обычный 2 9 3 4 4 2 3" xfId="17405"/>
    <cellStyle name="Обычный 2 9 3 4 4 2 3 2" xfId="17406"/>
    <cellStyle name="Обычный 2 9 3 4 4 2 3 3" xfId="17407"/>
    <cellStyle name="Обычный 2 9 3 4 4 2 3 4" xfId="17408"/>
    <cellStyle name="Обычный 2 9 3 4 4 2 4" xfId="17409"/>
    <cellStyle name="Обычный 2 9 3 4 4 2 5" xfId="17410"/>
    <cellStyle name="Обычный 2 9 3 4 4 2 6" xfId="17411"/>
    <cellStyle name="Обычный 2 9 3 4 4 2 7" xfId="17412"/>
    <cellStyle name="Обычный 2 9 3 4 4 3" xfId="17413"/>
    <cellStyle name="Обычный 2 9 3 4 4 3 2" xfId="17414"/>
    <cellStyle name="Обычный 2 9 3 4 4 3 2 2" xfId="17415"/>
    <cellStyle name="Обычный 2 9 3 4 4 3 3" xfId="17416"/>
    <cellStyle name="Обычный 2 9 3 4 4 3 4" xfId="17417"/>
    <cellStyle name="Обычный 2 9 3 4 4 3 5" xfId="17418"/>
    <cellStyle name="Обычный 2 9 3 4 4 4" xfId="17419"/>
    <cellStyle name="Обычный 2 9 3 4 4 4 2" xfId="17420"/>
    <cellStyle name="Обычный 2 9 3 4 4 4 3" xfId="17421"/>
    <cellStyle name="Обычный 2 9 3 4 4 4 4" xfId="17422"/>
    <cellStyle name="Обычный 2 9 3 4 4 5" xfId="17423"/>
    <cellStyle name="Обычный 2 9 3 4 4 6" xfId="17424"/>
    <cellStyle name="Обычный 2 9 3 4 4 7" xfId="17425"/>
    <cellStyle name="Обычный 2 9 3 4 4 8" xfId="17426"/>
    <cellStyle name="Обычный 2 9 3 4 5" xfId="17427"/>
    <cellStyle name="Обычный 2 9 3 4 5 2" xfId="17428"/>
    <cellStyle name="Обычный 2 9 3 4 5 2 2" xfId="17429"/>
    <cellStyle name="Обычный 2 9 3 4 5 2 2 2" xfId="17430"/>
    <cellStyle name="Обычный 2 9 3 4 5 2 2 2 2" xfId="17431"/>
    <cellStyle name="Обычный 2 9 3 4 5 2 2 3" xfId="17432"/>
    <cellStyle name="Обычный 2 9 3 4 5 2 2 4" xfId="17433"/>
    <cellStyle name="Обычный 2 9 3 4 5 2 2 5" xfId="17434"/>
    <cellStyle name="Обычный 2 9 3 4 5 2 3" xfId="17435"/>
    <cellStyle name="Обычный 2 9 3 4 5 2 3 2" xfId="17436"/>
    <cellStyle name="Обычный 2 9 3 4 5 2 3 3" xfId="17437"/>
    <cellStyle name="Обычный 2 9 3 4 5 2 3 4" xfId="17438"/>
    <cellStyle name="Обычный 2 9 3 4 5 2 4" xfId="17439"/>
    <cellStyle name="Обычный 2 9 3 4 5 2 5" xfId="17440"/>
    <cellStyle name="Обычный 2 9 3 4 5 2 6" xfId="17441"/>
    <cellStyle name="Обычный 2 9 3 4 5 2 7" xfId="17442"/>
    <cellStyle name="Обычный 2 9 3 4 5 3" xfId="17443"/>
    <cellStyle name="Обычный 2 9 3 4 5 3 2" xfId="17444"/>
    <cellStyle name="Обычный 2 9 3 4 5 3 2 2" xfId="17445"/>
    <cellStyle name="Обычный 2 9 3 4 5 3 3" xfId="17446"/>
    <cellStyle name="Обычный 2 9 3 4 5 3 4" xfId="17447"/>
    <cellStyle name="Обычный 2 9 3 4 5 3 5" xfId="17448"/>
    <cellStyle name="Обычный 2 9 3 4 5 4" xfId="17449"/>
    <cellStyle name="Обычный 2 9 3 4 5 4 2" xfId="17450"/>
    <cellStyle name="Обычный 2 9 3 4 5 4 3" xfId="17451"/>
    <cellStyle name="Обычный 2 9 3 4 5 4 4" xfId="17452"/>
    <cellStyle name="Обычный 2 9 3 4 5 5" xfId="17453"/>
    <cellStyle name="Обычный 2 9 3 4 5 6" xfId="17454"/>
    <cellStyle name="Обычный 2 9 3 4 5 7" xfId="17455"/>
    <cellStyle name="Обычный 2 9 3 4 5 8" xfId="17456"/>
    <cellStyle name="Обычный 2 9 3 4 6" xfId="17457"/>
    <cellStyle name="Обычный 2 9 3 4 6 2" xfId="17458"/>
    <cellStyle name="Обычный 2 9 3 4 6 2 2" xfId="17459"/>
    <cellStyle name="Обычный 2 9 3 4 6 2 2 2" xfId="17460"/>
    <cellStyle name="Обычный 2 9 3 4 6 2 2 2 2" xfId="17461"/>
    <cellStyle name="Обычный 2 9 3 4 6 2 2 3" xfId="17462"/>
    <cellStyle name="Обычный 2 9 3 4 6 2 2 4" xfId="17463"/>
    <cellStyle name="Обычный 2 9 3 4 6 2 2 5" xfId="17464"/>
    <cellStyle name="Обычный 2 9 3 4 6 2 3" xfId="17465"/>
    <cellStyle name="Обычный 2 9 3 4 6 2 3 2" xfId="17466"/>
    <cellStyle name="Обычный 2 9 3 4 6 2 3 3" xfId="17467"/>
    <cellStyle name="Обычный 2 9 3 4 6 2 3 4" xfId="17468"/>
    <cellStyle name="Обычный 2 9 3 4 6 2 4" xfId="17469"/>
    <cellStyle name="Обычный 2 9 3 4 6 2 5" xfId="17470"/>
    <cellStyle name="Обычный 2 9 3 4 6 2 6" xfId="17471"/>
    <cellStyle name="Обычный 2 9 3 4 6 2 7" xfId="17472"/>
    <cellStyle name="Обычный 2 9 3 4 6 3" xfId="17473"/>
    <cellStyle name="Обычный 2 9 3 4 6 3 2" xfId="17474"/>
    <cellStyle name="Обычный 2 9 3 4 6 3 2 2" xfId="17475"/>
    <cellStyle name="Обычный 2 9 3 4 6 3 3" xfId="17476"/>
    <cellStyle name="Обычный 2 9 3 4 6 3 4" xfId="17477"/>
    <cellStyle name="Обычный 2 9 3 4 6 3 5" xfId="17478"/>
    <cellStyle name="Обычный 2 9 3 4 6 4" xfId="17479"/>
    <cellStyle name="Обычный 2 9 3 4 6 4 2" xfId="17480"/>
    <cellStyle name="Обычный 2 9 3 4 6 4 3" xfId="17481"/>
    <cellStyle name="Обычный 2 9 3 4 6 4 4" xfId="17482"/>
    <cellStyle name="Обычный 2 9 3 4 6 5" xfId="17483"/>
    <cellStyle name="Обычный 2 9 3 4 6 6" xfId="17484"/>
    <cellStyle name="Обычный 2 9 3 4 6 7" xfId="17485"/>
    <cellStyle name="Обычный 2 9 3 4 6 8" xfId="17486"/>
    <cellStyle name="Обычный 2 9 3 4 7" xfId="17487"/>
    <cellStyle name="Обычный 2 9 3 4 7 2" xfId="17488"/>
    <cellStyle name="Обычный 2 9 3 4 7 2 2" xfId="17489"/>
    <cellStyle name="Обычный 2 9 3 4 7 2 2 2" xfId="17490"/>
    <cellStyle name="Обычный 2 9 3 4 7 2 2 2 2" xfId="17491"/>
    <cellStyle name="Обычный 2 9 3 4 7 2 2 3" xfId="17492"/>
    <cellStyle name="Обычный 2 9 3 4 7 2 2 4" xfId="17493"/>
    <cellStyle name="Обычный 2 9 3 4 7 2 2 5" xfId="17494"/>
    <cellStyle name="Обычный 2 9 3 4 7 2 3" xfId="17495"/>
    <cellStyle name="Обычный 2 9 3 4 7 2 3 2" xfId="17496"/>
    <cellStyle name="Обычный 2 9 3 4 7 2 3 3" xfId="17497"/>
    <cellStyle name="Обычный 2 9 3 4 7 2 3 4" xfId="17498"/>
    <cellStyle name="Обычный 2 9 3 4 7 2 4" xfId="17499"/>
    <cellStyle name="Обычный 2 9 3 4 7 2 5" xfId="17500"/>
    <cellStyle name="Обычный 2 9 3 4 7 2 6" xfId="17501"/>
    <cellStyle name="Обычный 2 9 3 4 7 2 7" xfId="17502"/>
    <cellStyle name="Обычный 2 9 3 4 7 3" xfId="17503"/>
    <cellStyle name="Обычный 2 9 3 4 7 3 2" xfId="17504"/>
    <cellStyle name="Обычный 2 9 3 4 7 3 2 2" xfId="17505"/>
    <cellStyle name="Обычный 2 9 3 4 7 3 3" xfId="17506"/>
    <cellStyle name="Обычный 2 9 3 4 7 3 4" xfId="17507"/>
    <cellStyle name="Обычный 2 9 3 4 7 3 5" xfId="17508"/>
    <cellStyle name="Обычный 2 9 3 4 7 4" xfId="17509"/>
    <cellStyle name="Обычный 2 9 3 4 7 4 2" xfId="17510"/>
    <cellStyle name="Обычный 2 9 3 4 7 4 3" xfId="17511"/>
    <cellStyle name="Обычный 2 9 3 4 7 4 4" xfId="17512"/>
    <cellStyle name="Обычный 2 9 3 4 7 5" xfId="17513"/>
    <cellStyle name="Обычный 2 9 3 4 7 6" xfId="17514"/>
    <cellStyle name="Обычный 2 9 3 4 7 7" xfId="17515"/>
    <cellStyle name="Обычный 2 9 3 4 7 8" xfId="17516"/>
    <cellStyle name="Обычный 2 9 3 4 8" xfId="17517"/>
    <cellStyle name="Обычный 2 9 3 4 8 2" xfId="17518"/>
    <cellStyle name="Обычный 2 9 3 4 8 2 2" xfId="17519"/>
    <cellStyle name="Обычный 2 9 3 4 8 2 2 2" xfId="17520"/>
    <cellStyle name="Обычный 2 9 3 4 8 2 3" xfId="17521"/>
    <cellStyle name="Обычный 2 9 3 4 8 2 4" xfId="17522"/>
    <cellStyle name="Обычный 2 9 3 4 8 2 5" xfId="17523"/>
    <cellStyle name="Обычный 2 9 3 4 8 3" xfId="17524"/>
    <cellStyle name="Обычный 2 9 3 4 8 3 2" xfId="17525"/>
    <cellStyle name="Обычный 2 9 3 4 8 3 3" xfId="17526"/>
    <cellStyle name="Обычный 2 9 3 4 8 3 4" xfId="17527"/>
    <cellStyle name="Обычный 2 9 3 4 8 4" xfId="17528"/>
    <cellStyle name="Обычный 2 9 3 4 8 5" xfId="17529"/>
    <cellStyle name="Обычный 2 9 3 4 8 6" xfId="17530"/>
    <cellStyle name="Обычный 2 9 3 4 8 7" xfId="17531"/>
    <cellStyle name="Обычный 2 9 3 4 9" xfId="17532"/>
    <cellStyle name="Обычный 2 9 3 4 9 2" xfId="17533"/>
    <cellStyle name="Обычный 2 9 3 4 9 2 2" xfId="17534"/>
    <cellStyle name="Обычный 2 9 3 4 9 2 2 2" xfId="17535"/>
    <cellStyle name="Обычный 2 9 3 4 9 2 3" xfId="17536"/>
    <cellStyle name="Обычный 2 9 3 4 9 2 4" xfId="17537"/>
    <cellStyle name="Обычный 2 9 3 4 9 2 5" xfId="17538"/>
    <cellStyle name="Обычный 2 9 3 4 9 3" xfId="17539"/>
    <cellStyle name="Обычный 2 9 3 4 9 3 2" xfId="17540"/>
    <cellStyle name="Обычный 2 9 3 4 9 3 3" xfId="17541"/>
    <cellStyle name="Обычный 2 9 3 4 9 3 4" xfId="17542"/>
    <cellStyle name="Обычный 2 9 3 4 9 4" xfId="17543"/>
    <cellStyle name="Обычный 2 9 3 4 9 5" xfId="17544"/>
    <cellStyle name="Обычный 2 9 3 4 9 6" xfId="17545"/>
    <cellStyle name="Обычный 2 9 3 4 9 7" xfId="17546"/>
    <cellStyle name="Обычный 2 9 3 5" xfId="17547"/>
    <cellStyle name="Обычный 2 9 3 5 2" xfId="17548"/>
    <cellStyle name="Обычный 2 9 3 5 2 2" xfId="17549"/>
    <cellStyle name="Обычный 2 9 3 5 2 2 2" xfId="17550"/>
    <cellStyle name="Обычный 2 9 3 5 2 2 2 2" xfId="17551"/>
    <cellStyle name="Обычный 2 9 3 5 2 2 3" xfId="17552"/>
    <cellStyle name="Обычный 2 9 3 5 2 2 4" xfId="17553"/>
    <cellStyle name="Обычный 2 9 3 5 2 2 5" xfId="17554"/>
    <cellStyle name="Обычный 2 9 3 5 2 3" xfId="17555"/>
    <cellStyle name="Обычный 2 9 3 5 2 3 2" xfId="17556"/>
    <cellStyle name="Обычный 2 9 3 5 2 3 3" xfId="17557"/>
    <cellStyle name="Обычный 2 9 3 5 2 3 4" xfId="17558"/>
    <cellStyle name="Обычный 2 9 3 5 2 4" xfId="17559"/>
    <cellStyle name="Обычный 2 9 3 5 2 5" xfId="17560"/>
    <cellStyle name="Обычный 2 9 3 5 2 6" xfId="17561"/>
    <cellStyle name="Обычный 2 9 3 5 2 7" xfId="17562"/>
    <cellStyle name="Обычный 2 9 3 5 3" xfId="17563"/>
    <cellStyle name="Обычный 2 9 3 5 3 2" xfId="17564"/>
    <cellStyle name="Обычный 2 9 3 5 3 2 2" xfId="17565"/>
    <cellStyle name="Обычный 2 9 3 5 3 3" xfId="17566"/>
    <cellStyle name="Обычный 2 9 3 5 3 4" xfId="17567"/>
    <cellStyle name="Обычный 2 9 3 5 3 5" xfId="17568"/>
    <cellStyle name="Обычный 2 9 3 5 4" xfId="17569"/>
    <cellStyle name="Обычный 2 9 3 5 4 2" xfId="17570"/>
    <cellStyle name="Обычный 2 9 3 5 4 2 2" xfId="17571"/>
    <cellStyle name="Обычный 2 9 3 5 4 3" xfId="17572"/>
    <cellStyle name="Обычный 2 9 3 5 4 4" xfId="17573"/>
    <cellStyle name="Обычный 2 9 3 5 4 5" xfId="17574"/>
    <cellStyle name="Обычный 2 9 3 5 5" xfId="17575"/>
    <cellStyle name="Обычный 2 9 3 5 5 2" xfId="17576"/>
    <cellStyle name="Обычный 2 9 3 5 5 3" xfId="17577"/>
    <cellStyle name="Обычный 2 9 3 5 5 4" xfId="17578"/>
    <cellStyle name="Обычный 2 9 3 5 6" xfId="17579"/>
    <cellStyle name="Обычный 2 9 3 5 7" xfId="17580"/>
    <cellStyle name="Обычный 2 9 3 5 8" xfId="17581"/>
    <cellStyle name="Обычный 2 9 3 5 9" xfId="17582"/>
    <cellStyle name="Обычный 2 9 3 6" xfId="17583"/>
    <cellStyle name="Обычный 2 9 3 6 2" xfId="17584"/>
    <cellStyle name="Обычный 2 9 3 6 2 2" xfId="17585"/>
    <cellStyle name="Обычный 2 9 3 6 2 2 2" xfId="17586"/>
    <cellStyle name="Обычный 2 9 3 6 2 2 2 2" xfId="17587"/>
    <cellStyle name="Обычный 2 9 3 6 2 2 3" xfId="17588"/>
    <cellStyle name="Обычный 2 9 3 6 2 2 4" xfId="17589"/>
    <cellStyle name="Обычный 2 9 3 6 2 2 5" xfId="17590"/>
    <cellStyle name="Обычный 2 9 3 6 2 3" xfId="17591"/>
    <cellStyle name="Обычный 2 9 3 6 2 3 2" xfId="17592"/>
    <cellStyle name="Обычный 2 9 3 6 2 3 3" xfId="17593"/>
    <cellStyle name="Обычный 2 9 3 6 2 3 4" xfId="17594"/>
    <cellStyle name="Обычный 2 9 3 6 2 4" xfId="17595"/>
    <cellStyle name="Обычный 2 9 3 6 2 5" xfId="17596"/>
    <cellStyle name="Обычный 2 9 3 6 2 6" xfId="17597"/>
    <cellStyle name="Обычный 2 9 3 6 2 7" xfId="17598"/>
    <cellStyle name="Обычный 2 9 3 6 3" xfId="17599"/>
    <cellStyle name="Обычный 2 9 3 6 3 2" xfId="17600"/>
    <cellStyle name="Обычный 2 9 3 6 3 2 2" xfId="17601"/>
    <cellStyle name="Обычный 2 9 3 6 3 3" xfId="17602"/>
    <cellStyle name="Обычный 2 9 3 6 3 4" xfId="17603"/>
    <cellStyle name="Обычный 2 9 3 6 3 5" xfId="17604"/>
    <cellStyle name="Обычный 2 9 3 6 4" xfId="17605"/>
    <cellStyle name="Обычный 2 9 3 6 4 2" xfId="17606"/>
    <cellStyle name="Обычный 2 9 3 6 4 2 2" xfId="17607"/>
    <cellStyle name="Обычный 2 9 3 6 4 3" xfId="17608"/>
    <cellStyle name="Обычный 2 9 3 6 4 4" xfId="17609"/>
    <cellStyle name="Обычный 2 9 3 6 4 5" xfId="17610"/>
    <cellStyle name="Обычный 2 9 3 6 5" xfId="17611"/>
    <cellStyle name="Обычный 2 9 3 6 5 2" xfId="17612"/>
    <cellStyle name="Обычный 2 9 3 6 5 3" xfId="17613"/>
    <cellStyle name="Обычный 2 9 3 6 5 4" xfId="17614"/>
    <cellStyle name="Обычный 2 9 3 6 6" xfId="17615"/>
    <cellStyle name="Обычный 2 9 3 6 7" xfId="17616"/>
    <cellStyle name="Обычный 2 9 3 6 8" xfId="17617"/>
    <cellStyle name="Обычный 2 9 3 6 9" xfId="17618"/>
    <cellStyle name="Обычный 2 9 3 7" xfId="17619"/>
    <cellStyle name="Обычный 2 9 3 7 2" xfId="17620"/>
    <cellStyle name="Обычный 2 9 3 7 2 2" xfId="17621"/>
    <cellStyle name="Обычный 2 9 3 7 2 2 2" xfId="17622"/>
    <cellStyle name="Обычный 2 9 3 7 2 2 2 2" xfId="17623"/>
    <cellStyle name="Обычный 2 9 3 7 2 2 3" xfId="17624"/>
    <cellStyle name="Обычный 2 9 3 7 2 2 4" xfId="17625"/>
    <cellStyle name="Обычный 2 9 3 7 2 2 5" xfId="17626"/>
    <cellStyle name="Обычный 2 9 3 7 2 3" xfId="17627"/>
    <cellStyle name="Обычный 2 9 3 7 2 3 2" xfId="17628"/>
    <cellStyle name="Обычный 2 9 3 7 2 3 3" xfId="17629"/>
    <cellStyle name="Обычный 2 9 3 7 2 3 4" xfId="17630"/>
    <cellStyle name="Обычный 2 9 3 7 2 4" xfId="17631"/>
    <cellStyle name="Обычный 2 9 3 7 2 5" xfId="17632"/>
    <cellStyle name="Обычный 2 9 3 7 2 6" xfId="17633"/>
    <cellStyle name="Обычный 2 9 3 7 2 7" xfId="17634"/>
    <cellStyle name="Обычный 2 9 3 7 3" xfId="17635"/>
    <cellStyle name="Обычный 2 9 3 7 3 2" xfId="17636"/>
    <cellStyle name="Обычный 2 9 3 7 3 2 2" xfId="17637"/>
    <cellStyle name="Обычный 2 9 3 7 3 3" xfId="17638"/>
    <cellStyle name="Обычный 2 9 3 7 3 4" xfId="17639"/>
    <cellStyle name="Обычный 2 9 3 7 3 5" xfId="17640"/>
    <cellStyle name="Обычный 2 9 3 7 4" xfId="17641"/>
    <cellStyle name="Обычный 2 9 3 7 4 2" xfId="17642"/>
    <cellStyle name="Обычный 2 9 3 7 4 2 2" xfId="17643"/>
    <cellStyle name="Обычный 2 9 3 7 4 3" xfId="17644"/>
    <cellStyle name="Обычный 2 9 3 7 4 4" xfId="17645"/>
    <cellStyle name="Обычный 2 9 3 7 4 5" xfId="17646"/>
    <cellStyle name="Обычный 2 9 3 7 5" xfId="17647"/>
    <cellStyle name="Обычный 2 9 3 7 5 2" xfId="17648"/>
    <cellStyle name="Обычный 2 9 3 7 5 3" xfId="17649"/>
    <cellStyle name="Обычный 2 9 3 7 5 4" xfId="17650"/>
    <cellStyle name="Обычный 2 9 3 7 6" xfId="17651"/>
    <cellStyle name="Обычный 2 9 3 7 7" xfId="17652"/>
    <cellStyle name="Обычный 2 9 3 7 8" xfId="17653"/>
    <cellStyle name="Обычный 2 9 3 7 9" xfId="17654"/>
    <cellStyle name="Обычный 2 9 3 8" xfId="17655"/>
    <cellStyle name="Обычный 2 9 3 8 2" xfId="17656"/>
    <cellStyle name="Обычный 2 9 3 8 2 2" xfId="17657"/>
    <cellStyle name="Обычный 2 9 3 8 2 2 2" xfId="17658"/>
    <cellStyle name="Обычный 2 9 3 8 2 2 2 2" xfId="17659"/>
    <cellStyle name="Обычный 2 9 3 8 2 2 3" xfId="17660"/>
    <cellStyle name="Обычный 2 9 3 8 2 2 4" xfId="17661"/>
    <cellStyle name="Обычный 2 9 3 8 2 2 5" xfId="17662"/>
    <cellStyle name="Обычный 2 9 3 8 2 3" xfId="17663"/>
    <cellStyle name="Обычный 2 9 3 8 2 3 2" xfId="17664"/>
    <cellStyle name="Обычный 2 9 3 8 2 3 3" xfId="17665"/>
    <cellStyle name="Обычный 2 9 3 8 2 3 4" xfId="17666"/>
    <cellStyle name="Обычный 2 9 3 8 2 4" xfId="17667"/>
    <cellStyle name="Обычный 2 9 3 8 2 5" xfId="17668"/>
    <cellStyle name="Обычный 2 9 3 8 2 6" xfId="17669"/>
    <cellStyle name="Обычный 2 9 3 8 2 7" xfId="17670"/>
    <cellStyle name="Обычный 2 9 3 8 3" xfId="17671"/>
    <cellStyle name="Обычный 2 9 3 8 3 2" xfId="17672"/>
    <cellStyle name="Обычный 2 9 3 8 3 2 2" xfId="17673"/>
    <cellStyle name="Обычный 2 9 3 8 3 3" xfId="17674"/>
    <cellStyle name="Обычный 2 9 3 8 3 4" xfId="17675"/>
    <cellStyle name="Обычный 2 9 3 8 3 5" xfId="17676"/>
    <cellStyle name="Обычный 2 9 3 8 4" xfId="17677"/>
    <cellStyle name="Обычный 2 9 3 8 4 2" xfId="17678"/>
    <cellStyle name="Обычный 2 9 3 8 4 3" xfId="17679"/>
    <cellStyle name="Обычный 2 9 3 8 4 4" xfId="17680"/>
    <cellStyle name="Обычный 2 9 3 8 5" xfId="17681"/>
    <cellStyle name="Обычный 2 9 3 8 6" xfId="17682"/>
    <cellStyle name="Обычный 2 9 3 8 7" xfId="17683"/>
    <cellStyle name="Обычный 2 9 3 8 8" xfId="17684"/>
    <cellStyle name="Обычный 2 9 3 9" xfId="17685"/>
    <cellStyle name="Обычный 2 9 3 9 2" xfId="17686"/>
    <cellStyle name="Обычный 2 9 3 9 2 2" xfId="17687"/>
    <cellStyle name="Обычный 2 9 3 9 2 2 2" xfId="17688"/>
    <cellStyle name="Обычный 2 9 3 9 2 2 2 2" xfId="17689"/>
    <cellStyle name="Обычный 2 9 3 9 2 2 3" xfId="17690"/>
    <cellStyle name="Обычный 2 9 3 9 2 2 4" xfId="17691"/>
    <cellStyle name="Обычный 2 9 3 9 2 2 5" xfId="17692"/>
    <cellStyle name="Обычный 2 9 3 9 2 3" xfId="17693"/>
    <cellStyle name="Обычный 2 9 3 9 2 3 2" xfId="17694"/>
    <cellStyle name="Обычный 2 9 3 9 2 3 3" xfId="17695"/>
    <cellStyle name="Обычный 2 9 3 9 2 3 4" xfId="17696"/>
    <cellStyle name="Обычный 2 9 3 9 2 4" xfId="17697"/>
    <cellStyle name="Обычный 2 9 3 9 2 5" xfId="17698"/>
    <cellStyle name="Обычный 2 9 3 9 2 6" xfId="17699"/>
    <cellStyle name="Обычный 2 9 3 9 2 7" xfId="17700"/>
    <cellStyle name="Обычный 2 9 3 9 3" xfId="17701"/>
    <cellStyle name="Обычный 2 9 3 9 3 2" xfId="17702"/>
    <cellStyle name="Обычный 2 9 3 9 3 2 2" xfId="17703"/>
    <cellStyle name="Обычный 2 9 3 9 3 3" xfId="17704"/>
    <cellStyle name="Обычный 2 9 3 9 3 4" xfId="17705"/>
    <cellStyle name="Обычный 2 9 3 9 3 5" xfId="17706"/>
    <cellStyle name="Обычный 2 9 3 9 4" xfId="17707"/>
    <cellStyle name="Обычный 2 9 3 9 4 2" xfId="17708"/>
    <cellStyle name="Обычный 2 9 3 9 4 3" xfId="17709"/>
    <cellStyle name="Обычный 2 9 3 9 4 4" xfId="17710"/>
    <cellStyle name="Обычный 2 9 3 9 5" xfId="17711"/>
    <cellStyle name="Обычный 2 9 3 9 6" xfId="17712"/>
    <cellStyle name="Обычный 2 9 3 9 7" xfId="17713"/>
    <cellStyle name="Обычный 2 9 3 9 8" xfId="17714"/>
    <cellStyle name="Обычный 2 9 4" xfId="17715"/>
    <cellStyle name="Обычный 2 9 4 2" xfId="17716"/>
    <cellStyle name="Обычный 2 9 4 2 2" xfId="17717"/>
    <cellStyle name="Обычный 2 9 4 2 2 2" xfId="17718"/>
    <cellStyle name="Обычный 2 9 4 2 2 2 2" xfId="17719"/>
    <cellStyle name="Обычный 2 9 4 2 2 3" xfId="17720"/>
    <cellStyle name="Обычный 2 9 4 2 2 4" xfId="17721"/>
    <cellStyle name="Обычный 2 9 4 2 2 5" xfId="17722"/>
    <cellStyle name="Обычный 2 9 4 2 3" xfId="17723"/>
    <cellStyle name="Обычный 2 9 4 2 3 2" xfId="17724"/>
    <cellStyle name="Обычный 2 9 4 2 3 2 2" xfId="17725"/>
    <cellStyle name="Обычный 2 9 4 2 3 3" xfId="17726"/>
    <cellStyle name="Обычный 2 9 4 2 3 4" xfId="17727"/>
    <cellStyle name="Обычный 2 9 4 2 3 5" xfId="17728"/>
    <cellStyle name="Обычный 2 9 4 2 4" xfId="17729"/>
    <cellStyle name="Обычный 2 9 4 2 4 2" xfId="17730"/>
    <cellStyle name="Обычный 2 9 4 2 4 3" xfId="17731"/>
    <cellStyle name="Обычный 2 9 4 2 4 4" xfId="17732"/>
    <cellStyle name="Обычный 2 9 4 2 5" xfId="17733"/>
    <cellStyle name="Обычный 2 9 4 2 6" xfId="17734"/>
    <cellStyle name="Обычный 2 9 4 2 7" xfId="17735"/>
    <cellStyle name="Обычный 2 9 4 2 8" xfId="17736"/>
    <cellStyle name="Обычный 2 9 4 3" xfId="17737"/>
    <cellStyle name="Обычный 2 9 4 3 2" xfId="17738"/>
    <cellStyle name="Обычный 2 9 4 3 2 2" xfId="17739"/>
    <cellStyle name="Обычный 2 9 4 3 3" xfId="17740"/>
    <cellStyle name="Обычный 2 9 4 3 4" xfId="17741"/>
    <cellStyle name="Обычный 2 9 4 3 5" xfId="17742"/>
    <cellStyle name="Обычный 2 9 4 4" xfId="17743"/>
    <cellStyle name="Обычный 2 9 4 4 2" xfId="17744"/>
    <cellStyle name="Обычный 2 9 4 4 2 2" xfId="17745"/>
    <cellStyle name="Обычный 2 9 4 4 3" xfId="17746"/>
    <cellStyle name="Обычный 2 9 4 4 4" xfId="17747"/>
    <cellStyle name="Обычный 2 9 4 4 5" xfId="17748"/>
    <cellStyle name="Обычный 2 9 4 5" xfId="17749"/>
    <cellStyle name="Обычный 2 9 4 5 2" xfId="17750"/>
    <cellStyle name="Обычный 2 9 4 5 2 2" xfId="17751"/>
    <cellStyle name="Обычный 2 9 4 5 3" xfId="17752"/>
    <cellStyle name="Обычный 2 9 4 5 4" xfId="17753"/>
    <cellStyle name="Обычный 2 9 4 5 5" xfId="17754"/>
    <cellStyle name="Обычный 2 9 4 6" xfId="17755"/>
    <cellStyle name="Обычный 2 9 4 6 2" xfId="17756"/>
    <cellStyle name="Обычный 2 9 4 6 2 2" xfId="17757"/>
    <cellStyle name="Обычный 2 9 4 6 3" xfId="17758"/>
    <cellStyle name="Обычный 2 9 4 7" xfId="17759"/>
    <cellStyle name="Обычный 2 9 4 7 2" xfId="17760"/>
    <cellStyle name="Обычный 2 9 4 8" xfId="17761"/>
    <cellStyle name="Обычный 2 9 4 9" xfId="17762"/>
    <cellStyle name="Обычный 2 9 5" xfId="17763"/>
    <cellStyle name="Обычный 2 9 5 2" xfId="17764"/>
    <cellStyle name="Обычный 2 9 5 2 2" xfId="17765"/>
    <cellStyle name="Обычный 2 9 5 2 2 2" xfId="17766"/>
    <cellStyle name="Обычный 2 9 5 2 2 2 2" xfId="17767"/>
    <cellStyle name="Обычный 2 9 5 2 2 3" xfId="17768"/>
    <cellStyle name="Обычный 2 9 5 2 2 4" xfId="17769"/>
    <cellStyle name="Обычный 2 9 5 2 2 5" xfId="17770"/>
    <cellStyle name="Обычный 2 9 5 2 3" xfId="17771"/>
    <cellStyle name="Обычный 2 9 5 2 3 2" xfId="17772"/>
    <cellStyle name="Обычный 2 9 5 2 3 3" xfId="17773"/>
    <cellStyle name="Обычный 2 9 5 2 3 4" xfId="17774"/>
    <cellStyle name="Обычный 2 9 5 2 4" xfId="17775"/>
    <cellStyle name="Обычный 2 9 5 2 5" xfId="17776"/>
    <cellStyle name="Обычный 2 9 5 2 6" xfId="17777"/>
    <cellStyle name="Обычный 2 9 5 2 7" xfId="17778"/>
    <cellStyle name="Обычный 2 9 5 3" xfId="17779"/>
    <cellStyle name="Обычный 2 9 5 3 2" xfId="17780"/>
    <cellStyle name="Обычный 2 9 5 3 2 2" xfId="17781"/>
    <cellStyle name="Обычный 2 9 5 3 3" xfId="17782"/>
    <cellStyle name="Обычный 2 9 5 3 4" xfId="17783"/>
    <cellStyle name="Обычный 2 9 5 3 5" xfId="17784"/>
    <cellStyle name="Обычный 2 9 5 4" xfId="17785"/>
    <cellStyle name="Обычный 2 9 5 4 2" xfId="17786"/>
    <cellStyle name="Обычный 2 9 5 4 2 2" xfId="17787"/>
    <cellStyle name="Обычный 2 9 5 4 3" xfId="17788"/>
    <cellStyle name="Обычный 2 9 5 4 4" xfId="17789"/>
    <cellStyle name="Обычный 2 9 5 4 5" xfId="17790"/>
    <cellStyle name="Обычный 2 9 5 5" xfId="17791"/>
    <cellStyle name="Обычный 2 9 5 5 2" xfId="17792"/>
    <cellStyle name="Обычный 2 9 5 5 3" xfId="17793"/>
    <cellStyle name="Обычный 2 9 5 5 4" xfId="17794"/>
    <cellStyle name="Обычный 2 9 5 6" xfId="17795"/>
    <cellStyle name="Обычный 2 9 5 7" xfId="17796"/>
    <cellStyle name="Обычный 2 9 5 8" xfId="17797"/>
    <cellStyle name="Обычный 2 9 5 9" xfId="17798"/>
    <cellStyle name="Обычный 2 9 6" xfId="17799"/>
    <cellStyle name="Обычный 2 9 7" xfId="17800"/>
    <cellStyle name="Обычный 2 9 7 2" xfId="17801"/>
    <cellStyle name="Обычный 2 9 7 2 2" xfId="17802"/>
    <cellStyle name="Обычный 2 9 7 3" xfId="17803"/>
    <cellStyle name="Обычный 2 9 8" xfId="17804"/>
    <cellStyle name="Обычный 2 9 8 2" xfId="17805"/>
    <cellStyle name="Обычный 2 9 9" xfId="17806"/>
    <cellStyle name="Обычный 2__940_РВвВА свод за 1 полугодие 2009" xfId="17807"/>
    <cellStyle name="Обычный 20" xfId="17808"/>
    <cellStyle name="Обычный 20 2" xfId="59225"/>
    <cellStyle name="Обычный 21" xfId="17809"/>
    <cellStyle name="Обычный 21 2" xfId="17810"/>
    <cellStyle name="Обычный 21 3" xfId="59155"/>
    <cellStyle name="Обычный 22" xfId="17811"/>
    <cellStyle name="Обычный 22 2" xfId="17812"/>
    <cellStyle name="Обычный 22 2 2" xfId="59921"/>
    <cellStyle name="Обычный 22 3" xfId="59156"/>
    <cellStyle name="Обычный 22 4" xfId="59099"/>
    <cellStyle name="Обычный 23" xfId="17813"/>
    <cellStyle name="Обычный 23 2" xfId="59157"/>
    <cellStyle name="Обычный 24" xfId="17814"/>
    <cellStyle name="Обычный 24 2" xfId="59158"/>
    <cellStyle name="Обычный 25" xfId="17815"/>
    <cellStyle name="Обычный 25 2" xfId="59922"/>
    <cellStyle name="Обычный 25 3" xfId="59129"/>
    <cellStyle name="Обычный 25 4" xfId="59100"/>
    <cellStyle name="Обычный 26" xfId="17816"/>
    <cellStyle name="Обычный 26 2" xfId="59923"/>
    <cellStyle name="Обычный 26 3" xfId="59230"/>
    <cellStyle name="Обычный 26 4" xfId="59101"/>
    <cellStyle name="Обычный 27" xfId="17817"/>
    <cellStyle name="Обычный 27 2" xfId="59924"/>
    <cellStyle name="Обычный 27 3" xfId="59246"/>
    <cellStyle name="Обычный 27 4" xfId="59102"/>
    <cellStyle name="Обычный 28" xfId="17818"/>
    <cellStyle name="Обычный 28 2" xfId="59193"/>
    <cellStyle name="Обычный 29" xfId="17819"/>
    <cellStyle name="Обычный 29 2" xfId="59208"/>
    <cellStyle name="Обычный 3" xfId="17820"/>
    <cellStyle name="Обычный 3 10" xfId="17821"/>
    <cellStyle name="Обычный 3 11" xfId="17822"/>
    <cellStyle name="Обычный 3 12" xfId="17823"/>
    <cellStyle name="Обычный 3 13" xfId="17824"/>
    <cellStyle name="Обычный 3 14" xfId="17825"/>
    <cellStyle name="Обычный 3 15" xfId="17826"/>
    <cellStyle name="Обычный 3 16" xfId="17827"/>
    <cellStyle name="Обычный 3 17" xfId="17828"/>
    <cellStyle name="Обычный 3 18" xfId="17829"/>
    <cellStyle name="Обычный 3 19" xfId="17830"/>
    <cellStyle name="Обычный 3 2" xfId="4"/>
    <cellStyle name="Обычный 3 2 10" xfId="17831"/>
    <cellStyle name="Обычный 3 2 11" xfId="59829"/>
    <cellStyle name="Обычный 3 2 2" xfId="17832"/>
    <cellStyle name="Обычный 3 2 2 10" xfId="17833"/>
    <cellStyle name="Обычный 3 2 2 10 2" xfId="17834"/>
    <cellStyle name="Обычный 3 2 2 10 2 2" xfId="17835"/>
    <cellStyle name="Обычный 3 2 2 10 2 2 2" xfId="17836"/>
    <cellStyle name="Обычный 3 2 2 10 2 2 2 2" xfId="17837"/>
    <cellStyle name="Обычный 3 2 2 10 2 2 3" xfId="17838"/>
    <cellStyle name="Обычный 3 2 2 10 2 2 4" xfId="17839"/>
    <cellStyle name="Обычный 3 2 2 10 2 2 5" xfId="17840"/>
    <cellStyle name="Обычный 3 2 2 10 2 3" xfId="17841"/>
    <cellStyle name="Обычный 3 2 2 10 2 3 2" xfId="17842"/>
    <cellStyle name="Обычный 3 2 2 10 2 3 3" xfId="17843"/>
    <cellStyle name="Обычный 3 2 2 10 2 3 4" xfId="17844"/>
    <cellStyle name="Обычный 3 2 2 10 2 4" xfId="17845"/>
    <cellStyle name="Обычный 3 2 2 10 2 5" xfId="17846"/>
    <cellStyle name="Обычный 3 2 2 10 2 6" xfId="17847"/>
    <cellStyle name="Обычный 3 2 2 10 2 7" xfId="17848"/>
    <cellStyle name="Обычный 3 2 2 10 3" xfId="17849"/>
    <cellStyle name="Обычный 3 2 2 10 3 2" xfId="17850"/>
    <cellStyle name="Обычный 3 2 2 10 3 2 2" xfId="17851"/>
    <cellStyle name="Обычный 3 2 2 10 3 3" xfId="17852"/>
    <cellStyle name="Обычный 3 2 2 10 3 4" xfId="17853"/>
    <cellStyle name="Обычный 3 2 2 10 3 5" xfId="17854"/>
    <cellStyle name="Обычный 3 2 2 10 4" xfId="17855"/>
    <cellStyle name="Обычный 3 2 2 10 4 2" xfId="17856"/>
    <cellStyle name="Обычный 3 2 2 10 4 3" xfId="17857"/>
    <cellStyle name="Обычный 3 2 2 10 4 4" xfId="17858"/>
    <cellStyle name="Обычный 3 2 2 10 5" xfId="17859"/>
    <cellStyle name="Обычный 3 2 2 10 6" xfId="17860"/>
    <cellStyle name="Обычный 3 2 2 10 7" xfId="17861"/>
    <cellStyle name="Обычный 3 2 2 10 8" xfId="17862"/>
    <cellStyle name="Обычный 3 2 2 11" xfId="17863"/>
    <cellStyle name="Обычный 3 2 2 11 2" xfId="17864"/>
    <cellStyle name="Обычный 3 2 2 11 2 2" xfId="17865"/>
    <cellStyle name="Обычный 3 2 2 11 2 2 2" xfId="17866"/>
    <cellStyle name="Обычный 3 2 2 11 2 3" xfId="17867"/>
    <cellStyle name="Обычный 3 2 2 11 2 4" xfId="17868"/>
    <cellStyle name="Обычный 3 2 2 11 2 5" xfId="17869"/>
    <cellStyle name="Обычный 3 2 2 11 3" xfId="17870"/>
    <cellStyle name="Обычный 3 2 2 11 3 2" xfId="17871"/>
    <cellStyle name="Обычный 3 2 2 11 3 3" xfId="17872"/>
    <cellStyle name="Обычный 3 2 2 11 3 4" xfId="17873"/>
    <cellStyle name="Обычный 3 2 2 11 4" xfId="17874"/>
    <cellStyle name="Обычный 3 2 2 11 5" xfId="17875"/>
    <cellStyle name="Обычный 3 2 2 11 6" xfId="17876"/>
    <cellStyle name="Обычный 3 2 2 11 7" xfId="17877"/>
    <cellStyle name="Обычный 3 2 2 12" xfId="17878"/>
    <cellStyle name="Обычный 3 2 2 12 2" xfId="17879"/>
    <cellStyle name="Обычный 3 2 2 12 2 2" xfId="17880"/>
    <cellStyle name="Обычный 3 2 2 12 2 2 2" xfId="17881"/>
    <cellStyle name="Обычный 3 2 2 12 2 3" xfId="17882"/>
    <cellStyle name="Обычный 3 2 2 12 2 4" xfId="17883"/>
    <cellStyle name="Обычный 3 2 2 12 2 5" xfId="17884"/>
    <cellStyle name="Обычный 3 2 2 12 3" xfId="17885"/>
    <cellStyle name="Обычный 3 2 2 12 3 2" xfId="17886"/>
    <cellStyle name="Обычный 3 2 2 12 3 3" xfId="17887"/>
    <cellStyle name="Обычный 3 2 2 12 3 4" xfId="17888"/>
    <cellStyle name="Обычный 3 2 2 12 4" xfId="17889"/>
    <cellStyle name="Обычный 3 2 2 12 5" xfId="17890"/>
    <cellStyle name="Обычный 3 2 2 12 6" xfId="17891"/>
    <cellStyle name="Обычный 3 2 2 12 7" xfId="17892"/>
    <cellStyle name="Обычный 3 2 2 13" xfId="17893"/>
    <cellStyle name="Обычный 3 2 2 13 2" xfId="17894"/>
    <cellStyle name="Обычный 3 2 2 13 2 2" xfId="17895"/>
    <cellStyle name="Обычный 3 2 2 13 3" xfId="17896"/>
    <cellStyle name="Обычный 3 2 2 13 4" xfId="17897"/>
    <cellStyle name="Обычный 3 2 2 13 5" xfId="17898"/>
    <cellStyle name="Обычный 3 2 2 14" xfId="17899"/>
    <cellStyle name="Обычный 3 2 2 14 2" xfId="17900"/>
    <cellStyle name="Обычный 3 2 2 14 2 2" xfId="17901"/>
    <cellStyle name="Обычный 3 2 2 14 3" xfId="17902"/>
    <cellStyle name="Обычный 3 2 2 14 4" xfId="17903"/>
    <cellStyle name="Обычный 3 2 2 14 5" xfId="17904"/>
    <cellStyle name="Обычный 3 2 2 15" xfId="17905"/>
    <cellStyle name="Обычный 3 2 2 15 2" xfId="17906"/>
    <cellStyle name="Обычный 3 2 2 15 2 2" xfId="17907"/>
    <cellStyle name="Обычный 3 2 2 15 3" xfId="17908"/>
    <cellStyle name="Обычный 3 2 2 16" xfId="17909"/>
    <cellStyle name="Обычный 3 2 2 16 2" xfId="17910"/>
    <cellStyle name="Обычный 3 2 2 17" xfId="17911"/>
    <cellStyle name="Обычный 3 2 2 18" xfId="17912"/>
    <cellStyle name="Обычный 3 2 2 2" xfId="17913"/>
    <cellStyle name="Обычный 3 2 2 2 10" xfId="17914"/>
    <cellStyle name="Обычный 3 2 2 2 10 2" xfId="17915"/>
    <cellStyle name="Обычный 3 2 2 2 10 2 2" xfId="17916"/>
    <cellStyle name="Обычный 3 2 2 2 10 2 2 2" xfId="17917"/>
    <cellStyle name="Обычный 3 2 2 2 10 2 3" xfId="17918"/>
    <cellStyle name="Обычный 3 2 2 2 10 2 4" xfId="17919"/>
    <cellStyle name="Обычный 3 2 2 2 10 2 5" xfId="17920"/>
    <cellStyle name="Обычный 3 2 2 2 10 3" xfId="17921"/>
    <cellStyle name="Обычный 3 2 2 2 10 3 2" xfId="17922"/>
    <cellStyle name="Обычный 3 2 2 2 10 3 3" xfId="17923"/>
    <cellStyle name="Обычный 3 2 2 2 10 3 4" xfId="17924"/>
    <cellStyle name="Обычный 3 2 2 2 10 4" xfId="17925"/>
    <cellStyle name="Обычный 3 2 2 2 10 5" xfId="17926"/>
    <cellStyle name="Обычный 3 2 2 2 10 6" xfId="17927"/>
    <cellStyle name="Обычный 3 2 2 2 10 7" xfId="17928"/>
    <cellStyle name="Обычный 3 2 2 2 11" xfId="17929"/>
    <cellStyle name="Обычный 3 2 2 2 11 2" xfId="17930"/>
    <cellStyle name="Обычный 3 2 2 2 11 2 2" xfId="17931"/>
    <cellStyle name="Обычный 3 2 2 2 11 3" xfId="17932"/>
    <cellStyle name="Обычный 3 2 2 2 11 4" xfId="17933"/>
    <cellStyle name="Обычный 3 2 2 2 11 5" xfId="17934"/>
    <cellStyle name="Обычный 3 2 2 2 12" xfId="17935"/>
    <cellStyle name="Обычный 3 2 2 2 12 2" xfId="17936"/>
    <cellStyle name="Обычный 3 2 2 2 12 2 2" xfId="17937"/>
    <cellStyle name="Обычный 3 2 2 2 12 3" xfId="17938"/>
    <cellStyle name="Обычный 3 2 2 2 12 4" xfId="17939"/>
    <cellStyle name="Обычный 3 2 2 2 12 5" xfId="17940"/>
    <cellStyle name="Обычный 3 2 2 2 13" xfId="17941"/>
    <cellStyle name="Обычный 3 2 2 2 13 2" xfId="17942"/>
    <cellStyle name="Обычный 3 2 2 2 13 2 2" xfId="17943"/>
    <cellStyle name="Обычный 3 2 2 2 13 3" xfId="17944"/>
    <cellStyle name="Обычный 3 2 2 2 14" xfId="17945"/>
    <cellStyle name="Обычный 3 2 2 2 14 2" xfId="17946"/>
    <cellStyle name="Обычный 3 2 2 2 15" xfId="17947"/>
    <cellStyle name="Обычный 3 2 2 2 16" xfId="17948"/>
    <cellStyle name="Обычный 3 2 2 2 2" xfId="17949"/>
    <cellStyle name="Обычный 3 2 2 2 2 10" xfId="17950"/>
    <cellStyle name="Обычный 3 2 2 2 2 10 2" xfId="17951"/>
    <cellStyle name="Обычный 3 2 2 2 2 10 2 2" xfId="17952"/>
    <cellStyle name="Обычный 3 2 2 2 2 10 3" xfId="17953"/>
    <cellStyle name="Обычный 3 2 2 2 2 10 4" xfId="17954"/>
    <cellStyle name="Обычный 3 2 2 2 2 10 5" xfId="17955"/>
    <cellStyle name="Обычный 3 2 2 2 2 11" xfId="17956"/>
    <cellStyle name="Обычный 3 2 2 2 2 11 2" xfId="17957"/>
    <cellStyle name="Обычный 3 2 2 2 2 11 3" xfId="17958"/>
    <cellStyle name="Обычный 3 2 2 2 2 11 4" xfId="17959"/>
    <cellStyle name="Обычный 3 2 2 2 2 12" xfId="17960"/>
    <cellStyle name="Обычный 3 2 2 2 2 13" xfId="17961"/>
    <cellStyle name="Обычный 3 2 2 2 2 14" xfId="17962"/>
    <cellStyle name="Обычный 3 2 2 2 2 15" xfId="17963"/>
    <cellStyle name="Обычный 3 2 2 2 2 2" xfId="17964"/>
    <cellStyle name="Обычный 3 2 2 2 2 2 2" xfId="17965"/>
    <cellStyle name="Обычный 3 2 2 2 2 2 2 2" xfId="17966"/>
    <cellStyle name="Обычный 3 2 2 2 2 2 2 2 2" xfId="17967"/>
    <cellStyle name="Обычный 3 2 2 2 2 2 2 2 2 2" xfId="17968"/>
    <cellStyle name="Обычный 3 2 2 2 2 2 2 2 3" xfId="17969"/>
    <cellStyle name="Обычный 3 2 2 2 2 2 2 2 4" xfId="17970"/>
    <cellStyle name="Обычный 3 2 2 2 2 2 2 2 5" xfId="17971"/>
    <cellStyle name="Обычный 3 2 2 2 2 2 2 3" xfId="17972"/>
    <cellStyle name="Обычный 3 2 2 2 2 2 2 3 2" xfId="17973"/>
    <cellStyle name="Обычный 3 2 2 2 2 2 2 3 3" xfId="17974"/>
    <cellStyle name="Обычный 3 2 2 2 2 2 2 3 4" xfId="17975"/>
    <cellStyle name="Обычный 3 2 2 2 2 2 2 4" xfId="17976"/>
    <cellStyle name="Обычный 3 2 2 2 2 2 2 5" xfId="17977"/>
    <cellStyle name="Обычный 3 2 2 2 2 2 2 6" xfId="17978"/>
    <cellStyle name="Обычный 3 2 2 2 2 2 2 7" xfId="17979"/>
    <cellStyle name="Обычный 3 2 2 2 2 2 3" xfId="17980"/>
    <cellStyle name="Обычный 3 2 2 2 2 2 3 2" xfId="17981"/>
    <cellStyle name="Обычный 3 2 2 2 2 2 3 2 2" xfId="17982"/>
    <cellStyle name="Обычный 3 2 2 2 2 2 3 3" xfId="17983"/>
    <cellStyle name="Обычный 3 2 2 2 2 2 3 4" xfId="17984"/>
    <cellStyle name="Обычный 3 2 2 2 2 2 3 5" xfId="17985"/>
    <cellStyle name="Обычный 3 2 2 2 2 2 4" xfId="17986"/>
    <cellStyle name="Обычный 3 2 2 2 2 2 4 2" xfId="17987"/>
    <cellStyle name="Обычный 3 2 2 2 2 2 4 2 2" xfId="17988"/>
    <cellStyle name="Обычный 3 2 2 2 2 2 4 3" xfId="17989"/>
    <cellStyle name="Обычный 3 2 2 2 2 2 4 4" xfId="17990"/>
    <cellStyle name="Обычный 3 2 2 2 2 2 4 5" xfId="17991"/>
    <cellStyle name="Обычный 3 2 2 2 2 2 5" xfId="17992"/>
    <cellStyle name="Обычный 3 2 2 2 2 2 5 2" xfId="17993"/>
    <cellStyle name="Обычный 3 2 2 2 2 2 5 3" xfId="17994"/>
    <cellStyle name="Обычный 3 2 2 2 2 2 5 4" xfId="17995"/>
    <cellStyle name="Обычный 3 2 2 2 2 2 6" xfId="17996"/>
    <cellStyle name="Обычный 3 2 2 2 2 2 7" xfId="17997"/>
    <cellStyle name="Обычный 3 2 2 2 2 2 8" xfId="17998"/>
    <cellStyle name="Обычный 3 2 2 2 2 2 9" xfId="17999"/>
    <cellStyle name="Обычный 3 2 2 2 2 3" xfId="18000"/>
    <cellStyle name="Обычный 3 2 2 2 2 3 2" xfId="18001"/>
    <cellStyle name="Обычный 3 2 2 2 2 3 2 2" xfId="18002"/>
    <cellStyle name="Обычный 3 2 2 2 2 3 2 2 2" xfId="18003"/>
    <cellStyle name="Обычный 3 2 2 2 2 3 2 2 2 2" xfId="18004"/>
    <cellStyle name="Обычный 3 2 2 2 2 3 2 2 3" xfId="18005"/>
    <cellStyle name="Обычный 3 2 2 2 2 3 2 2 4" xfId="18006"/>
    <cellStyle name="Обычный 3 2 2 2 2 3 2 2 5" xfId="18007"/>
    <cellStyle name="Обычный 3 2 2 2 2 3 2 3" xfId="18008"/>
    <cellStyle name="Обычный 3 2 2 2 2 3 2 3 2" xfId="18009"/>
    <cellStyle name="Обычный 3 2 2 2 2 3 2 3 3" xfId="18010"/>
    <cellStyle name="Обычный 3 2 2 2 2 3 2 3 4" xfId="18011"/>
    <cellStyle name="Обычный 3 2 2 2 2 3 2 4" xfId="18012"/>
    <cellStyle name="Обычный 3 2 2 2 2 3 2 5" xfId="18013"/>
    <cellStyle name="Обычный 3 2 2 2 2 3 2 6" xfId="18014"/>
    <cellStyle name="Обычный 3 2 2 2 2 3 2 7" xfId="18015"/>
    <cellStyle name="Обычный 3 2 2 2 2 3 3" xfId="18016"/>
    <cellStyle name="Обычный 3 2 2 2 2 3 3 2" xfId="18017"/>
    <cellStyle name="Обычный 3 2 2 2 2 3 3 2 2" xfId="18018"/>
    <cellStyle name="Обычный 3 2 2 2 2 3 3 3" xfId="18019"/>
    <cellStyle name="Обычный 3 2 2 2 2 3 3 4" xfId="18020"/>
    <cellStyle name="Обычный 3 2 2 2 2 3 3 5" xfId="18021"/>
    <cellStyle name="Обычный 3 2 2 2 2 3 4" xfId="18022"/>
    <cellStyle name="Обычный 3 2 2 2 2 3 4 2" xfId="18023"/>
    <cellStyle name="Обычный 3 2 2 2 2 3 4 2 2" xfId="18024"/>
    <cellStyle name="Обычный 3 2 2 2 2 3 4 3" xfId="18025"/>
    <cellStyle name="Обычный 3 2 2 2 2 3 4 4" xfId="18026"/>
    <cellStyle name="Обычный 3 2 2 2 2 3 4 5" xfId="18027"/>
    <cellStyle name="Обычный 3 2 2 2 2 3 5" xfId="18028"/>
    <cellStyle name="Обычный 3 2 2 2 2 3 5 2" xfId="18029"/>
    <cellStyle name="Обычный 3 2 2 2 2 3 5 3" xfId="18030"/>
    <cellStyle name="Обычный 3 2 2 2 2 3 5 4" xfId="18031"/>
    <cellStyle name="Обычный 3 2 2 2 2 3 6" xfId="18032"/>
    <cellStyle name="Обычный 3 2 2 2 2 3 7" xfId="18033"/>
    <cellStyle name="Обычный 3 2 2 2 2 3 8" xfId="18034"/>
    <cellStyle name="Обычный 3 2 2 2 2 3 9" xfId="18035"/>
    <cellStyle name="Обычный 3 2 2 2 2 4" xfId="18036"/>
    <cellStyle name="Обычный 3 2 2 2 2 4 2" xfId="18037"/>
    <cellStyle name="Обычный 3 2 2 2 2 4 2 2" xfId="18038"/>
    <cellStyle name="Обычный 3 2 2 2 2 4 2 2 2" xfId="18039"/>
    <cellStyle name="Обычный 3 2 2 2 2 4 2 2 2 2" xfId="18040"/>
    <cellStyle name="Обычный 3 2 2 2 2 4 2 2 3" xfId="18041"/>
    <cellStyle name="Обычный 3 2 2 2 2 4 2 2 4" xfId="18042"/>
    <cellStyle name="Обычный 3 2 2 2 2 4 2 2 5" xfId="18043"/>
    <cellStyle name="Обычный 3 2 2 2 2 4 2 3" xfId="18044"/>
    <cellStyle name="Обычный 3 2 2 2 2 4 2 3 2" xfId="18045"/>
    <cellStyle name="Обычный 3 2 2 2 2 4 2 3 3" xfId="18046"/>
    <cellStyle name="Обычный 3 2 2 2 2 4 2 3 4" xfId="18047"/>
    <cellStyle name="Обычный 3 2 2 2 2 4 2 4" xfId="18048"/>
    <cellStyle name="Обычный 3 2 2 2 2 4 2 5" xfId="18049"/>
    <cellStyle name="Обычный 3 2 2 2 2 4 2 6" xfId="18050"/>
    <cellStyle name="Обычный 3 2 2 2 2 4 2 7" xfId="18051"/>
    <cellStyle name="Обычный 3 2 2 2 2 4 3" xfId="18052"/>
    <cellStyle name="Обычный 3 2 2 2 2 4 3 2" xfId="18053"/>
    <cellStyle name="Обычный 3 2 2 2 2 4 3 2 2" xfId="18054"/>
    <cellStyle name="Обычный 3 2 2 2 2 4 3 3" xfId="18055"/>
    <cellStyle name="Обычный 3 2 2 2 2 4 3 4" xfId="18056"/>
    <cellStyle name="Обычный 3 2 2 2 2 4 3 5" xfId="18057"/>
    <cellStyle name="Обычный 3 2 2 2 2 4 4" xfId="18058"/>
    <cellStyle name="Обычный 3 2 2 2 2 4 4 2" xfId="18059"/>
    <cellStyle name="Обычный 3 2 2 2 2 4 4 3" xfId="18060"/>
    <cellStyle name="Обычный 3 2 2 2 2 4 4 4" xfId="18061"/>
    <cellStyle name="Обычный 3 2 2 2 2 4 5" xfId="18062"/>
    <cellStyle name="Обычный 3 2 2 2 2 4 6" xfId="18063"/>
    <cellStyle name="Обычный 3 2 2 2 2 4 7" xfId="18064"/>
    <cellStyle name="Обычный 3 2 2 2 2 4 8" xfId="18065"/>
    <cellStyle name="Обычный 3 2 2 2 2 5" xfId="18066"/>
    <cellStyle name="Обычный 3 2 2 2 2 5 2" xfId="18067"/>
    <cellStyle name="Обычный 3 2 2 2 2 5 2 2" xfId="18068"/>
    <cellStyle name="Обычный 3 2 2 2 2 5 2 2 2" xfId="18069"/>
    <cellStyle name="Обычный 3 2 2 2 2 5 2 2 2 2" xfId="18070"/>
    <cellStyle name="Обычный 3 2 2 2 2 5 2 2 3" xfId="18071"/>
    <cellStyle name="Обычный 3 2 2 2 2 5 2 2 4" xfId="18072"/>
    <cellStyle name="Обычный 3 2 2 2 2 5 2 2 5" xfId="18073"/>
    <cellStyle name="Обычный 3 2 2 2 2 5 2 3" xfId="18074"/>
    <cellStyle name="Обычный 3 2 2 2 2 5 2 3 2" xfId="18075"/>
    <cellStyle name="Обычный 3 2 2 2 2 5 2 3 3" xfId="18076"/>
    <cellStyle name="Обычный 3 2 2 2 2 5 2 3 4" xfId="18077"/>
    <cellStyle name="Обычный 3 2 2 2 2 5 2 4" xfId="18078"/>
    <cellStyle name="Обычный 3 2 2 2 2 5 2 5" xfId="18079"/>
    <cellStyle name="Обычный 3 2 2 2 2 5 2 6" xfId="18080"/>
    <cellStyle name="Обычный 3 2 2 2 2 5 2 7" xfId="18081"/>
    <cellStyle name="Обычный 3 2 2 2 2 5 3" xfId="18082"/>
    <cellStyle name="Обычный 3 2 2 2 2 5 3 2" xfId="18083"/>
    <cellStyle name="Обычный 3 2 2 2 2 5 3 2 2" xfId="18084"/>
    <cellStyle name="Обычный 3 2 2 2 2 5 3 3" xfId="18085"/>
    <cellStyle name="Обычный 3 2 2 2 2 5 3 4" xfId="18086"/>
    <cellStyle name="Обычный 3 2 2 2 2 5 3 5" xfId="18087"/>
    <cellStyle name="Обычный 3 2 2 2 2 5 4" xfId="18088"/>
    <cellStyle name="Обычный 3 2 2 2 2 5 4 2" xfId="18089"/>
    <cellStyle name="Обычный 3 2 2 2 2 5 4 3" xfId="18090"/>
    <cellStyle name="Обычный 3 2 2 2 2 5 4 4" xfId="18091"/>
    <cellStyle name="Обычный 3 2 2 2 2 5 5" xfId="18092"/>
    <cellStyle name="Обычный 3 2 2 2 2 5 6" xfId="18093"/>
    <cellStyle name="Обычный 3 2 2 2 2 5 7" xfId="18094"/>
    <cellStyle name="Обычный 3 2 2 2 2 5 8" xfId="18095"/>
    <cellStyle name="Обычный 3 2 2 2 2 6" xfId="18096"/>
    <cellStyle name="Обычный 3 2 2 2 2 6 2" xfId="18097"/>
    <cellStyle name="Обычный 3 2 2 2 2 6 2 2" xfId="18098"/>
    <cellStyle name="Обычный 3 2 2 2 2 6 2 2 2" xfId="18099"/>
    <cellStyle name="Обычный 3 2 2 2 2 6 2 2 2 2" xfId="18100"/>
    <cellStyle name="Обычный 3 2 2 2 2 6 2 2 3" xfId="18101"/>
    <cellStyle name="Обычный 3 2 2 2 2 6 2 2 4" xfId="18102"/>
    <cellStyle name="Обычный 3 2 2 2 2 6 2 2 5" xfId="18103"/>
    <cellStyle name="Обычный 3 2 2 2 2 6 2 3" xfId="18104"/>
    <cellStyle name="Обычный 3 2 2 2 2 6 2 3 2" xfId="18105"/>
    <cellStyle name="Обычный 3 2 2 2 2 6 2 3 3" xfId="18106"/>
    <cellStyle name="Обычный 3 2 2 2 2 6 2 3 4" xfId="18107"/>
    <cellStyle name="Обычный 3 2 2 2 2 6 2 4" xfId="18108"/>
    <cellStyle name="Обычный 3 2 2 2 2 6 2 5" xfId="18109"/>
    <cellStyle name="Обычный 3 2 2 2 2 6 2 6" xfId="18110"/>
    <cellStyle name="Обычный 3 2 2 2 2 6 2 7" xfId="18111"/>
    <cellStyle name="Обычный 3 2 2 2 2 6 3" xfId="18112"/>
    <cellStyle name="Обычный 3 2 2 2 2 6 3 2" xfId="18113"/>
    <cellStyle name="Обычный 3 2 2 2 2 6 3 2 2" xfId="18114"/>
    <cellStyle name="Обычный 3 2 2 2 2 6 3 3" xfId="18115"/>
    <cellStyle name="Обычный 3 2 2 2 2 6 3 4" xfId="18116"/>
    <cellStyle name="Обычный 3 2 2 2 2 6 3 5" xfId="18117"/>
    <cellStyle name="Обычный 3 2 2 2 2 6 4" xfId="18118"/>
    <cellStyle name="Обычный 3 2 2 2 2 6 4 2" xfId="18119"/>
    <cellStyle name="Обычный 3 2 2 2 2 6 4 3" xfId="18120"/>
    <cellStyle name="Обычный 3 2 2 2 2 6 4 4" xfId="18121"/>
    <cellStyle name="Обычный 3 2 2 2 2 6 5" xfId="18122"/>
    <cellStyle name="Обычный 3 2 2 2 2 6 6" xfId="18123"/>
    <cellStyle name="Обычный 3 2 2 2 2 6 7" xfId="18124"/>
    <cellStyle name="Обычный 3 2 2 2 2 6 8" xfId="18125"/>
    <cellStyle name="Обычный 3 2 2 2 2 7" xfId="18126"/>
    <cellStyle name="Обычный 3 2 2 2 2 7 2" xfId="18127"/>
    <cellStyle name="Обычный 3 2 2 2 2 7 2 2" xfId="18128"/>
    <cellStyle name="Обычный 3 2 2 2 2 7 2 2 2" xfId="18129"/>
    <cellStyle name="Обычный 3 2 2 2 2 7 2 2 2 2" xfId="18130"/>
    <cellStyle name="Обычный 3 2 2 2 2 7 2 2 3" xfId="18131"/>
    <cellStyle name="Обычный 3 2 2 2 2 7 2 2 4" xfId="18132"/>
    <cellStyle name="Обычный 3 2 2 2 2 7 2 2 5" xfId="18133"/>
    <cellStyle name="Обычный 3 2 2 2 2 7 2 3" xfId="18134"/>
    <cellStyle name="Обычный 3 2 2 2 2 7 2 3 2" xfId="18135"/>
    <cellStyle name="Обычный 3 2 2 2 2 7 2 3 3" xfId="18136"/>
    <cellStyle name="Обычный 3 2 2 2 2 7 2 3 4" xfId="18137"/>
    <cellStyle name="Обычный 3 2 2 2 2 7 2 4" xfId="18138"/>
    <cellStyle name="Обычный 3 2 2 2 2 7 2 5" xfId="18139"/>
    <cellStyle name="Обычный 3 2 2 2 2 7 2 6" xfId="18140"/>
    <cellStyle name="Обычный 3 2 2 2 2 7 2 7" xfId="18141"/>
    <cellStyle name="Обычный 3 2 2 2 2 7 3" xfId="18142"/>
    <cellStyle name="Обычный 3 2 2 2 2 7 3 2" xfId="18143"/>
    <cellStyle name="Обычный 3 2 2 2 2 7 3 2 2" xfId="18144"/>
    <cellStyle name="Обычный 3 2 2 2 2 7 3 3" xfId="18145"/>
    <cellStyle name="Обычный 3 2 2 2 2 7 3 4" xfId="18146"/>
    <cellStyle name="Обычный 3 2 2 2 2 7 3 5" xfId="18147"/>
    <cellStyle name="Обычный 3 2 2 2 2 7 4" xfId="18148"/>
    <cellStyle name="Обычный 3 2 2 2 2 7 4 2" xfId="18149"/>
    <cellStyle name="Обычный 3 2 2 2 2 7 4 3" xfId="18150"/>
    <cellStyle name="Обычный 3 2 2 2 2 7 4 4" xfId="18151"/>
    <cellStyle name="Обычный 3 2 2 2 2 7 5" xfId="18152"/>
    <cellStyle name="Обычный 3 2 2 2 2 7 6" xfId="18153"/>
    <cellStyle name="Обычный 3 2 2 2 2 7 7" xfId="18154"/>
    <cellStyle name="Обычный 3 2 2 2 2 7 8" xfId="18155"/>
    <cellStyle name="Обычный 3 2 2 2 2 8" xfId="18156"/>
    <cellStyle name="Обычный 3 2 2 2 2 8 2" xfId="18157"/>
    <cellStyle name="Обычный 3 2 2 2 2 8 2 2" xfId="18158"/>
    <cellStyle name="Обычный 3 2 2 2 2 8 2 2 2" xfId="18159"/>
    <cellStyle name="Обычный 3 2 2 2 2 8 2 3" xfId="18160"/>
    <cellStyle name="Обычный 3 2 2 2 2 8 2 4" xfId="18161"/>
    <cellStyle name="Обычный 3 2 2 2 2 8 2 5" xfId="18162"/>
    <cellStyle name="Обычный 3 2 2 2 2 8 3" xfId="18163"/>
    <cellStyle name="Обычный 3 2 2 2 2 8 3 2" xfId="18164"/>
    <cellStyle name="Обычный 3 2 2 2 2 8 3 3" xfId="18165"/>
    <cellStyle name="Обычный 3 2 2 2 2 8 3 4" xfId="18166"/>
    <cellStyle name="Обычный 3 2 2 2 2 8 4" xfId="18167"/>
    <cellStyle name="Обычный 3 2 2 2 2 8 5" xfId="18168"/>
    <cellStyle name="Обычный 3 2 2 2 2 8 6" xfId="18169"/>
    <cellStyle name="Обычный 3 2 2 2 2 8 7" xfId="18170"/>
    <cellStyle name="Обычный 3 2 2 2 2 9" xfId="18171"/>
    <cellStyle name="Обычный 3 2 2 2 2 9 2" xfId="18172"/>
    <cellStyle name="Обычный 3 2 2 2 2 9 2 2" xfId="18173"/>
    <cellStyle name="Обычный 3 2 2 2 2 9 2 2 2" xfId="18174"/>
    <cellStyle name="Обычный 3 2 2 2 2 9 2 3" xfId="18175"/>
    <cellStyle name="Обычный 3 2 2 2 2 9 2 4" xfId="18176"/>
    <cellStyle name="Обычный 3 2 2 2 2 9 2 5" xfId="18177"/>
    <cellStyle name="Обычный 3 2 2 2 2 9 3" xfId="18178"/>
    <cellStyle name="Обычный 3 2 2 2 2 9 3 2" xfId="18179"/>
    <cellStyle name="Обычный 3 2 2 2 2 9 3 3" xfId="18180"/>
    <cellStyle name="Обычный 3 2 2 2 2 9 3 4" xfId="18181"/>
    <cellStyle name="Обычный 3 2 2 2 2 9 4" xfId="18182"/>
    <cellStyle name="Обычный 3 2 2 2 2 9 5" xfId="18183"/>
    <cellStyle name="Обычный 3 2 2 2 2 9 6" xfId="18184"/>
    <cellStyle name="Обычный 3 2 2 2 2 9 7" xfId="18185"/>
    <cellStyle name="Обычный 3 2 2 2 3" xfId="18186"/>
    <cellStyle name="Обычный 3 2 2 2 3 2" xfId="18187"/>
    <cellStyle name="Обычный 3 2 2 2 3 2 2" xfId="18188"/>
    <cellStyle name="Обычный 3 2 2 2 3 2 2 2" xfId="18189"/>
    <cellStyle name="Обычный 3 2 2 2 3 2 2 2 2" xfId="18190"/>
    <cellStyle name="Обычный 3 2 2 2 3 2 2 3" xfId="18191"/>
    <cellStyle name="Обычный 3 2 2 2 3 2 2 4" xfId="18192"/>
    <cellStyle name="Обычный 3 2 2 2 3 2 2 5" xfId="18193"/>
    <cellStyle name="Обычный 3 2 2 2 3 2 3" xfId="18194"/>
    <cellStyle name="Обычный 3 2 2 2 3 2 3 2" xfId="18195"/>
    <cellStyle name="Обычный 3 2 2 2 3 2 3 3" xfId="18196"/>
    <cellStyle name="Обычный 3 2 2 2 3 2 3 4" xfId="18197"/>
    <cellStyle name="Обычный 3 2 2 2 3 2 4" xfId="18198"/>
    <cellStyle name="Обычный 3 2 2 2 3 2 5" xfId="18199"/>
    <cellStyle name="Обычный 3 2 2 2 3 2 6" xfId="18200"/>
    <cellStyle name="Обычный 3 2 2 2 3 2 7" xfId="18201"/>
    <cellStyle name="Обычный 3 2 2 2 3 3" xfId="18202"/>
    <cellStyle name="Обычный 3 2 2 2 3 3 2" xfId="18203"/>
    <cellStyle name="Обычный 3 2 2 2 3 3 2 2" xfId="18204"/>
    <cellStyle name="Обычный 3 2 2 2 3 3 3" xfId="18205"/>
    <cellStyle name="Обычный 3 2 2 2 3 3 4" xfId="18206"/>
    <cellStyle name="Обычный 3 2 2 2 3 3 5" xfId="18207"/>
    <cellStyle name="Обычный 3 2 2 2 3 4" xfId="18208"/>
    <cellStyle name="Обычный 3 2 2 2 3 4 2" xfId="18209"/>
    <cellStyle name="Обычный 3 2 2 2 3 4 2 2" xfId="18210"/>
    <cellStyle name="Обычный 3 2 2 2 3 4 3" xfId="18211"/>
    <cellStyle name="Обычный 3 2 2 2 3 4 4" xfId="18212"/>
    <cellStyle name="Обычный 3 2 2 2 3 4 5" xfId="18213"/>
    <cellStyle name="Обычный 3 2 2 2 3 5" xfId="18214"/>
    <cellStyle name="Обычный 3 2 2 2 3 5 2" xfId="18215"/>
    <cellStyle name="Обычный 3 2 2 2 3 5 3" xfId="18216"/>
    <cellStyle name="Обычный 3 2 2 2 3 5 4" xfId="18217"/>
    <cellStyle name="Обычный 3 2 2 2 3 6" xfId="18218"/>
    <cellStyle name="Обычный 3 2 2 2 3 7" xfId="18219"/>
    <cellStyle name="Обычный 3 2 2 2 3 8" xfId="18220"/>
    <cellStyle name="Обычный 3 2 2 2 3 9" xfId="18221"/>
    <cellStyle name="Обычный 3 2 2 2 4" xfId="18222"/>
    <cellStyle name="Обычный 3 2 2 2 4 2" xfId="18223"/>
    <cellStyle name="Обычный 3 2 2 2 4 2 2" xfId="18224"/>
    <cellStyle name="Обычный 3 2 2 2 4 2 2 2" xfId="18225"/>
    <cellStyle name="Обычный 3 2 2 2 4 2 2 2 2" xfId="18226"/>
    <cellStyle name="Обычный 3 2 2 2 4 2 2 3" xfId="18227"/>
    <cellStyle name="Обычный 3 2 2 2 4 2 2 4" xfId="18228"/>
    <cellStyle name="Обычный 3 2 2 2 4 2 2 5" xfId="18229"/>
    <cellStyle name="Обычный 3 2 2 2 4 2 3" xfId="18230"/>
    <cellStyle name="Обычный 3 2 2 2 4 2 3 2" xfId="18231"/>
    <cellStyle name="Обычный 3 2 2 2 4 2 3 3" xfId="18232"/>
    <cellStyle name="Обычный 3 2 2 2 4 2 3 4" xfId="18233"/>
    <cellStyle name="Обычный 3 2 2 2 4 2 4" xfId="18234"/>
    <cellStyle name="Обычный 3 2 2 2 4 2 5" xfId="18235"/>
    <cellStyle name="Обычный 3 2 2 2 4 2 6" xfId="18236"/>
    <cellStyle name="Обычный 3 2 2 2 4 2 7" xfId="18237"/>
    <cellStyle name="Обычный 3 2 2 2 4 3" xfId="18238"/>
    <cellStyle name="Обычный 3 2 2 2 4 3 2" xfId="18239"/>
    <cellStyle name="Обычный 3 2 2 2 4 3 2 2" xfId="18240"/>
    <cellStyle name="Обычный 3 2 2 2 4 3 3" xfId="18241"/>
    <cellStyle name="Обычный 3 2 2 2 4 3 4" xfId="18242"/>
    <cellStyle name="Обычный 3 2 2 2 4 3 5" xfId="18243"/>
    <cellStyle name="Обычный 3 2 2 2 4 4" xfId="18244"/>
    <cellStyle name="Обычный 3 2 2 2 4 4 2" xfId="18245"/>
    <cellStyle name="Обычный 3 2 2 2 4 4 2 2" xfId="18246"/>
    <cellStyle name="Обычный 3 2 2 2 4 4 3" xfId="18247"/>
    <cellStyle name="Обычный 3 2 2 2 4 4 4" xfId="18248"/>
    <cellStyle name="Обычный 3 2 2 2 4 4 5" xfId="18249"/>
    <cellStyle name="Обычный 3 2 2 2 4 5" xfId="18250"/>
    <cellStyle name="Обычный 3 2 2 2 4 5 2" xfId="18251"/>
    <cellStyle name="Обычный 3 2 2 2 4 5 3" xfId="18252"/>
    <cellStyle name="Обычный 3 2 2 2 4 5 4" xfId="18253"/>
    <cellStyle name="Обычный 3 2 2 2 4 6" xfId="18254"/>
    <cellStyle name="Обычный 3 2 2 2 4 7" xfId="18255"/>
    <cellStyle name="Обычный 3 2 2 2 4 8" xfId="18256"/>
    <cellStyle name="Обычный 3 2 2 2 4 9" xfId="18257"/>
    <cellStyle name="Обычный 3 2 2 2 5" xfId="18258"/>
    <cellStyle name="Обычный 3 2 2 2 5 2" xfId="18259"/>
    <cellStyle name="Обычный 3 2 2 2 5 2 2" xfId="18260"/>
    <cellStyle name="Обычный 3 2 2 2 5 2 2 2" xfId="18261"/>
    <cellStyle name="Обычный 3 2 2 2 5 2 2 2 2" xfId="18262"/>
    <cellStyle name="Обычный 3 2 2 2 5 2 2 3" xfId="18263"/>
    <cellStyle name="Обычный 3 2 2 2 5 2 2 4" xfId="18264"/>
    <cellStyle name="Обычный 3 2 2 2 5 2 2 5" xfId="18265"/>
    <cellStyle name="Обычный 3 2 2 2 5 2 3" xfId="18266"/>
    <cellStyle name="Обычный 3 2 2 2 5 2 3 2" xfId="18267"/>
    <cellStyle name="Обычный 3 2 2 2 5 2 3 3" xfId="18268"/>
    <cellStyle name="Обычный 3 2 2 2 5 2 3 4" xfId="18269"/>
    <cellStyle name="Обычный 3 2 2 2 5 2 4" xfId="18270"/>
    <cellStyle name="Обычный 3 2 2 2 5 2 5" xfId="18271"/>
    <cellStyle name="Обычный 3 2 2 2 5 2 6" xfId="18272"/>
    <cellStyle name="Обычный 3 2 2 2 5 2 7" xfId="18273"/>
    <cellStyle name="Обычный 3 2 2 2 5 3" xfId="18274"/>
    <cellStyle name="Обычный 3 2 2 2 5 3 2" xfId="18275"/>
    <cellStyle name="Обычный 3 2 2 2 5 3 2 2" xfId="18276"/>
    <cellStyle name="Обычный 3 2 2 2 5 3 3" xfId="18277"/>
    <cellStyle name="Обычный 3 2 2 2 5 3 4" xfId="18278"/>
    <cellStyle name="Обычный 3 2 2 2 5 3 5" xfId="18279"/>
    <cellStyle name="Обычный 3 2 2 2 5 4" xfId="18280"/>
    <cellStyle name="Обычный 3 2 2 2 5 4 2" xfId="18281"/>
    <cellStyle name="Обычный 3 2 2 2 5 4 2 2" xfId="18282"/>
    <cellStyle name="Обычный 3 2 2 2 5 4 3" xfId="18283"/>
    <cellStyle name="Обычный 3 2 2 2 5 4 4" xfId="18284"/>
    <cellStyle name="Обычный 3 2 2 2 5 4 5" xfId="18285"/>
    <cellStyle name="Обычный 3 2 2 2 5 5" xfId="18286"/>
    <cellStyle name="Обычный 3 2 2 2 5 5 2" xfId="18287"/>
    <cellStyle name="Обычный 3 2 2 2 5 5 3" xfId="18288"/>
    <cellStyle name="Обычный 3 2 2 2 5 5 4" xfId="18289"/>
    <cellStyle name="Обычный 3 2 2 2 5 6" xfId="18290"/>
    <cellStyle name="Обычный 3 2 2 2 5 7" xfId="18291"/>
    <cellStyle name="Обычный 3 2 2 2 5 8" xfId="18292"/>
    <cellStyle name="Обычный 3 2 2 2 5 9" xfId="18293"/>
    <cellStyle name="Обычный 3 2 2 2 6" xfId="18294"/>
    <cellStyle name="Обычный 3 2 2 2 6 2" xfId="18295"/>
    <cellStyle name="Обычный 3 2 2 2 6 2 2" xfId="18296"/>
    <cellStyle name="Обычный 3 2 2 2 6 2 2 2" xfId="18297"/>
    <cellStyle name="Обычный 3 2 2 2 6 2 2 2 2" xfId="18298"/>
    <cellStyle name="Обычный 3 2 2 2 6 2 2 3" xfId="18299"/>
    <cellStyle name="Обычный 3 2 2 2 6 2 2 4" xfId="18300"/>
    <cellStyle name="Обычный 3 2 2 2 6 2 2 5" xfId="18301"/>
    <cellStyle name="Обычный 3 2 2 2 6 2 3" xfId="18302"/>
    <cellStyle name="Обычный 3 2 2 2 6 2 3 2" xfId="18303"/>
    <cellStyle name="Обычный 3 2 2 2 6 2 3 3" xfId="18304"/>
    <cellStyle name="Обычный 3 2 2 2 6 2 3 4" xfId="18305"/>
    <cellStyle name="Обычный 3 2 2 2 6 2 4" xfId="18306"/>
    <cellStyle name="Обычный 3 2 2 2 6 2 5" xfId="18307"/>
    <cellStyle name="Обычный 3 2 2 2 6 2 6" xfId="18308"/>
    <cellStyle name="Обычный 3 2 2 2 6 2 7" xfId="18309"/>
    <cellStyle name="Обычный 3 2 2 2 6 3" xfId="18310"/>
    <cellStyle name="Обычный 3 2 2 2 6 3 2" xfId="18311"/>
    <cellStyle name="Обычный 3 2 2 2 6 3 2 2" xfId="18312"/>
    <cellStyle name="Обычный 3 2 2 2 6 3 3" xfId="18313"/>
    <cellStyle name="Обычный 3 2 2 2 6 3 4" xfId="18314"/>
    <cellStyle name="Обычный 3 2 2 2 6 3 5" xfId="18315"/>
    <cellStyle name="Обычный 3 2 2 2 6 4" xfId="18316"/>
    <cellStyle name="Обычный 3 2 2 2 6 4 2" xfId="18317"/>
    <cellStyle name="Обычный 3 2 2 2 6 4 3" xfId="18318"/>
    <cellStyle name="Обычный 3 2 2 2 6 4 4" xfId="18319"/>
    <cellStyle name="Обычный 3 2 2 2 6 5" xfId="18320"/>
    <cellStyle name="Обычный 3 2 2 2 6 6" xfId="18321"/>
    <cellStyle name="Обычный 3 2 2 2 6 7" xfId="18322"/>
    <cellStyle name="Обычный 3 2 2 2 6 8" xfId="18323"/>
    <cellStyle name="Обычный 3 2 2 2 7" xfId="18324"/>
    <cellStyle name="Обычный 3 2 2 2 7 2" xfId="18325"/>
    <cellStyle name="Обычный 3 2 2 2 7 2 2" xfId="18326"/>
    <cellStyle name="Обычный 3 2 2 2 7 2 2 2" xfId="18327"/>
    <cellStyle name="Обычный 3 2 2 2 7 2 2 2 2" xfId="18328"/>
    <cellStyle name="Обычный 3 2 2 2 7 2 2 3" xfId="18329"/>
    <cellStyle name="Обычный 3 2 2 2 7 2 2 4" xfId="18330"/>
    <cellStyle name="Обычный 3 2 2 2 7 2 2 5" xfId="18331"/>
    <cellStyle name="Обычный 3 2 2 2 7 2 3" xfId="18332"/>
    <cellStyle name="Обычный 3 2 2 2 7 2 3 2" xfId="18333"/>
    <cellStyle name="Обычный 3 2 2 2 7 2 3 3" xfId="18334"/>
    <cellStyle name="Обычный 3 2 2 2 7 2 3 4" xfId="18335"/>
    <cellStyle name="Обычный 3 2 2 2 7 2 4" xfId="18336"/>
    <cellStyle name="Обычный 3 2 2 2 7 2 5" xfId="18337"/>
    <cellStyle name="Обычный 3 2 2 2 7 2 6" xfId="18338"/>
    <cellStyle name="Обычный 3 2 2 2 7 2 7" xfId="18339"/>
    <cellStyle name="Обычный 3 2 2 2 7 3" xfId="18340"/>
    <cellStyle name="Обычный 3 2 2 2 7 3 2" xfId="18341"/>
    <cellStyle name="Обычный 3 2 2 2 7 3 2 2" xfId="18342"/>
    <cellStyle name="Обычный 3 2 2 2 7 3 3" xfId="18343"/>
    <cellStyle name="Обычный 3 2 2 2 7 3 4" xfId="18344"/>
    <cellStyle name="Обычный 3 2 2 2 7 3 5" xfId="18345"/>
    <cellStyle name="Обычный 3 2 2 2 7 4" xfId="18346"/>
    <cellStyle name="Обычный 3 2 2 2 7 4 2" xfId="18347"/>
    <cellStyle name="Обычный 3 2 2 2 7 4 3" xfId="18348"/>
    <cellStyle name="Обычный 3 2 2 2 7 4 4" xfId="18349"/>
    <cellStyle name="Обычный 3 2 2 2 7 5" xfId="18350"/>
    <cellStyle name="Обычный 3 2 2 2 7 6" xfId="18351"/>
    <cellStyle name="Обычный 3 2 2 2 7 7" xfId="18352"/>
    <cellStyle name="Обычный 3 2 2 2 7 8" xfId="18353"/>
    <cellStyle name="Обычный 3 2 2 2 8" xfId="18354"/>
    <cellStyle name="Обычный 3 2 2 2 8 2" xfId="18355"/>
    <cellStyle name="Обычный 3 2 2 2 8 2 2" xfId="18356"/>
    <cellStyle name="Обычный 3 2 2 2 8 2 2 2" xfId="18357"/>
    <cellStyle name="Обычный 3 2 2 2 8 2 2 2 2" xfId="18358"/>
    <cellStyle name="Обычный 3 2 2 2 8 2 2 3" xfId="18359"/>
    <cellStyle name="Обычный 3 2 2 2 8 2 2 4" xfId="18360"/>
    <cellStyle name="Обычный 3 2 2 2 8 2 2 5" xfId="18361"/>
    <cellStyle name="Обычный 3 2 2 2 8 2 3" xfId="18362"/>
    <cellStyle name="Обычный 3 2 2 2 8 2 3 2" xfId="18363"/>
    <cellStyle name="Обычный 3 2 2 2 8 2 3 3" xfId="18364"/>
    <cellStyle name="Обычный 3 2 2 2 8 2 3 4" xfId="18365"/>
    <cellStyle name="Обычный 3 2 2 2 8 2 4" xfId="18366"/>
    <cellStyle name="Обычный 3 2 2 2 8 2 5" xfId="18367"/>
    <cellStyle name="Обычный 3 2 2 2 8 2 6" xfId="18368"/>
    <cellStyle name="Обычный 3 2 2 2 8 2 7" xfId="18369"/>
    <cellStyle name="Обычный 3 2 2 2 8 3" xfId="18370"/>
    <cellStyle name="Обычный 3 2 2 2 8 3 2" xfId="18371"/>
    <cellStyle name="Обычный 3 2 2 2 8 3 2 2" xfId="18372"/>
    <cellStyle name="Обычный 3 2 2 2 8 3 3" xfId="18373"/>
    <cellStyle name="Обычный 3 2 2 2 8 3 4" xfId="18374"/>
    <cellStyle name="Обычный 3 2 2 2 8 3 5" xfId="18375"/>
    <cellStyle name="Обычный 3 2 2 2 8 4" xfId="18376"/>
    <cellStyle name="Обычный 3 2 2 2 8 4 2" xfId="18377"/>
    <cellStyle name="Обычный 3 2 2 2 8 4 3" xfId="18378"/>
    <cellStyle name="Обычный 3 2 2 2 8 4 4" xfId="18379"/>
    <cellStyle name="Обычный 3 2 2 2 8 5" xfId="18380"/>
    <cellStyle name="Обычный 3 2 2 2 8 6" xfId="18381"/>
    <cellStyle name="Обычный 3 2 2 2 8 7" xfId="18382"/>
    <cellStyle name="Обычный 3 2 2 2 8 8" xfId="18383"/>
    <cellStyle name="Обычный 3 2 2 2 9" xfId="18384"/>
    <cellStyle name="Обычный 3 2 2 2 9 2" xfId="18385"/>
    <cellStyle name="Обычный 3 2 2 2 9 2 2" xfId="18386"/>
    <cellStyle name="Обычный 3 2 2 2 9 2 2 2" xfId="18387"/>
    <cellStyle name="Обычный 3 2 2 2 9 2 3" xfId="18388"/>
    <cellStyle name="Обычный 3 2 2 2 9 2 4" xfId="18389"/>
    <cellStyle name="Обычный 3 2 2 2 9 2 5" xfId="18390"/>
    <cellStyle name="Обычный 3 2 2 2 9 3" xfId="18391"/>
    <cellStyle name="Обычный 3 2 2 2 9 3 2" xfId="18392"/>
    <cellStyle name="Обычный 3 2 2 2 9 3 3" xfId="18393"/>
    <cellStyle name="Обычный 3 2 2 2 9 3 4" xfId="18394"/>
    <cellStyle name="Обычный 3 2 2 2 9 4" xfId="18395"/>
    <cellStyle name="Обычный 3 2 2 2 9 5" xfId="18396"/>
    <cellStyle name="Обычный 3 2 2 2 9 6" xfId="18397"/>
    <cellStyle name="Обычный 3 2 2 2 9 7" xfId="18398"/>
    <cellStyle name="Обычный 3 2 2 3" xfId="18399"/>
    <cellStyle name="Обычный 3 2 2 3 10" xfId="18400"/>
    <cellStyle name="Обычный 3 2 2 3 10 2" xfId="18401"/>
    <cellStyle name="Обычный 3 2 2 3 10 2 2" xfId="18402"/>
    <cellStyle name="Обычный 3 2 2 3 10 3" xfId="18403"/>
    <cellStyle name="Обычный 3 2 2 3 10 4" xfId="18404"/>
    <cellStyle name="Обычный 3 2 2 3 10 5" xfId="18405"/>
    <cellStyle name="Обычный 3 2 2 3 11" xfId="18406"/>
    <cellStyle name="Обычный 3 2 2 3 11 2" xfId="18407"/>
    <cellStyle name="Обычный 3 2 2 3 11 2 2" xfId="18408"/>
    <cellStyle name="Обычный 3 2 2 3 11 3" xfId="18409"/>
    <cellStyle name="Обычный 3 2 2 3 11 4" xfId="18410"/>
    <cellStyle name="Обычный 3 2 2 3 11 5" xfId="18411"/>
    <cellStyle name="Обычный 3 2 2 3 12" xfId="18412"/>
    <cellStyle name="Обычный 3 2 2 3 12 2" xfId="18413"/>
    <cellStyle name="Обычный 3 2 2 3 12 2 2" xfId="18414"/>
    <cellStyle name="Обычный 3 2 2 3 12 3" xfId="18415"/>
    <cellStyle name="Обычный 3 2 2 3 13" xfId="18416"/>
    <cellStyle name="Обычный 3 2 2 3 13 2" xfId="18417"/>
    <cellStyle name="Обычный 3 2 2 3 14" xfId="18418"/>
    <cellStyle name="Обычный 3 2 2 3 15" xfId="18419"/>
    <cellStyle name="Обычный 3 2 2 3 2" xfId="18420"/>
    <cellStyle name="Обычный 3 2 2 3 2 2" xfId="18421"/>
    <cellStyle name="Обычный 3 2 2 3 2 2 2" xfId="18422"/>
    <cellStyle name="Обычный 3 2 2 3 2 2 2 2" xfId="18423"/>
    <cellStyle name="Обычный 3 2 2 3 2 2 2 2 2" xfId="18424"/>
    <cellStyle name="Обычный 3 2 2 3 2 2 2 3" xfId="18425"/>
    <cellStyle name="Обычный 3 2 2 3 2 2 2 4" xfId="18426"/>
    <cellStyle name="Обычный 3 2 2 3 2 2 2 5" xfId="18427"/>
    <cellStyle name="Обычный 3 2 2 3 2 2 3" xfId="18428"/>
    <cellStyle name="Обычный 3 2 2 3 2 2 3 2" xfId="18429"/>
    <cellStyle name="Обычный 3 2 2 3 2 2 3 3" xfId="18430"/>
    <cellStyle name="Обычный 3 2 2 3 2 2 3 4" xfId="18431"/>
    <cellStyle name="Обычный 3 2 2 3 2 2 4" xfId="18432"/>
    <cellStyle name="Обычный 3 2 2 3 2 2 5" xfId="18433"/>
    <cellStyle name="Обычный 3 2 2 3 2 2 6" xfId="18434"/>
    <cellStyle name="Обычный 3 2 2 3 2 2 7" xfId="18435"/>
    <cellStyle name="Обычный 3 2 2 3 2 3" xfId="18436"/>
    <cellStyle name="Обычный 3 2 2 3 2 3 2" xfId="18437"/>
    <cellStyle name="Обычный 3 2 2 3 2 3 2 2" xfId="18438"/>
    <cellStyle name="Обычный 3 2 2 3 2 3 3" xfId="18439"/>
    <cellStyle name="Обычный 3 2 2 3 2 3 4" xfId="18440"/>
    <cellStyle name="Обычный 3 2 2 3 2 3 5" xfId="18441"/>
    <cellStyle name="Обычный 3 2 2 3 2 4" xfId="18442"/>
    <cellStyle name="Обычный 3 2 2 3 2 4 2" xfId="18443"/>
    <cellStyle name="Обычный 3 2 2 3 2 4 2 2" xfId="18444"/>
    <cellStyle name="Обычный 3 2 2 3 2 4 3" xfId="18445"/>
    <cellStyle name="Обычный 3 2 2 3 2 4 4" xfId="18446"/>
    <cellStyle name="Обычный 3 2 2 3 2 4 5" xfId="18447"/>
    <cellStyle name="Обычный 3 2 2 3 2 5" xfId="18448"/>
    <cellStyle name="Обычный 3 2 2 3 2 5 2" xfId="18449"/>
    <cellStyle name="Обычный 3 2 2 3 2 5 3" xfId="18450"/>
    <cellStyle name="Обычный 3 2 2 3 2 5 4" xfId="18451"/>
    <cellStyle name="Обычный 3 2 2 3 2 6" xfId="18452"/>
    <cellStyle name="Обычный 3 2 2 3 2 7" xfId="18453"/>
    <cellStyle name="Обычный 3 2 2 3 2 8" xfId="18454"/>
    <cellStyle name="Обычный 3 2 2 3 2 9" xfId="18455"/>
    <cellStyle name="Обычный 3 2 2 3 3" xfId="18456"/>
    <cellStyle name="Обычный 3 2 2 3 3 2" xfId="18457"/>
    <cellStyle name="Обычный 3 2 2 3 3 2 2" xfId="18458"/>
    <cellStyle name="Обычный 3 2 2 3 3 2 2 2" xfId="18459"/>
    <cellStyle name="Обычный 3 2 2 3 3 2 2 2 2" xfId="18460"/>
    <cellStyle name="Обычный 3 2 2 3 3 2 2 3" xfId="18461"/>
    <cellStyle name="Обычный 3 2 2 3 3 2 2 4" xfId="18462"/>
    <cellStyle name="Обычный 3 2 2 3 3 2 2 5" xfId="18463"/>
    <cellStyle name="Обычный 3 2 2 3 3 2 3" xfId="18464"/>
    <cellStyle name="Обычный 3 2 2 3 3 2 3 2" xfId="18465"/>
    <cellStyle name="Обычный 3 2 2 3 3 2 3 3" xfId="18466"/>
    <cellStyle name="Обычный 3 2 2 3 3 2 3 4" xfId="18467"/>
    <cellStyle name="Обычный 3 2 2 3 3 2 4" xfId="18468"/>
    <cellStyle name="Обычный 3 2 2 3 3 2 5" xfId="18469"/>
    <cellStyle name="Обычный 3 2 2 3 3 2 6" xfId="18470"/>
    <cellStyle name="Обычный 3 2 2 3 3 2 7" xfId="18471"/>
    <cellStyle name="Обычный 3 2 2 3 3 3" xfId="18472"/>
    <cellStyle name="Обычный 3 2 2 3 3 3 2" xfId="18473"/>
    <cellStyle name="Обычный 3 2 2 3 3 3 2 2" xfId="18474"/>
    <cellStyle name="Обычный 3 2 2 3 3 3 3" xfId="18475"/>
    <cellStyle name="Обычный 3 2 2 3 3 3 4" xfId="18476"/>
    <cellStyle name="Обычный 3 2 2 3 3 3 5" xfId="18477"/>
    <cellStyle name="Обычный 3 2 2 3 3 4" xfId="18478"/>
    <cellStyle name="Обычный 3 2 2 3 3 4 2" xfId="18479"/>
    <cellStyle name="Обычный 3 2 2 3 3 4 2 2" xfId="18480"/>
    <cellStyle name="Обычный 3 2 2 3 3 4 3" xfId="18481"/>
    <cellStyle name="Обычный 3 2 2 3 3 4 4" xfId="18482"/>
    <cellStyle name="Обычный 3 2 2 3 3 4 5" xfId="18483"/>
    <cellStyle name="Обычный 3 2 2 3 3 5" xfId="18484"/>
    <cellStyle name="Обычный 3 2 2 3 3 5 2" xfId="18485"/>
    <cellStyle name="Обычный 3 2 2 3 3 5 3" xfId="18486"/>
    <cellStyle name="Обычный 3 2 2 3 3 5 4" xfId="18487"/>
    <cellStyle name="Обычный 3 2 2 3 3 6" xfId="18488"/>
    <cellStyle name="Обычный 3 2 2 3 3 7" xfId="18489"/>
    <cellStyle name="Обычный 3 2 2 3 3 8" xfId="18490"/>
    <cellStyle name="Обычный 3 2 2 3 3 9" xfId="18491"/>
    <cellStyle name="Обычный 3 2 2 3 4" xfId="18492"/>
    <cellStyle name="Обычный 3 2 2 3 4 2" xfId="18493"/>
    <cellStyle name="Обычный 3 2 2 3 4 2 2" xfId="18494"/>
    <cellStyle name="Обычный 3 2 2 3 4 2 2 2" xfId="18495"/>
    <cellStyle name="Обычный 3 2 2 3 4 2 2 2 2" xfId="18496"/>
    <cellStyle name="Обычный 3 2 2 3 4 2 2 3" xfId="18497"/>
    <cellStyle name="Обычный 3 2 2 3 4 2 2 4" xfId="18498"/>
    <cellStyle name="Обычный 3 2 2 3 4 2 2 5" xfId="18499"/>
    <cellStyle name="Обычный 3 2 2 3 4 2 3" xfId="18500"/>
    <cellStyle name="Обычный 3 2 2 3 4 2 3 2" xfId="18501"/>
    <cellStyle name="Обычный 3 2 2 3 4 2 3 3" xfId="18502"/>
    <cellStyle name="Обычный 3 2 2 3 4 2 3 4" xfId="18503"/>
    <cellStyle name="Обычный 3 2 2 3 4 2 4" xfId="18504"/>
    <cellStyle name="Обычный 3 2 2 3 4 2 5" xfId="18505"/>
    <cellStyle name="Обычный 3 2 2 3 4 2 6" xfId="18506"/>
    <cellStyle name="Обычный 3 2 2 3 4 2 7" xfId="18507"/>
    <cellStyle name="Обычный 3 2 2 3 4 3" xfId="18508"/>
    <cellStyle name="Обычный 3 2 2 3 4 3 2" xfId="18509"/>
    <cellStyle name="Обычный 3 2 2 3 4 3 2 2" xfId="18510"/>
    <cellStyle name="Обычный 3 2 2 3 4 3 3" xfId="18511"/>
    <cellStyle name="Обычный 3 2 2 3 4 3 4" xfId="18512"/>
    <cellStyle name="Обычный 3 2 2 3 4 3 5" xfId="18513"/>
    <cellStyle name="Обычный 3 2 2 3 4 4" xfId="18514"/>
    <cellStyle name="Обычный 3 2 2 3 4 4 2" xfId="18515"/>
    <cellStyle name="Обычный 3 2 2 3 4 4 2 2" xfId="18516"/>
    <cellStyle name="Обычный 3 2 2 3 4 4 3" xfId="18517"/>
    <cellStyle name="Обычный 3 2 2 3 4 4 4" xfId="18518"/>
    <cellStyle name="Обычный 3 2 2 3 4 4 5" xfId="18519"/>
    <cellStyle name="Обычный 3 2 2 3 4 5" xfId="18520"/>
    <cellStyle name="Обычный 3 2 2 3 4 5 2" xfId="18521"/>
    <cellStyle name="Обычный 3 2 2 3 4 5 3" xfId="18522"/>
    <cellStyle name="Обычный 3 2 2 3 4 5 4" xfId="18523"/>
    <cellStyle name="Обычный 3 2 2 3 4 6" xfId="18524"/>
    <cellStyle name="Обычный 3 2 2 3 4 7" xfId="18525"/>
    <cellStyle name="Обычный 3 2 2 3 4 8" xfId="18526"/>
    <cellStyle name="Обычный 3 2 2 3 4 9" xfId="18527"/>
    <cellStyle name="Обычный 3 2 2 3 5" xfId="18528"/>
    <cellStyle name="Обычный 3 2 2 3 5 2" xfId="18529"/>
    <cellStyle name="Обычный 3 2 2 3 5 2 2" xfId="18530"/>
    <cellStyle name="Обычный 3 2 2 3 5 2 2 2" xfId="18531"/>
    <cellStyle name="Обычный 3 2 2 3 5 2 2 2 2" xfId="18532"/>
    <cellStyle name="Обычный 3 2 2 3 5 2 2 3" xfId="18533"/>
    <cellStyle name="Обычный 3 2 2 3 5 2 2 4" xfId="18534"/>
    <cellStyle name="Обычный 3 2 2 3 5 2 2 5" xfId="18535"/>
    <cellStyle name="Обычный 3 2 2 3 5 2 3" xfId="18536"/>
    <cellStyle name="Обычный 3 2 2 3 5 2 3 2" xfId="18537"/>
    <cellStyle name="Обычный 3 2 2 3 5 2 3 3" xfId="18538"/>
    <cellStyle name="Обычный 3 2 2 3 5 2 3 4" xfId="18539"/>
    <cellStyle name="Обычный 3 2 2 3 5 2 4" xfId="18540"/>
    <cellStyle name="Обычный 3 2 2 3 5 2 5" xfId="18541"/>
    <cellStyle name="Обычный 3 2 2 3 5 2 6" xfId="18542"/>
    <cellStyle name="Обычный 3 2 2 3 5 2 7" xfId="18543"/>
    <cellStyle name="Обычный 3 2 2 3 5 3" xfId="18544"/>
    <cellStyle name="Обычный 3 2 2 3 5 3 2" xfId="18545"/>
    <cellStyle name="Обычный 3 2 2 3 5 3 2 2" xfId="18546"/>
    <cellStyle name="Обычный 3 2 2 3 5 3 3" xfId="18547"/>
    <cellStyle name="Обычный 3 2 2 3 5 3 4" xfId="18548"/>
    <cellStyle name="Обычный 3 2 2 3 5 3 5" xfId="18549"/>
    <cellStyle name="Обычный 3 2 2 3 5 4" xfId="18550"/>
    <cellStyle name="Обычный 3 2 2 3 5 4 2" xfId="18551"/>
    <cellStyle name="Обычный 3 2 2 3 5 4 3" xfId="18552"/>
    <cellStyle name="Обычный 3 2 2 3 5 4 4" xfId="18553"/>
    <cellStyle name="Обычный 3 2 2 3 5 5" xfId="18554"/>
    <cellStyle name="Обычный 3 2 2 3 5 6" xfId="18555"/>
    <cellStyle name="Обычный 3 2 2 3 5 7" xfId="18556"/>
    <cellStyle name="Обычный 3 2 2 3 5 8" xfId="18557"/>
    <cellStyle name="Обычный 3 2 2 3 6" xfId="18558"/>
    <cellStyle name="Обычный 3 2 2 3 6 2" xfId="18559"/>
    <cellStyle name="Обычный 3 2 2 3 6 2 2" xfId="18560"/>
    <cellStyle name="Обычный 3 2 2 3 6 2 2 2" xfId="18561"/>
    <cellStyle name="Обычный 3 2 2 3 6 2 2 2 2" xfId="18562"/>
    <cellStyle name="Обычный 3 2 2 3 6 2 2 3" xfId="18563"/>
    <cellStyle name="Обычный 3 2 2 3 6 2 2 4" xfId="18564"/>
    <cellStyle name="Обычный 3 2 2 3 6 2 2 5" xfId="18565"/>
    <cellStyle name="Обычный 3 2 2 3 6 2 3" xfId="18566"/>
    <cellStyle name="Обычный 3 2 2 3 6 2 3 2" xfId="18567"/>
    <cellStyle name="Обычный 3 2 2 3 6 2 3 3" xfId="18568"/>
    <cellStyle name="Обычный 3 2 2 3 6 2 3 4" xfId="18569"/>
    <cellStyle name="Обычный 3 2 2 3 6 2 4" xfId="18570"/>
    <cellStyle name="Обычный 3 2 2 3 6 2 5" xfId="18571"/>
    <cellStyle name="Обычный 3 2 2 3 6 2 6" xfId="18572"/>
    <cellStyle name="Обычный 3 2 2 3 6 2 7" xfId="18573"/>
    <cellStyle name="Обычный 3 2 2 3 6 3" xfId="18574"/>
    <cellStyle name="Обычный 3 2 2 3 6 3 2" xfId="18575"/>
    <cellStyle name="Обычный 3 2 2 3 6 3 2 2" xfId="18576"/>
    <cellStyle name="Обычный 3 2 2 3 6 3 3" xfId="18577"/>
    <cellStyle name="Обычный 3 2 2 3 6 3 4" xfId="18578"/>
    <cellStyle name="Обычный 3 2 2 3 6 3 5" xfId="18579"/>
    <cellStyle name="Обычный 3 2 2 3 6 4" xfId="18580"/>
    <cellStyle name="Обычный 3 2 2 3 6 4 2" xfId="18581"/>
    <cellStyle name="Обычный 3 2 2 3 6 4 3" xfId="18582"/>
    <cellStyle name="Обычный 3 2 2 3 6 4 4" xfId="18583"/>
    <cellStyle name="Обычный 3 2 2 3 6 5" xfId="18584"/>
    <cellStyle name="Обычный 3 2 2 3 6 6" xfId="18585"/>
    <cellStyle name="Обычный 3 2 2 3 6 7" xfId="18586"/>
    <cellStyle name="Обычный 3 2 2 3 6 8" xfId="18587"/>
    <cellStyle name="Обычный 3 2 2 3 7" xfId="18588"/>
    <cellStyle name="Обычный 3 2 2 3 7 2" xfId="18589"/>
    <cellStyle name="Обычный 3 2 2 3 7 2 2" xfId="18590"/>
    <cellStyle name="Обычный 3 2 2 3 7 2 2 2" xfId="18591"/>
    <cellStyle name="Обычный 3 2 2 3 7 2 2 2 2" xfId="18592"/>
    <cellStyle name="Обычный 3 2 2 3 7 2 2 3" xfId="18593"/>
    <cellStyle name="Обычный 3 2 2 3 7 2 2 4" xfId="18594"/>
    <cellStyle name="Обычный 3 2 2 3 7 2 2 5" xfId="18595"/>
    <cellStyle name="Обычный 3 2 2 3 7 2 3" xfId="18596"/>
    <cellStyle name="Обычный 3 2 2 3 7 2 3 2" xfId="18597"/>
    <cellStyle name="Обычный 3 2 2 3 7 2 3 3" xfId="18598"/>
    <cellStyle name="Обычный 3 2 2 3 7 2 3 4" xfId="18599"/>
    <cellStyle name="Обычный 3 2 2 3 7 2 4" xfId="18600"/>
    <cellStyle name="Обычный 3 2 2 3 7 2 5" xfId="18601"/>
    <cellStyle name="Обычный 3 2 2 3 7 2 6" xfId="18602"/>
    <cellStyle name="Обычный 3 2 2 3 7 2 7" xfId="18603"/>
    <cellStyle name="Обычный 3 2 2 3 7 3" xfId="18604"/>
    <cellStyle name="Обычный 3 2 2 3 7 3 2" xfId="18605"/>
    <cellStyle name="Обычный 3 2 2 3 7 3 2 2" xfId="18606"/>
    <cellStyle name="Обычный 3 2 2 3 7 3 3" xfId="18607"/>
    <cellStyle name="Обычный 3 2 2 3 7 3 4" xfId="18608"/>
    <cellStyle name="Обычный 3 2 2 3 7 3 5" xfId="18609"/>
    <cellStyle name="Обычный 3 2 2 3 7 4" xfId="18610"/>
    <cellStyle name="Обычный 3 2 2 3 7 4 2" xfId="18611"/>
    <cellStyle name="Обычный 3 2 2 3 7 4 3" xfId="18612"/>
    <cellStyle name="Обычный 3 2 2 3 7 4 4" xfId="18613"/>
    <cellStyle name="Обычный 3 2 2 3 7 5" xfId="18614"/>
    <cellStyle name="Обычный 3 2 2 3 7 6" xfId="18615"/>
    <cellStyle name="Обычный 3 2 2 3 7 7" xfId="18616"/>
    <cellStyle name="Обычный 3 2 2 3 7 8" xfId="18617"/>
    <cellStyle name="Обычный 3 2 2 3 8" xfId="18618"/>
    <cellStyle name="Обычный 3 2 2 3 8 2" xfId="18619"/>
    <cellStyle name="Обычный 3 2 2 3 8 2 2" xfId="18620"/>
    <cellStyle name="Обычный 3 2 2 3 8 2 2 2" xfId="18621"/>
    <cellStyle name="Обычный 3 2 2 3 8 2 3" xfId="18622"/>
    <cellStyle name="Обычный 3 2 2 3 8 2 4" xfId="18623"/>
    <cellStyle name="Обычный 3 2 2 3 8 2 5" xfId="18624"/>
    <cellStyle name="Обычный 3 2 2 3 8 3" xfId="18625"/>
    <cellStyle name="Обычный 3 2 2 3 8 3 2" xfId="18626"/>
    <cellStyle name="Обычный 3 2 2 3 8 3 3" xfId="18627"/>
    <cellStyle name="Обычный 3 2 2 3 8 3 4" xfId="18628"/>
    <cellStyle name="Обычный 3 2 2 3 8 4" xfId="18629"/>
    <cellStyle name="Обычный 3 2 2 3 8 5" xfId="18630"/>
    <cellStyle name="Обычный 3 2 2 3 8 6" xfId="18631"/>
    <cellStyle name="Обычный 3 2 2 3 8 7" xfId="18632"/>
    <cellStyle name="Обычный 3 2 2 3 9" xfId="18633"/>
    <cellStyle name="Обычный 3 2 2 3 9 2" xfId="18634"/>
    <cellStyle name="Обычный 3 2 2 3 9 2 2" xfId="18635"/>
    <cellStyle name="Обычный 3 2 2 3 9 2 2 2" xfId="18636"/>
    <cellStyle name="Обычный 3 2 2 3 9 2 3" xfId="18637"/>
    <cellStyle name="Обычный 3 2 2 3 9 2 4" xfId="18638"/>
    <cellStyle name="Обычный 3 2 2 3 9 2 5" xfId="18639"/>
    <cellStyle name="Обычный 3 2 2 3 9 3" xfId="18640"/>
    <cellStyle name="Обычный 3 2 2 3 9 3 2" xfId="18641"/>
    <cellStyle name="Обычный 3 2 2 3 9 3 3" xfId="18642"/>
    <cellStyle name="Обычный 3 2 2 3 9 3 4" xfId="18643"/>
    <cellStyle name="Обычный 3 2 2 3 9 4" xfId="18644"/>
    <cellStyle name="Обычный 3 2 2 3 9 5" xfId="18645"/>
    <cellStyle name="Обычный 3 2 2 3 9 6" xfId="18646"/>
    <cellStyle name="Обычный 3 2 2 3 9 7" xfId="18647"/>
    <cellStyle name="Обычный 3 2 2 4" xfId="18648"/>
    <cellStyle name="Обычный 3 2 2 4 10" xfId="18649"/>
    <cellStyle name="Обычный 3 2 2 4 10 2" xfId="18650"/>
    <cellStyle name="Обычный 3 2 2 4 10 2 2" xfId="18651"/>
    <cellStyle name="Обычный 3 2 2 4 10 3" xfId="18652"/>
    <cellStyle name="Обычный 3 2 2 4 10 4" xfId="18653"/>
    <cellStyle name="Обычный 3 2 2 4 10 5" xfId="18654"/>
    <cellStyle name="Обычный 3 2 2 4 11" xfId="18655"/>
    <cellStyle name="Обычный 3 2 2 4 11 2" xfId="18656"/>
    <cellStyle name="Обычный 3 2 2 4 11 3" xfId="18657"/>
    <cellStyle name="Обычный 3 2 2 4 11 4" xfId="18658"/>
    <cellStyle name="Обычный 3 2 2 4 12" xfId="18659"/>
    <cellStyle name="Обычный 3 2 2 4 13" xfId="18660"/>
    <cellStyle name="Обычный 3 2 2 4 14" xfId="18661"/>
    <cellStyle name="Обычный 3 2 2 4 15" xfId="18662"/>
    <cellStyle name="Обычный 3 2 2 4 2" xfId="18663"/>
    <cellStyle name="Обычный 3 2 2 4 2 2" xfId="18664"/>
    <cellStyle name="Обычный 3 2 2 4 2 2 2" xfId="18665"/>
    <cellStyle name="Обычный 3 2 2 4 2 2 2 2" xfId="18666"/>
    <cellStyle name="Обычный 3 2 2 4 2 2 2 2 2" xfId="18667"/>
    <cellStyle name="Обычный 3 2 2 4 2 2 2 3" xfId="18668"/>
    <cellStyle name="Обычный 3 2 2 4 2 2 2 4" xfId="18669"/>
    <cellStyle name="Обычный 3 2 2 4 2 2 2 5" xfId="18670"/>
    <cellStyle name="Обычный 3 2 2 4 2 2 3" xfId="18671"/>
    <cellStyle name="Обычный 3 2 2 4 2 2 3 2" xfId="18672"/>
    <cellStyle name="Обычный 3 2 2 4 2 2 3 3" xfId="18673"/>
    <cellStyle name="Обычный 3 2 2 4 2 2 3 4" xfId="18674"/>
    <cellStyle name="Обычный 3 2 2 4 2 2 4" xfId="18675"/>
    <cellStyle name="Обычный 3 2 2 4 2 2 5" xfId="18676"/>
    <cellStyle name="Обычный 3 2 2 4 2 2 6" xfId="18677"/>
    <cellStyle name="Обычный 3 2 2 4 2 2 7" xfId="18678"/>
    <cellStyle name="Обычный 3 2 2 4 2 3" xfId="18679"/>
    <cellStyle name="Обычный 3 2 2 4 2 3 2" xfId="18680"/>
    <cellStyle name="Обычный 3 2 2 4 2 3 2 2" xfId="18681"/>
    <cellStyle name="Обычный 3 2 2 4 2 3 3" xfId="18682"/>
    <cellStyle name="Обычный 3 2 2 4 2 3 4" xfId="18683"/>
    <cellStyle name="Обычный 3 2 2 4 2 3 5" xfId="18684"/>
    <cellStyle name="Обычный 3 2 2 4 2 4" xfId="18685"/>
    <cellStyle name="Обычный 3 2 2 4 2 4 2" xfId="18686"/>
    <cellStyle name="Обычный 3 2 2 4 2 4 2 2" xfId="18687"/>
    <cellStyle name="Обычный 3 2 2 4 2 4 3" xfId="18688"/>
    <cellStyle name="Обычный 3 2 2 4 2 4 4" xfId="18689"/>
    <cellStyle name="Обычный 3 2 2 4 2 4 5" xfId="18690"/>
    <cellStyle name="Обычный 3 2 2 4 2 5" xfId="18691"/>
    <cellStyle name="Обычный 3 2 2 4 2 5 2" xfId="18692"/>
    <cellStyle name="Обычный 3 2 2 4 2 5 3" xfId="18693"/>
    <cellStyle name="Обычный 3 2 2 4 2 5 4" xfId="18694"/>
    <cellStyle name="Обычный 3 2 2 4 2 6" xfId="18695"/>
    <cellStyle name="Обычный 3 2 2 4 2 7" xfId="18696"/>
    <cellStyle name="Обычный 3 2 2 4 2 8" xfId="18697"/>
    <cellStyle name="Обычный 3 2 2 4 2 9" xfId="18698"/>
    <cellStyle name="Обычный 3 2 2 4 3" xfId="18699"/>
    <cellStyle name="Обычный 3 2 2 4 3 2" xfId="18700"/>
    <cellStyle name="Обычный 3 2 2 4 3 2 2" xfId="18701"/>
    <cellStyle name="Обычный 3 2 2 4 3 2 2 2" xfId="18702"/>
    <cellStyle name="Обычный 3 2 2 4 3 2 2 2 2" xfId="18703"/>
    <cellStyle name="Обычный 3 2 2 4 3 2 2 3" xfId="18704"/>
    <cellStyle name="Обычный 3 2 2 4 3 2 2 4" xfId="18705"/>
    <cellStyle name="Обычный 3 2 2 4 3 2 2 5" xfId="18706"/>
    <cellStyle name="Обычный 3 2 2 4 3 2 3" xfId="18707"/>
    <cellStyle name="Обычный 3 2 2 4 3 2 3 2" xfId="18708"/>
    <cellStyle name="Обычный 3 2 2 4 3 2 3 3" xfId="18709"/>
    <cellStyle name="Обычный 3 2 2 4 3 2 3 4" xfId="18710"/>
    <cellStyle name="Обычный 3 2 2 4 3 2 4" xfId="18711"/>
    <cellStyle name="Обычный 3 2 2 4 3 2 5" xfId="18712"/>
    <cellStyle name="Обычный 3 2 2 4 3 2 6" xfId="18713"/>
    <cellStyle name="Обычный 3 2 2 4 3 2 7" xfId="18714"/>
    <cellStyle name="Обычный 3 2 2 4 3 3" xfId="18715"/>
    <cellStyle name="Обычный 3 2 2 4 3 3 2" xfId="18716"/>
    <cellStyle name="Обычный 3 2 2 4 3 3 2 2" xfId="18717"/>
    <cellStyle name="Обычный 3 2 2 4 3 3 3" xfId="18718"/>
    <cellStyle name="Обычный 3 2 2 4 3 3 4" xfId="18719"/>
    <cellStyle name="Обычный 3 2 2 4 3 3 5" xfId="18720"/>
    <cellStyle name="Обычный 3 2 2 4 3 4" xfId="18721"/>
    <cellStyle name="Обычный 3 2 2 4 3 4 2" xfId="18722"/>
    <cellStyle name="Обычный 3 2 2 4 3 4 2 2" xfId="18723"/>
    <cellStyle name="Обычный 3 2 2 4 3 4 3" xfId="18724"/>
    <cellStyle name="Обычный 3 2 2 4 3 4 4" xfId="18725"/>
    <cellStyle name="Обычный 3 2 2 4 3 4 5" xfId="18726"/>
    <cellStyle name="Обычный 3 2 2 4 3 5" xfId="18727"/>
    <cellStyle name="Обычный 3 2 2 4 3 5 2" xfId="18728"/>
    <cellStyle name="Обычный 3 2 2 4 3 5 3" xfId="18729"/>
    <cellStyle name="Обычный 3 2 2 4 3 5 4" xfId="18730"/>
    <cellStyle name="Обычный 3 2 2 4 3 6" xfId="18731"/>
    <cellStyle name="Обычный 3 2 2 4 3 7" xfId="18732"/>
    <cellStyle name="Обычный 3 2 2 4 3 8" xfId="18733"/>
    <cellStyle name="Обычный 3 2 2 4 3 9" xfId="18734"/>
    <cellStyle name="Обычный 3 2 2 4 4" xfId="18735"/>
    <cellStyle name="Обычный 3 2 2 4 4 2" xfId="18736"/>
    <cellStyle name="Обычный 3 2 2 4 4 2 2" xfId="18737"/>
    <cellStyle name="Обычный 3 2 2 4 4 2 2 2" xfId="18738"/>
    <cellStyle name="Обычный 3 2 2 4 4 2 2 2 2" xfId="18739"/>
    <cellStyle name="Обычный 3 2 2 4 4 2 2 3" xfId="18740"/>
    <cellStyle name="Обычный 3 2 2 4 4 2 2 4" xfId="18741"/>
    <cellStyle name="Обычный 3 2 2 4 4 2 2 5" xfId="18742"/>
    <cellStyle name="Обычный 3 2 2 4 4 2 3" xfId="18743"/>
    <cellStyle name="Обычный 3 2 2 4 4 2 3 2" xfId="18744"/>
    <cellStyle name="Обычный 3 2 2 4 4 2 3 3" xfId="18745"/>
    <cellStyle name="Обычный 3 2 2 4 4 2 3 4" xfId="18746"/>
    <cellStyle name="Обычный 3 2 2 4 4 2 4" xfId="18747"/>
    <cellStyle name="Обычный 3 2 2 4 4 2 5" xfId="18748"/>
    <cellStyle name="Обычный 3 2 2 4 4 2 6" xfId="18749"/>
    <cellStyle name="Обычный 3 2 2 4 4 2 7" xfId="18750"/>
    <cellStyle name="Обычный 3 2 2 4 4 3" xfId="18751"/>
    <cellStyle name="Обычный 3 2 2 4 4 3 2" xfId="18752"/>
    <cellStyle name="Обычный 3 2 2 4 4 3 2 2" xfId="18753"/>
    <cellStyle name="Обычный 3 2 2 4 4 3 3" xfId="18754"/>
    <cellStyle name="Обычный 3 2 2 4 4 3 4" xfId="18755"/>
    <cellStyle name="Обычный 3 2 2 4 4 3 5" xfId="18756"/>
    <cellStyle name="Обычный 3 2 2 4 4 4" xfId="18757"/>
    <cellStyle name="Обычный 3 2 2 4 4 4 2" xfId="18758"/>
    <cellStyle name="Обычный 3 2 2 4 4 4 3" xfId="18759"/>
    <cellStyle name="Обычный 3 2 2 4 4 4 4" xfId="18760"/>
    <cellStyle name="Обычный 3 2 2 4 4 5" xfId="18761"/>
    <cellStyle name="Обычный 3 2 2 4 4 6" xfId="18762"/>
    <cellStyle name="Обычный 3 2 2 4 4 7" xfId="18763"/>
    <cellStyle name="Обычный 3 2 2 4 4 8" xfId="18764"/>
    <cellStyle name="Обычный 3 2 2 4 5" xfId="18765"/>
    <cellStyle name="Обычный 3 2 2 4 5 2" xfId="18766"/>
    <cellStyle name="Обычный 3 2 2 4 5 2 2" xfId="18767"/>
    <cellStyle name="Обычный 3 2 2 4 5 2 2 2" xfId="18768"/>
    <cellStyle name="Обычный 3 2 2 4 5 2 2 2 2" xfId="18769"/>
    <cellStyle name="Обычный 3 2 2 4 5 2 2 3" xfId="18770"/>
    <cellStyle name="Обычный 3 2 2 4 5 2 2 4" xfId="18771"/>
    <cellStyle name="Обычный 3 2 2 4 5 2 2 5" xfId="18772"/>
    <cellStyle name="Обычный 3 2 2 4 5 2 3" xfId="18773"/>
    <cellStyle name="Обычный 3 2 2 4 5 2 3 2" xfId="18774"/>
    <cellStyle name="Обычный 3 2 2 4 5 2 3 3" xfId="18775"/>
    <cellStyle name="Обычный 3 2 2 4 5 2 3 4" xfId="18776"/>
    <cellStyle name="Обычный 3 2 2 4 5 2 4" xfId="18777"/>
    <cellStyle name="Обычный 3 2 2 4 5 2 5" xfId="18778"/>
    <cellStyle name="Обычный 3 2 2 4 5 2 6" xfId="18779"/>
    <cellStyle name="Обычный 3 2 2 4 5 2 7" xfId="18780"/>
    <cellStyle name="Обычный 3 2 2 4 5 3" xfId="18781"/>
    <cellStyle name="Обычный 3 2 2 4 5 3 2" xfId="18782"/>
    <cellStyle name="Обычный 3 2 2 4 5 3 2 2" xfId="18783"/>
    <cellStyle name="Обычный 3 2 2 4 5 3 3" xfId="18784"/>
    <cellStyle name="Обычный 3 2 2 4 5 3 4" xfId="18785"/>
    <cellStyle name="Обычный 3 2 2 4 5 3 5" xfId="18786"/>
    <cellStyle name="Обычный 3 2 2 4 5 4" xfId="18787"/>
    <cellStyle name="Обычный 3 2 2 4 5 4 2" xfId="18788"/>
    <cellStyle name="Обычный 3 2 2 4 5 4 3" xfId="18789"/>
    <cellStyle name="Обычный 3 2 2 4 5 4 4" xfId="18790"/>
    <cellStyle name="Обычный 3 2 2 4 5 5" xfId="18791"/>
    <cellStyle name="Обычный 3 2 2 4 5 6" xfId="18792"/>
    <cellStyle name="Обычный 3 2 2 4 5 7" xfId="18793"/>
    <cellStyle name="Обычный 3 2 2 4 5 8" xfId="18794"/>
    <cellStyle name="Обычный 3 2 2 4 6" xfId="18795"/>
    <cellStyle name="Обычный 3 2 2 4 6 2" xfId="18796"/>
    <cellStyle name="Обычный 3 2 2 4 6 2 2" xfId="18797"/>
    <cellStyle name="Обычный 3 2 2 4 6 2 2 2" xfId="18798"/>
    <cellStyle name="Обычный 3 2 2 4 6 2 2 2 2" xfId="18799"/>
    <cellStyle name="Обычный 3 2 2 4 6 2 2 3" xfId="18800"/>
    <cellStyle name="Обычный 3 2 2 4 6 2 2 4" xfId="18801"/>
    <cellStyle name="Обычный 3 2 2 4 6 2 2 5" xfId="18802"/>
    <cellStyle name="Обычный 3 2 2 4 6 2 3" xfId="18803"/>
    <cellStyle name="Обычный 3 2 2 4 6 2 3 2" xfId="18804"/>
    <cellStyle name="Обычный 3 2 2 4 6 2 3 3" xfId="18805"/>
    <cellStyle name="Обычный 3 2 2 4 6 2 3 4" xfId="18806"/>
    <cellStyle name="Обычный 3 2 2 4 6 2 4" xfId="18807"/>
    <cellStyle name="Обычный 3 2 2 4 6 2 5" xfId="18808"/>
    <cellStyle name="Обычный 3 2 2 4 6 2 6" xfId="18809"/>
    <cellStyle name="Обычный 3 2 2 4 6 2 7" xfId="18810"/>
    <cellStyle name="Обычный 3 2 2 4 6 3" xfId="18811"/>
    <cellStyle name="Обычный 3 2 2 4 6 3 2" xfId="18812"/>
    <cellStyle name="Обычный 3 2 2 4 6 3 2 2" xfId="18813"/>
    <cellStyle name="Обычный 3 2 2 4 6 3 3" xfId="18814"/>
    <cellStyle name="Обычный 3 2 2 4 6 3 4" xfId="18815"/>
    <cellStyle name="Обычный 3 2 2 4 6 3 5" xfId="18816"/>
    <cellStyle name="Обычный 3 2 2 4 6 4" xfId="18817"/>
    <cellStyle name="Обычный 3 2 2 4 6 4 2" xfId="18818"/>
    <cellStyle name="Обычный 3 2 2 4 6 4 3" xfId="18819"/>
    <cellStyle name="Обычный 3 2 2 4 6 4 4" xfId="18820"/>
    <cellStyle name="Обычный 3 2 2 4 6 5" xfId="18821"/>
    <cellStyle name="Обычный 3 2 2 4 6 6" xfId="18822"/>
    <cellStyle name="Обычный 3 2 2 4 6 7" xfId="18823"/>
    <cellStyle name="Обычный 3 2 2 4 6 8" xfId="18824"/>
    <cellStyle name="Обычный 3 2 2 4 7" xfId="18825"/>
    <cellStyle name="Обычный 3 2 2 4 7 2" xfId="18826"/>
    <cellStyle name="Обычный 3 2 2 4 7 2 2" xfId="18827"/>
    <cellStyle name="Обычный 3 2 2 4 7 2 2 2" xfId="18828"/>
    <cellStyle name="Обычный 3 2 2 4 7 2 2 2 2" xfId="18829"/>
    <cellStyle name="Обычный 3 2 2 4 7 2 2 3" xfId="18830"/>
    <cellStyle name="Обычный 3 2 2 4 7 2 2 4" xfId="18831"/>
    <cellStyle name="Обычный 3 2 2 4 7 2 2 5" xfId="18832"/>
    <cellStyle name="Обычный 3 2 2 4 7 2 3" xfId="18833"/>
    <cellStyle name="Обычный 3 2 2 4 7 2 3 2" xfId="18834"/>
    <cellStyle name="Обычный 3 2 2 4 7 2 3 3" xfId="18835"/>
    <cellStyle name="Обычный 3 2 2 4 7 2 3 4" xfId="18836"/>
    <cellStyle name="Обычный 3 2 2 4 7 2 4" xfId="18837"/>
    <cellStyle name="Обычный 3 2 2 4 7 2 5" xfId="18838"/>
    <cellStyle name="Обычный 3 2 2 4 7 2 6" xfId="18839"/>
    <cellStyle name="Обычный 3 2 2 4 7 2 7" xfId="18840"/>
    <cellStyle name="Обычный 3 2 2 4 7 3" xfId="18841"/>
    <cellStyle name="Обычный 3 2 2 4 7 3 2" xfId="18842"/>
    <cellStyle name="Обычный 3 2 2 4 7 3 2 2" xfId="18843"/>
    <cellStyle name="Обычный 3 2 2 4 7 3 3" xfId="18844"/>
    <cellStyle name="Обычный 3 2 2 4 7 3 4" xfId="18845"/>
    <cellStyle name="Обычный 3 2 2 4 7 3 5" xfId="18846"/>
    <cellStyle name="Обычный 3 2 2 4 7 4" xfId="18847"/>
    <cellStyle name="Обычный 3 2 2 4 7 4 2" xfId="18848"/>
    <cellStyle name="Обычный 3 2 2 4 7 4 3" xfId="18849"/>
    <cellStyle name="Обычный 3 2 2 4 7 4 4" xfId="18850"/>
    <cellStyle name="Обычный 3 2 2 4 7 5" xfId="18851"/>
    <cellStyle name="Обычный 3 2 2 4 7 6" xfId="18852"/>
    <cellStyle name="Обычный 3 2 2 4 7 7" xfId="18853"/>
    <cellStyle name="Обычный 3 2 2 4 7 8" xfId="18854"/>
    <cellStyle name="Обычный 3 2 2 4 8" xfId="18855"/>
    <cellStyle name="Обычный 3 2 2 4 8 2" xfId="18856"/>
    <cellStyle name="Обычный 3 2 2 4 8 2 2" xfId="18857"/>
    <cellStyle name="Обычный 3 2 2 4 8 2 2 2" xfId="18858"/>
    <cellStyle name="Обычный 3 2 2 4 8 2 3" xfId="18859"/>
    <cellStyle name="Обычный 3 2 2 4 8 2 4" xfId="18860"/>
    <cellStyle name="Обычный 3 2 2 4 8 2 5" xfId="18861"/>
    <cellStyle name="Обычный 3 2 2 4 8 3" xfId="18862"/>
    <cellStyle name="Обычный 3 2 2 4 8 3 2" xfId="18863"/>
    <cellStyle name="Обычный 3 2 2 4 8 3 3" xfId="18864"/>
    <cellStyle name="Обычный 3 2 2 4 8 3 4" xfId="18865"/>
    <cellStyle name="Обычный 3 2 2 4 8 4" xfId="18866"/>
    <cellStyle name="Обычный 3 2 2 4 8 5" xfId="18867"/>
    <cellStyle name="Обычный 3 2 2 4 8 6" xfId="18868"/>
    <cellStyle name="Обычный 3 2 2 4 8 7" xfId="18869"/>
    <cellStyle name="Обычный 3 2 2 4 9" xfId="18870"/>
    <cellStyle name="Обычный 3 2 2 4 9 2" xfId="18871"/>
    <cellStyle name="Обычный 3 2 2 4 9 2 2" xfId="18872"/>
    <cellStyle name="Обычный 3 2 2 4 9 2 2 2" xfId="18873"/>
    <cellStyle name="Обычный 3 2 2 4 9 2 3" xfId="18874"/>
    <cellStyle name="Обычный 3 2 2 4 9 2 4" xfId="18875"/>
    <cellStyle name="Обычный 3 2 2 4 9 2 5" xfId="18876"/>
    <cellStyle name="Обычный 3 2 2 4 9 3" xfId="18877"/>
    <cellStyle name="Обычный 3 2 2 4 9 3 2" xfId="18878"/>
    <cellStyle name="Обычный 3 2 2 4 9 3 3" xfId="18879"/>
    <cellStyle name="Обычный 3 2 2 4 9 3 4" xfId="18880"/>
    <cellStyle name="Обычный 3 2 2 4 9 4" xfId="18881"/>
    <cellStyle name="Обычный 3 2 2 4 9 5" xfId="18882"/>
    <cellStyle name="Обычный 3 2 2 4 9 6" xfId="18883"/>
    <cellStyle name="Обычный 3 2 2 4 9 7" xfId="18884"/>
    <cellStyle name="Обычный 3 2 2 5" xfId="18885"/>
    <cellStyle name="Обычный 3 2 2 5 2" xfId="18886"/>
    <cellStyle name="Обычный 3 2 2 5 2 2" xfId="18887"/>
    <cellStyle name="Обычный 3 2 2 5 2 2 2" xfId="18888"/>
    <cellStyle name="Обычный 3 2 2 5 2 2 2 2" xfId="18889"/>
    <cellStyle name="Обычный 3 2 2 5 2 2 3" xfId="18890"/>
    <cellStyle name="Обычный 3 2 2 5 2 2 4" xfId="18891"/>
    <cellStyle name="Обычный 3 2 2 5 2 2 5" xfId="18892"/>
    <cellStyle name="Обычный 3 2 2 5 2 3" xfId="18893"/>
    <cellStyle name="Обычный 3 2 2 5 2 3 2" xfId="18894"/>
    <cellStyle name="Обычный 3 2 2 5 2 3 3" xfId="18895"/>
    <cellStyle name="Обычный 3 2 2 5 2 3 4" xfId="18896"/>
    <cellStyle name="Обычный 3 2 2 5 2 4" xfId="18897"/>
    <cellStyle name="Обычный 3 2 2 5 2 5" xfId="18898"/>
    <cellStyle name="Обычный 3 2 2 5 2 6" xfId="18899"/>
    <cellStyle name="Обычный 3 2 2 5 2 7" xfId="18900"/>
    <cellStyle name="Обычный 3 2 2 5 3" xfId="18901"/>
    <cellStyle name="Обычный 3 2 2 5 3 2" xfId="18902"/>
    <cellStyle name="Обычный 3 2 2 5 3 2 2" xfId="18903"/>
    <cellStyle name="Обычный 3 2 2 5 3 3" xfId="18904"/>
    <cellStyle name="Обычный 3 2 2 5 3 4" xfId="18905"/>
    <cellStyle name="Обычный 3 2 2 5 3 5" xfId="18906"/>
    <cellStyle name="Обычный 3 2 2 5 4" xfId="18907"/>
    <cellStyle name="Обычный 3 2 2 5 4 2" xfId="18908"/>
    <cellStyle name="Обычный 3 2 2 5 4 2 2" xfId="18909"/>
    <cellStyle name="Обычный 3 2 2 5 4 3" xfId="18910"/>
    <cellStyle name="Обычный 3 2 2 5 4 4" xfId="18911"/>
    <cellStyle name="Обычный 3 2 2 5 4 5" xfId="18912"/>
    <cellStyle name="Обычный 3 2 2 5 5" xfId="18913"/>
    <cellStyle name="Обычный 3 2 2 5 5 2" xfId="18914"/>
    <cellStyle name="Обычный 3 2 2 5 5 3" xfId="18915"/>
    <cellStyle name="Обычный 3 2 2 5 5 4" xfId="18916"/>
    <cellStyle name="Обычный 3 2 2 5 6" xfId="18917"/>
    <cellStyle name="Обычный 3 2 2 5 7" xfId="18918"/>
    <cellStyle name="Обычный 3 2 2 5 8" xfId="18919"/>
    <cellStyle name="Обычный 3 2 2 5 9" xfId="18920"/>
    <cellStyle name="Обычный 3 2 2 6" xfId="18921"/>
    <cellStyle name="Обычный 3 2 2 6 2" xfId="18922"/>
    <cellStyle name="Обычный 3 2 2 6 2 2" xfId="18923"/>
    <cellStyle name="Обычный 3 2 2 6 2 2 2" xfId="18924"/>
    <cellStyle name="Обычный 3 2 2 6 2 2 2 2" xfId="18925"/>
    <cellStyle name="Обычный 3 2 2 6 2 2 3" xfId="18926"/>
    <cellStyle name="Обычный 3 2 2 6 2 2 4" xfId="18927"/>
    <cellStyle name="Обычный 3 2 2 6 2 2 5" xfId="18928"/>
    <cellStyle name="Обычный 3 2 2 6 2 3" xfId="18929"/>
    <cellStyle name="Обычный 3 2 2 6 2 3 2" xfId="18930"/>
    <cellStyle name="Обычный 3 2 2 6 2 3 3" xfId="18931"/>
    <cellStyle name="Обычный 3 2 2 6 2 3 4" xfId="18932"/>
    <cellStyle name="Обычный 3 2 2 6 2 4" xfId="18933"/>
    <cellStyle name="Обычный 3 2 2 6 2 5" xfId="18934"/>
    <cellStyle name="Обычный 3 2 2 6 2 6" xfId="18935"/>
    <cellStyle name="Обычный 3 2 2 6 2 7" xfId="18936"/>
    <cellStyle name="Обычный 3 2 2 6 3" xfId="18937"/>
    <cellStyle name="Обычный 3 2 2 6 3 2" xfId="18938"/>
    <cellStyle name="Обычный 3 2 2 6 3 2 2" xfId="18939"/>
    <cellStyle name="Обычный 3 2 2 6 3 3" xfId="18940"/>
    <cellStyle name="Обычный 3 2 2 6 3 4" xfId="18941"/>
    <cellStyle name="Обычный 3 2 2 6 3 5" xfId="18942"/>
    <cellStyle name="Обычный 3 2 2 6 4" xfId="18943"/>
    <cellStyle name="Обычный 3 2 2 6 4 2" xfId="18944"/>
    <cellStyle name="Обычный 3 2 2 6 4 2 2" xfId="18945"/>
    <cellStyle name="Обычный 3 2 2 6 4 3" xfId="18946"/>
    <cellStyle name="Обычный 3 2 2 6 4 4" xfId="18947"/>
    <cellStyle name="Обычный 3 2 2 6 4 5" xfId="18948"/>
    <cellStyle name="Обычный 3 2 2 6 5" xfId="18949"/>
    <cellStyle name="Обычный 3 2 2 6 5 2" xfId="18950"/>
    <cellStyle name="Обычный 3 2 2 6 5 3" xfId="18951"/>
    <cellStyle name="Обычный 3 2 2 6 5 4" xfId="18952"/>
    <cellStyle name="Обычный 3 2 2 6 6" xfId="18953"/>
    <cellStyle name="Обычный 3 2 2 6 7" xfId="18954"/>
    <cellStyle name="Обычный 3 2 2 6 8" xfId="18955"/>
    <cellStyle name="Обычный 3 2 2 6 9" xfId="18956"/>
    <cellStyle name="Обычный 3 2 2 7" xfId="18957"/>
    <cellStyle name="Обычный 3 2 2 7 2" xfId="18958"/>
    <cellStyle name="Обычный 3 2 2 7 2 2" xfId="18959"/>
    <cellStyle name="Обычный 3 2 2 7 2 2 2" xfId="18960"/>
    <cellStyle name="Обычный 3 2 2 7 2 2 2 2" xfId="18961"/>
    <cellStyle name="Обычный 3 2 2 7 2 2 3" xfId="18962"/>
    <cellStyle name="Обычный 3 2 2 7 2 2 4" xfId="18963"/>
    <cellStyle name="Обычный 3 2 2 7 2 2 5" xfId="18964"/>
    <cellStyle name="Обычный 3 2 2 7 2 3" xfId="18965"/>
    <cellStyle name="Обычный 3 2 2 7 2 3 2" xfId="18966"/>
    <cellStyle name="Обычный 3 2 2 7 2 3 3" xfId="18967"/>
    <cellStyle name="Обычный 3 2 2 7 2 3 4" xfId="18968"/>
    <cellStyle name="Обычный 3 2 2 7 2 4" xfId="18969"/>
    <cellStyle name="Обычный 3 2 2 7 2 5" xfId="18970"/>
    <cellStyle name="Обычный 3 2 2 7 2 6" xfId="18971"/>
    <cellStyle name="Обычный 3 2 2 7 2 7" xfId="18972"/>
    <cellStyle name="Обычный 3 2 2 7 3" xfId="18973"/>
    <cellStyle name="Обычный 3 2 2 7 3 2" xfId="18974"/>
    <cellStyle name="Обычный 3 2 2 7 3 2 2" xfId="18975"/>
    <cellStyle name="Обычный 3 2 2 7 3 3" xfId="18976"/>
    <cellStyle name="Обычный 3 2 2 7 3 4" xfId="18977"/>
    <cellStyle name="Обычный 3 2 2 7 3 5" xfId="18978"/>
    <cellStyle name="Обычный 3 2 2 7 4" xfId="18979"/>
    <cellStyle name="Обычный 3 2 2 7 4 2" xfId="18980"/>
    <cellStyle name="Обычный 3 2 2 7 4 2 2" xfId="18981"/>
    <cellStyle name="Обычный 3 2 2 7 4 3" xfId="18982"/>
    <cellStyle name="Обычный 3 2 2 7 4 4" xfId="18983"/>
    <cellStyle name="Обычный 3 2 2 7 4 5" xfId="18984"/>
    <cellStyle name="Обычный 3 2 2 7 5" xfId="18985"/>
    <cellStyle name="Обычный 3 2 2 7 5 2" xfId="18986"/>
    <cellStyle name="Обычный 3 2 2 7 5 3" xfId="18987"/>
    <cellStyle name="Обычный 3 2 2 7 5 4" xfId="18988"/>
    <cellStyle name="Обычный 3 2 2 7 6" xfId="18989"/>
    <cellStyle name="Обычный 3 2 2 7 7" xfId="18990"/>
    <cellStyle name="Обычный 3 2 2 7 8" xfId="18991"/>
    <cellStyle name="Обычный 3 2 2 7 9" xfId="18992"/>
    <cellStyle name="Обычный 3 2 2 8" xfId="18993"/>
    <cellStyle name="Обычный 3 2 2 8 2" xfId="18994"/>
    <cellStyle name="Обычный 3 2 2 8 2 2" xfId="18995"/>
    <cellStyle name="Обычный 3 2 2 8 2 2 2" xfId="18996"/>
    <cellStyle name="Обычный 3 2 2 8 2 2 2 2" xfId="18997"/>
    <cellStyle name="Обычный 3 2 2 8 2 2 3" xfId="18998"/>
    <cellStyle name="Обычный 3 2 2 8 2 2 4" xfId="18999"/>
    <cellStyle name="Обычный 3 2 2 8 2 2 5" xfId="19000"/>
    <cellStyle name="Обычный 3 2 2 8 2 3" xfId="19001"/>
    <cellStyle name="Обычный 3 2 2 8 2 3 2" xfId="19002"/>
    <cellStyle name="Обычный 3 2 2 8 2 3 3" xfId="19003"/>
    <cellStyle name="Обычный 3 2 2 8 2 3 4" xfId="19004"/>
    <cellStyle name="Обычный 3 2 2 8 2 4" xfId="19005"/>
    <cellStyle name="Обычный 3 2 2 8 2 5" xfId="19006"/>
    <cellStyle name="Обычный 3 2 2 8 2 6" xfId="19007"/>
    <cellStyle name="Обычный 3 2 2 8 2 7" xfId="19008"/>
    <cellStyle name="Обычный 3 2 2 8 3" xfId="19009"/>
    <cellStyle name="Обычный 3 2 2 8 3 2" xfId="19010"/>
    <cellStyle name="Обычный 3 2 2 8 3 2 2" xfId="19011"/>
    <cellStyle name="Обычный 3 2 2 8 3 3" xfId="19012"/>
    <cellStyle name="Обычный 3 2 2 8 3 4" xfId="19013"/>
    <cellStyle name="Обычный 3 2 2 8 3 5" xfId="19014"/>
    <cellStyle name="Обычный 3 2 2 8 4" xfId="19015"/>
    <cellStyle name="Обычный 3 2 2 8 4 2" xfId="19016"/>
    <cellStyle name="Обычный 3 2 2 8 4 3" xfId="19017"/>
    <cellStyle name="Обычный 3 2 2 8 4 4" xfId="19018"/>
    <cellStyle name="Обычный 3 2 2 8 5" xfId="19019"/>
    <cellStyle name="Обычный 3 2 2 8 6" xfId="19020"/>
    <cellStyle name="Обычный 3 2 2 8 7" xfId="19021"/>
    <cellStyle name="Обычный 3 2 2 8 8" xfId="19022"/>
    <cellStyle name="Обычный 3 2 2 9" xfId="19023"/>
    <cellStyle name="Обычный 3 2 2 9 2" xfId="19024"/>
    <cellStyle name="Обычный 3 2 2 9 2 2" xfId="19025"/>
    <cellStyle name="Обычный 3 2 2 9 2 2 2" xfId="19026"/>
    <cellStyle name="Обычный 3 2 2 9 2 2 2 2" xfId="19027"/>
    <cellStyle name="Обычный 3 2 2 9 2 2 3" xfId="19028"/>
    <cellStyle name="Обычный 3 2 2 9 2 2 4" xfId="19029"/>
    <cellStyle name="Обычный 3 2 2 9 2 2 5" xfId="19030"/>
    <cellStyle name="Обычный 3 2 2 9 2 3" xfId="19031"/>
    <cellStyle name="Обычный 3 2 2 9 2 3 2" xfId="19032"/>
    <cellStyle name="Обычный 3 2 2 9 2 3 3" xfId="19033"/>
    <cellStyle name="Обычный 3 2 2 9 2 3 4" xfId="19034"/>
    <cellStyle name="Обычный 3 2 2 9 2 4" xfId="19035"/>
    <cellStyle name="Обычный 3 2 2 9 2 5" xfId="19036"/>
    <cellStyle name="Обычный 3 2 2 9 2 6" xfId="19037"/>
    <cellStyle name="Обычный 3 2 2 9 2 7" xfId="19038"/>
    <cellStyle name="Обычный 3 2 2 9 3" xfId="19039"/>
    <cellStyle name="Обычный 3 2 2 9 3 2" xfId="19040"/>
    <cellStyle name="Обычный 3 2 2 9 3 2 2" xfId="19041"/>
    <cellStyle name="Обычный 3 2 2 9 3 3" xfId="19042"/>
    <cellStyle name="Обычный 3 2 2 9 3 4" xfId="19043"/>
    <cellStyle name="Обычный 3 2 2 9 3 5" xfId="19044"/>
    <cellStyle name="Обычный 3 2 2 9 4" xfId="19045"/>
    <cellStyle name="Обычный 3 2 2 9 4 2" xfId="19046"/>
    <cellStyle name="Обычный 3 2 2 9 4 3" xfId="19047"/>
    <cellStyle name="Обычный 3 2 2 9 4 4" xfId="19048"/>
    <cellStyle name="Обычный 3 2 2 9 5" xfId="19049"/>
    <cellStyle name="Обычный 3 2 2 9 6" xfId="19050"/>
    <cellStyle name="Обычный 3 2 2 9 7" xfId="19051"/>
    <cellStyle name="Обычный 3 2 2 9 8" xfId="19052"/>
    <cellStyle name="Обычный 3 2 3" xfId="19053"/>
    <cellStyle name="Обычный 3 2 3 10" xfId="19054"/>
    <cellStyle name="Обычный 3 2 3 10 2" xfId="19055"/>
    <cellStyle name="Обычный 3 2 3 10 2 2" xfId="19056"/>
    <cellStyle name="Обычный 3 2 3 10 2 2 2" xfId="19057"/>
    <cellStyle name="Обычный 3 2 3 10 2 2 2 2" xfId="19058"/>
    <cellStyle name="Обычный 3 2 3 10 2 2 3" xfId="19059"/>
    <cellStyle name="Обычный 3 2 3 10 2 2 4" xfId="19060"/>
    <cellStyle name="Обычный 3 2 3 10 2 2 5" xfId="19061"/>
    <cellStyle name="Обычный 3 2 3 10 2 3" xfId="19062"/>
    <cellStyle name="Обычный 3 2 3 10 2 3 2" xfId="19063"/>
    <cellStyle name="Обычный 3 2 3 10 2 3 3" xfId="19064"/>
    <cellStyle name="Обычный 3 2 3 10 2 3 4" xfId="19065"/>
    <cellStyle name="Обычный 3 2 3 10 2 4" xfId="19066"/>
    <cellStyle name="Обычный 3 2 3 10 2 5" xfId="19067"/>
    <cellStyle name="Обычный 3 2 3 10 2 6" xfId="19068"/>
    <cellStyle name="Обычный 3 2 3 10 2 7" xfId="19069"/>
    <cellStyle name="Обычный 3 2 3 10 3" xfId="19070"/>
    <cellStyle name="Обычный 3 2 3 10 3 2" xfId="19071"/>
    <cellStyle name="Обычный 3 2 3 10 3 2 2" xfId="19072"/>
    <cellStyle name="Обычный 3 2 3 10 3 3" xfId="19073"/>
    <cellStyle name="Обычный 3 2 3 10 3 4" xfId="19074"/>
    <cellStyle name="Обычный 3 2 3 10 3 5" xfId="19075"/>
    <cellStyle name="Обычный 3 2 3 10 4" xfId="19076"/>
    <cellStyle name="Обычный 3 2 3 10 4 2" xfId="19077"/>
    <cellStyle name="Обычный 3 2 3 10 4 3" xfId="19078"/>
    <cellStyle name="Обычный 3 2 3 10 4 4" xfId="19079"/>
    <cellStyle name="Обычный 3 2 3 10 5" xfId="19080"/>
    <cellStyle name="Обычный 3 2 3 10 6" xfId="19081"/>
    <cellStyle name="Обычный 3 2 3 10 7" xfId="19082"/>
    <cellStyle name="Обычный 3 2 3 10 8" xfId="19083"/>
    <cellStyle name="Обычный 3 2 3 11" xfId="19084"/>
    <cellStyle name="Обычный 3 2 3 11 2" xfId="19085"/>
    <cellStyle name="Обычный 3 2 3 11 2 2" xfId="19086"/>
    <cellStyle name="Обычный 3 2 3 11 2 2 2" xfId="19087"/>
    <cellStyle name="Обычный 3 2 3 11 2 3" xfId="19088"/>
    <cellStyle name="Обычный 3 2 3 11 2 4" xfId="19089"/>
    <cellStyle name="Обычный 3 2 3 11 2 5" xfId="19090"/>
    <cellStyle name="Обычный 3 2 3 11 3" xfId="19091"/>
    <cellStyle name="Обычный 3 2 3 11 3 2" xfId="19092"/>
    <cellStyle name="Обычный 3 2 3 11 3 3" xfId="19093"/>
    <cellStyle name="Обычный 3 2 3 11 3 4" xfId="19094"/>
    <cellStyle name="Обычный 3 2 3 11 4" xfId="19095"/>
    <cellStyle name="Обычный 3 2 3 11 5" xfId="19096"/>
    <cellStyle name="Обычный 3 2 3 11 6" xfId="19097"/>
    <cellStyle name="Обычный 3 2 3 11 7" xfId="19098"/>
    <cellStyle name="Обычный 3 2 3 12" xfId="19099"/>
    <cellStyle name="Обычный 3 2 3 12 2" xfId="19100"/>
    <cellStyle name="Обычный 3 2 3 12 2 2" xfId="19101"/>
    <cellStyle name="Обычный 3 2 3 12 2 2 2" xfId="19102"/>
    <cellStyle name="Обычный 3 2 3 12 2 3" xfId="19103"/>
    <cellStyle name="Обычный 3 2 3 12 2 4" xfId="19104"/>
    <cellStyle name="Обычный 3 2 3 12 2 5" xfId="19105"/>
    <cellStyle name="Обычный 3 2 3 12 3" xfId="19106"/>
    <cellStyle name="Обычный 3 2 3 12 3 2" xfId="19107"/>
    <cellStyle name="Обычный 3 2 3 12 3 3" xfId="19108"/>
    <cellStyle name="Обычный 3 2 3 12 3 4" xfId="19109"/>
    <cellStyle name="Обычный 3 2 3 12 4" xfId="19110"/>
    <cellStyle name="Обычный 3 2 3 12 5" xfId="19111"/>
    <cellStyle name="Обычный 3 2 3 12 6" xfId="19112"/>
    <cellStyle name="Обычный 3 2 3 12 7" xfId="19113"/>
    <cellStyle name="Обычный 3 2 3 13" xfId="19114"/>
    <cellStyle name="Обычный 3 2 3 13 2" xfId="19115"/>
    <cellStyle name="Обычный 3 2 3 13 2 2" xfId="19116"/>
    <cellStyle name="Обычный 3 2 3 13 3" xfId="19117"/>
    <cellStyle name="Обычный 3 2 3 13 4" xfId="19118"/>
    <cellStyle name="Обычный 3 2 3 13 5" xfId="19119"/>
    <cellStyle name="Обычный 3 2 3 14" xfId="19120"/>
    <cellStyle name="Обычный 3 2 3 14 2" xfId="19121"/>
    <cellStyle name="Обычный 3 2 3 14 2 2" xfId="19122"/>
    <cellStyle name="Обычный 3 2 3 14 3" xfId="19123"/>
    <cellStyle name="Обычный 3 2 3 14 4" xfId="19124"/>
    <cellStyle name="Обычный 3 2 3 14 5" xfId="19125"/>
    <cellStyle name="Обычный 3 2 3 15" xfId="19126"/>
    <cellStyle name="Обычный 3 2 3 15 2" xfId="19127"/>
    <cellStyle name="Обычный 3 2 3 15 2 2" xfId="19128"/>
    <cellStyle name="Обычный 3 2 3 15 3" xfId="19129"/>
    <cellStyle name="Обычный 3 2 3 16" xfId="19130"/>
    <cellStyle name="Обычный 3 2 3 16 2" xfId="19131"/>
    <cellStyle name="Обычный 3 2 3 17" xfId="19132"/>
    <cellStyle name="Обычный 3 2 3 18" xfId="19133"/>
    <cellStyle name="Обычный 3 2 3 2" xfId="19134"/>
    <cellStyle name="Обычный 3 2 3 2 10" xfId="19135"/>
    <cellStyle name="Обычный 3 2 3 2 10 2" xfId="19136"/>
    <cellStyle name="Обычный 3 2 3 2 10 2 2" xfId="19137"/>
    <cellStyle name="Обычный 3 2 3 2 10 2 2 2" xfId="19138"/>
    <cellStyle name="Обычный 3 2 3 2 10 2 3" xfId="19139"/>
    <cellStyle name="Обычный 3 2 3 2 10 2 4" xfId="19140"/>
    <cellStyle name="Обычный 3 2 3 2 10 2 5" xfId="19141"/>
    <cellStyle name="Обычный 3 2 3 2 10 3" xfId="19142"/>
    <cellStyle name="Обычный 3 2 3 2 10 3 2" xfId="19143"/>
    <cellStyle name="Обычный 3 2 3 2 10 3 3" xfId="19144"/>
    <cellStyle name="Обычный 3 2 3 2 10 3 4" xfId="19145"/>
    <cellStyle name="Обычный 3 2 3 2 10 4" xfId="19146"/>
    <cellStyle name="Обычный 3 2 3 2 10 5" xfId="19147"/>
    <cellStyle name="Обычный 3 2 3 2 10 6" xfId="19148"/>
    <cellStyle name="Обычный 3 2 3 2 10 7" xfId="19149"/>
    <cellStyle name="Обычный 3 2 3 2 11" xfId="19150"/>
    <cellStyle name="Обычный 3 2 3 2 11 2" xfId="19151"/>
    <cellStyle name="Обычный 3 2 3 2 11 2 2" xfId="19152"/>
    <cellStyle name="Обычный 3 2 3 2 11 3" xfId="19153"/>
    <cellStyle name="Обычный 3 2 3 2 11 4" xfId="19154"/>
    <cellStyle name="Обычный 3 2 3 2 11 5" xfId="19155"/>
    <cellStyle name="Обычный 3 2 3 2 12" xfId="19156"/>
    <cellStyle name="Обычный 3 2 3 2 12 2" xfId="19157"/>
    <cellStyle name="Обычный 3 2 3 2 12 3" xfId="19158"/>
    <cellStyle name="Обычный 3 2 3 2 12 4" xfId="19159"/>
    <cellStyle name="Обычный 3 2 3 2 13" xfId="19160"/>
    <cellStyle name="Обычный 3 2 3 2 14" xfId="19161"/>
    <cellStyle name="Обычный 3 2 3 2 15" xfId="19162"/>
    <cellStyle name="Обычный 3 2 3 2 16" xfId="19163"/>
    <cellStyle name="Обычный 3 2 3 2 2" xfId="19164"/>
    <cellStyle name="Обычный 3 2 3 2 2 10" xfId="19165"/>
    <cellStyle name="Обычный 3 2 3 2 2 10 2" xfId="19166"/>
    <cellStyle name="Обычный 3 2 3 2 2 10 2 2" xfId="19167"/>
    <cellStyle name="Обычный 3 2 3 2 2 10 3" xfId="19168"/>
    <cellStyle name="Обычный 3 2 3 2 2 10 4" xfId="19169"/>
    <cellStyle name="Обычный 3 2 3 2 2 10 5" xfId="19170"/>
    <cellStyle name="Обычный 3 2 3 2 2 11" xfId="19171"/>
    <cellStyle name="Обычный 3 2 3 2 2 11 2" xfId="19172"/>
    <cellStyle name="Обычный 3 2 3 2 2 11 3" xfId="19173"/>
    <cellStyle name="Обычный 3 2 3 2 2 11 4" xfId="19174"/>
    <cellStyle name="Обычный 3 2 3 2 2 12" xfId="19175"/>
    <cellStyle name="Обычный 3 2 3 2 2 13" xfId="19176"/>
    <cellStyle name="Обычный 3 2 3 2 2 14" xfId="19177"/>
    <cellStyle name="Обычный 3 2 3 2 2 15" xfId="19178"/>
    <cellStyle name="Обычный 3 2 3 2 2 2" xfId="19179"/>
    <cellStyle name="Обычный 3 2 3 2 2 2 2" xfId="19180"/>
    <cellStyle name="Обычный 3 2 3 2 2 2 2 2" xfId="19181"/>
    <cellStyle name="Обычный 3 2 3 2 2 2 2 2 2" xfId="19182"/>
    <cellStyle name="Обычный 3 2 3 2 2 2 2 2 2 2" xfId="19183"/>
    <cellStyle name="Обычный 3 2 3 2 2 2 2 2 3" xfId="19184"/>
    <cellStyle name="Обычный 3 2 3 2 2 2 2 2 4" xfId="19185"/>
    <cellStyle name="Обычный 3 2 3 2 2 2 2 2 5" xfId="19186"/>
    <cellStyle name="Обычный 3 2 3 2 2 2 2 3" xfId="19187"/>
    <cellStyle name="Обычный 3 2 3 2 2 2 2 3 2" xfId="19188"/>
    <cellStyle name="Обычный 3 2 3 2 2 2 2 3 3" xfId="19189"/>
    <cellStyle name="Обычный 3 2 3 2 2 2 2 3 4" xfId="19190"/>
    <cellStyle name="Обычный 3 2 3 2 2 2 2 4" xfId="19191"/>
    <cellStyle name="Обычный 3 2 3 2 2 2 2 5" xfId="19192"/>
    <cellStyle name="Обычный 3 2 3 2 2 2 2 6" xfId="19193"/>
    <cellStyle name="Обычный 3 2 3 2 2 2 2 7" xfId="19194"/>
    <cellStyle name="Обычный 3 2 3 2 2 2 3" xfId="19195"/>
    <cellStyle name="Обычный 3 2 3 2 2 2 3 2" xfId="19196"/>
    <cellStyle name="Обычный 3 2 3 2 2 2 3 2 2" xfId="19197"/>
    <cellStyle name="Обычный 3 2 3 2 2 2 3 3" xfId="19198"/>
    <cellStyle name="Обычный 3 2 3 2 2 2 3 4" xfId="19199"/>
    <cellStyle name="Обычный 3 2 3 2 2 2 3 5" xfId="19200"/>
    <cellStyle name="Обычный 3 2 3 2 2 2 4" xfId="19201"/>
    <cellStyle name="Обычный 3 2 3 2 2 2 4 2" xfId="19202"/>
    <cellStyle name="Обычный 3 2 3 2 2 2 4 2 2" xfId="19203"/>
    <cellStyle name="Обычный 3 2 3 2 2 2 4 3" xfId="19204"/>
    <cellStyle name="Обычный 3 2 3 2 2 2 4 4" xfId="19205"/>
    <cellStyle name="Обычный 3 2 3 2 2 2 4 5" xfId="19206"/>
    <cellStyle name="Обычный 3 2 3 2 2 2 5" xfId="19207"/>
    <cellStyle name="Обычный 3 2 3 2 2 2 5 2" xfId="19208"/>
    <cellStyle name="Обычный 3 2 3 2 2 2 5 3" xfId="19209"/>
    <cellStyle name="Обычный 3 2 3 2 2 2 5 4" xfId="19210"/>
    <cellStyle name="Обычный 3 2 3 2 2 2 6" xfId="19211"/>
    <cellStyle name="Обычный 3 2 3 2 2 2 7" xfId="19212"/>
    <cellStyle name="Обычный 3 2 3 2 2 2 8" xfId="19213"/>
    <cellStyle name="Обычный 3 2 3 2 2 2 9" xfId="19214"/>
    <cellStyle name="Обычный 3 2 3 2 2 3" xfId="19215"/>
    <cellStyle name="Обычный 3 2 3 2 2 3 2" xfId="19216"/>
    <cellStyle name="Обычный 3 2 3 2 2 3 2 2" xfId="19217"/>
    <cellStyle name="Обычный 3 2 3 2 2 3 2 2 2" xfId="19218"/>
    <cellStyle name="Обычный 3 2 3 2 2 3 2 2 2 2" xfId="19219"/>
    <cellStyle name="Обычный 3 2 3 2 2 3 2 2 3" xfId="19220"/>
    <cellStyle name="Обычный 3 2 3 2 2 3 2 2 4" xfId="19221"/>
    <cellStyle name="Обычный 3 2 3 2 2 3 2 2 5" xfId="19222"/>
    <cellStyle name="Обычный 3 2 3 2 2 3 2 3" xfId="19223"/>
    <cellStyle name="Обычный 3 2 3 2 2 3 2 3 2" xfId="19224"/>
    <cellStyle name="Обычный 3 2 3 2 2 3 2 3 3" xfId="19225"/>
    <cellStyle name="Обычный 3 2 3 2 2 3 2 3 4" xfId="19226"/>
    <cellStyle name="Обычный 3 2 3 2 2 3 2 4" xfId="19227"/>
    <cellStyle name="Обычный 3 2 3 2 2 3 2 5" xfId="19228"/>
    <cellStyle name="Обычный 3 2 3 2 2 3 2 6" xfId="19229"/>
    <cellStyle name="Обычный 3 2 3 2 2 3 2 7" xfId="19230"/>
    <cellStyle name="Обычный 3 2 3 2 2 3 3" xfId="19231"/>
    <cellStyle name="Обычный 3 2 3 2 2 3 3 2" xfId="19232"/>
    <cellStyle name="Обычный 3 2 3 2 2 3 3 2 2" xfId="19233"/>
    <cellStyle name="Обычный 3 2 3 2 2 3 3 3" xfId="19234"/>
    <cellStyle name="Обычный 3 2 3 2 2 3 3 4" xfId="19235"/>
    <cellStyle name="Обычный 3 2 3 2 2 3 3 5" xfId="19236"/>
    <cellStyle name="Обычный 3 2 3 2 2 3 4" xfId="19237"/>
    <cellStyle name="Обычный 3 2 3 2 2 3 4 2" xfId="19238"/>
    <cellStyle name="Обычный 3 2 3 2 2 3 4 2 2" xfId="19239"/>
    <cellStyle name="Обычный 3 2 3 2 2 3 4 3" xfId="19240"/>
    <cellStyle name="Обычный 3 2 3 2 2 3 4 4" xfId="19241"/>
    <cellStyle name="Обычный 3 2 3 2 2 3 4 5" xfId="19242"/>
    <cellStyle name="Обычный 3 2 3 2 2 3 5" xfId="19243"/>
    <cellStyle name="Обычный 3 2 3 2 2 3 5 2" xfId="19244"/>
    <cellStyle name="Обычный 3 2 3 2 2 3 5 3" xfId="19245"/>
    <cellStyle name="Обычный 3 2 3 2 2 3 5 4" xfId="19246"/>
    <cellStyle name="Обычный 3 2 3 2 2 3 6" xfId="19247"/>
    <cellStyle name="Обычный 3 2 3 2 2 3 7" xfId="19248"/>
    <cellStyle name="Обычный 3 2 3 2 2 3 8" xfId="19249"/>
    <cellStyle name="Обычный 3 2 3 2 2 3 9" xfId="19250"/>
    <cellStyle name="Обычный 3 2 3 2 2 4" xfId="19251"/>
    <cellStyle name="Обычный 3 2 3 2 2 4 2" xfId="19252"/>
    <cellStyle name="Обычный 3 2 3 2 2 4 2 2" xfId="19253"/>
    <cellStyle name="Обычный 3 2 3 2 2 4 2 2 2" xfId="19254"/>
    <cellStyle name="Обычный 3 2 3 2 2 4 2 2 2 2" xfId="19255"/>
    <cellStyle name="Обычный 3 2 3 2 2 4 2 2 3" xfId="19256"/>
    <cellStyle name="Обычный 3 2 3 2 2 4 2 2 4" xfId="19257"/>
    <cellStyle name="Обычный 3 2 3 2 2 4 2 2 5" xfId="19258"/>
    <cellStyle name="Обычный 3 2 3 2 2 4 2 3" xfId="19259"/>
    <cellStyle name="Обычный 3 2 3 2 2 4 2 3 2" xfId="19260"/>
    <cellStyle name="Обычный 3 2 3 2 2 4 2 3 3" xfId="19261"/>
    <cellStyle name="Обычный 3 2 3 2 2 4 2 3 4" xfId="19262"/>
    <cellStyle name="Обычный 3 2 3 2 2 4 2 4" xfId="19263"/>
    <cellStyle name="Обычный 3 2 3 2 2 4 2 5" xfId="19264"/>
    <cellStyle name="Обычный 3 2 3 2 2 4 2 6" xfId="19265"/>
    <cellStyle name="Обычный 3 2 3 2 2 4 2 7" xfId="19266"/>
    <cellStyle name="Обычный 3 2 3 2 2 4 3" xfId="19267"/>
    <cellStyle name="Обычный 3 2 3 2 2 4 3 2" xfId="19268"/>
    <cellStyle name="Обычный 3 2 3 2 2 4 3 2 2" xfId="19269"/>
    <cellStyle name="Обычный 3 2 3 2 2 4 3 3" xfId="19270"/>
    <cellStyle name="Обычный 3 2 3 2 2 4 3 4" xfId="19271"/>
    <cellStyle name="Обычный 3 2 3 2 2 4 3 5" xfId="19272"/>
    <cellStyle name="Обычный 3 2 3 2 2 4 4" xfId="19273"/>
    <cellStyle name="Обычный 3 2 3 2 2 4 4 2" xfId="19274"/>
    <cellStyle name="Обычный 3 2 3 2 2 4 4 3" xfId="19275"/>
    <cellStyle name="Обычный 3 2 3 2 2 4 4 4" xfId="19276"/>
    <cellStyle name="Обычный 3 2 3 2 2 4 5" xfId="19277"/>
    <cellStyle name="Обычный 3 2 3 2 2 4 6" xfId="19278"/>
    <cellStyle name="Обычный 3 2 3 2 2 4 7" xfId="19279"/>
    <cellStyle name="Обычный 3 2 3 2 2 4 8" xfId="19280"/>
    <cellStyle name="Обычный 3 2 3 2 2 5" xfId="19281"/>
    <cellStyle name="Обычный 3 2 3 2 2 5 2" xfId="19282"/>
    <cellStyle name="Обычный 3 2 3 2 2 5 2 2" xfId="19283"/>
    <cellStyle name="Обычный 3 2 3 2 2 5 2 2 2" xfId="19284"/>
    <cellStyle name="Обычный 3 2 3 2 2 5 2 2 2 2" xfId="19285"/>
    <cellStyle name="Обычный 3 2 3 2 2 5 2 2 3" xfId="19286"/>
    <cellStyle name="Обычный 3 2 3 2 2 5 2 2 4" xfId="19287"/>
    <cellStyle name="Обычный 3 2 3 2 2 5 2 2 5" xfId="19288"/>
    <cellStyle name="Обычный 3 2 3 2 2 5 2 3" xfId="19289"/>
    <cellStyle name="Обычный 3 2 3 2 2 5 2 3 2" xfId="19290"/>
    <cellStyle name="Обычный 3 2 3 2 2 5 2 3 3" xfId="19291"/>
    <cellStyle name="Обычный 3 2 3 2 2 5 2 3 4" xfId="19292"/>
    <cellStyle name="Обычный 3 2 3 2 2 5 2 4" xfId="19293"/>
    <cellStyle name="Обычный 3 2 3 2 2 5 2 5" xfId="19294"/>
    <cellStyle name="Обычный 3 2 3 2 2 5 2 6" xfId="19295"/>
    <cellStyle name="Обычный 3 2 3 2 2 5 2 7" xfId="19296"/>
    <cellStyle name="Обычный 3 2 3 2 2 5 3" xfId="19297"/>
    <cellStyle name="Обычный 3 2 3 2 2 5 3 2" xfId="19298"/>
    <cellStyle name="Обычный 3 2 3 2 2 5 3 2 2" xfId="19299"/>
    <cellStyle name="Обычный 3 2 3 2 2 5 3 3" xfId="19300"/>
    <cellStyle name="Обычный 3 2 3 2 2 5 3 4" xfId="19301"/>
    <cellStyle name="Обычный 3 2 3 2 2 5 3 5" xfId="19302"/>
    <cellStyle name="Обычный 3 2 3 2 2 5 4" xfId="19303"/>
    <cellStyle name="Обычный 3 2 3 2 2 5 4 2" xfId="19304"/>
    <cellStyle name="Обычный 3 2 3 2 2 5 4 3" xfId="19305"/>
    <cellStyle name="Обычный 3 2 3 2 2 5 4 4" xfId="19306"/>
    <cellStyle name="Обычный 3 2 3 2 2 5 5" xfId="19307"/>
    <cellStyle name="Обычный 3 2 3 2 2 5 6" xfId="19308"/>
    <cellStyle name="Обычный 3 2 3 2 2 5 7" xfId="19309"/>
    <cellStyle name="Обычный 3 2 3 2 2 5 8" xfId="19310"/>
    <cellStyle name="Обычный 3 2 3 2 2 6" xfId="19311"/>
    <cellStyle name="Обычный 3 2 3 2 2 6 2" xfId="19312"/>
    <cellStyle name="Обычный 3 2 3 2 2 6 2 2" xfId="19313"/>
    <cellStyle name="Обычный 3 2 3 2 2 6 2 2 2" xfId="19314"/>
    <cellStyle name="Обычный 3 2 3 2 2 6 2 2 2 2" xfId="19315"/>
    <cellStyle name="Обычный 3 2 3 2 2 6 2 2 3" xfId="19316"/>
    <cellStyle name="Обычный 3 2 3 2 2 6 2 2 4" xfId="19317"/>
    <cellStyle name="Обычный 3 2 3 2 2 6 2 2 5" xfId="19318"/>
    <cellStyle name="Обычный 3 2 3 2 2 6 2 3" xfId="19319"/>
    <cellStyle name="Обычный 3 2 3 2 2 6 2 3 2" xfId="19320"/>
    <cellStyle name="Обычный 3 2 3 2 2 6 2 3 3" xfId="19321"/>
    <cellStyle name="Обычный 3 2 3 2 2 6 2 3 4" xfId="19322"/>
    <cellStyle name="Обычный 3 2 3 2 2 6 2 4" xfId="19323"/>
    <cellStyle name="Обычный 3 2 3 2 2 6 2 5" xfId="19324"/>
    <cellStyle name="Обычный 3 2 3 2 2 6 2 6" xfId="19325"/>
    <cellStyle name="Обычный 3 2 3 2 2 6 2 7" xfId="19326"/>
    <cellStyle name="Обычный 3 2 3 2 2 6 3" xfId="19327"/>
    <cellStyle name="Обычный 3 2 3 2 2 6 3 2" xfId="19328"/>
    <cellStyle name="Обычный 3 2 3 2 2 6 3 2 2" xfId="19329"/>
    <cellStyle name="Обычный 3 2 3 2 2 6 3 3" xfId="19330"/>
    <cellStyle name="Обычный 3 2 3 2 2 6 3 4" xfId="19331"/>
    <cellStyle name="Обычный 3 2 3 2 2 6 3 5" xfId="19332"/>
    <cellStyle name="Обычный 3 2 3 2 2 6 4" xfId="19333"/>
    <cellStyle name="Обычный 3 2 3 2 2 6 4 2" xfId="19334"/>
    <cellStyle name="Обычный 3 2 3 2 2 6 4 3" xfId="19335"/>
    <cellStyle name="Обычный 3 2 3 2 2 6 4 4" xfId="19336"/>
    <cellStyle name="Обычный 3 2 3 2 2 6 5" xfId="19337"/>
    <cellStyle name="Обычный 3 2 3 2 2 6 6" xfId="19338"/>
    <cellStyle name="Обычный 3 2 3 2 2 6 7" xfId="19339"/>
    <cellStyle name="Обычный 3 2 3 2 2 6 8" xfId="19340"/>
    <cellStyle name="Обычный 3 2 3 2 2 7" xfId="19341"/>
    <cellStyle name="Обычный 3 2 3 2 2 7 2" xfId="19342"/>
    <cellStyle name="Обычный 3 2 3 2 2 7 2 2" xfId="19343"/>
    <cellStyle name="Обычный 3 2 3 2 2 7 2 2 2" xfId="19344"/>
    <cellStyle name="Обычный 3 2 3 2 2 7 2 2 2 2" xfId="19345"/>
    <cellStyle name="Обычный 3 2 3 2 2 7 2 2 3" xfId="19346"/>
    <cellStyle name="Обычный 3 2 3 2 2 7 2 2 4" xfId="19347"/>
    <cellStyle name="Обычный 3 2 3 2 2 7 2 2 5" xfId="19348"/>
    <cellStyle name="Обычный 3 2 3 2 2 7 2 3" xfId="19349"/>
    <cellStyle name="Обычный 3 2 3 2 2 7 2 3 2" xfId="19350"/>
    <cellStyle name="Обычный 3 2 3 2 2 7 2 3 3" xfId="19351"/>
    <cellStyle name="Обычный 3 2 3 2 2 7 2 3 4" xfId="19352"/>
    <cellStyle name="Обычный 3 2 3 2 2 7 2 4" xfId="19353"/>
    <cellStyle name="Обычный 3 2 3 2 2 7 2 5" xfId="19354"/>
    <cellStyle name="Обычный 3 2 3 2 2 7 2 6" xfId="19355"/>
    <cellStyle name="Обычный 3 2 3 2 2 7 2 7" xfId="19356"/>
    <cellStyle name="Обычный 3 2 3 2 2 7 3" xfId="19357"/>
    <cellStyle name="Обычный 3 2 3 2 2 7 3 2" xfId="19358"/>
    <cellStyle name="Обычный 3 2 3 2 2 7 3 2 2" xfId="19359"/>
    <cellStyle name="Обычный 3 2 3 2 2 7 3 3" xfId="19360"/>
    <cellStyle name="Обычный 3 2 3 2 2 7 3 4" xfId="19361"/>
    <cellStyle name="Обычный 3 2 3 2 2 7 3 5" xfId="19362"/>
    <cellStyle name="Обычный 3 2 3 2 2 7 4" xfId="19363"/>
    <cellStyle name="Обычный 3 2 3 2 2 7 4 2" xfId="19364"/>
    <cellStyle name="Обычный 3 2 3 2 2 7 4 3" xfId="19365"/>
    <cellStyle name="Обычный 3 2 3 2 2 7 4 4" xfId="19366"/>
    <cellStyle name="Обычный 3 2 3 2 2 7 5" xfId="19367"/>
    <cellStyle name="Обычный 3 2 3 2 2 7 6" xfId="19368"/>
    <cellStyle name="Обычный 3 2 3 2 2 7 7" xfId="19369"/>
    <cellStyle name="Обычный 3 2 3 2 2 7 8" xfId="19370"/>
    <cellStyle name="Обычный 3 2 3 2 2 8" xfId="19371"/>
    <cellStyle name="Обычный 3 2 3 2 2 8 2" xfId="19372"/>
    <cellStyle name="Обычный 3 2 3 2 2 8 2 2" xfId="19373"/>
    <cellStyle name="Обычный 3 2 3 2 2 8 2 2 2" xfId="19374"/>
    <cellStyle name="Обычный 3 2 3 2 2 8 2 3" xfId="19375"/>
    <cellStyle name="Обычный 3 2 3 2 2 8 2 4" xfId="19376"/>
    <cellStyle name="Обычный 3 2 3 2 2 8 2 5" xfId="19377"/>
    <cellStyle name="Обычный 3 2 3 2 2 8 3" xfId="19378"/>
    <cellStyle name="Обычный 3 2 3 2 2 8 3 2" xfId="19379"/>
    <cellStyle name="Обычный 3 2 3 2 2 8 3 3" xfId="19380"/>
    <cellStyle name="Обычный 3 2 3 2 2 8 3 4" xfId="19381"/>
    <cellStyle name="Обычный 3 2 3 2 2 8 4" xfId="19382"/>
    <cellStyle name="Обычный 3 2 3 2 2 8 5" xfId="19383"/>
    <cellStyle name="Обычный 3 2 3 2 2 8 6" xfId="19384"/>
    <cellStyle name="Обычный 3 2 3 2 2 8 7" xfId="19385"/>
    <cellStyle name="Обычный 3 2 3 2 2 9" xfId="19386"/>
    <cellStyle name="Обычный 3 2 3 2 2 9 2" xfId="19387"/>
    <cellStyle name="Обычный 3 2 3 2 2 9 2 2" xfId="19388"/>
    <cellStyle name="Обычный 3 2 3 2 2 9 2 2 2" xfId="19389"/>
    <cellStyle name="Обычный 3 2 3 2 2 9 2 3" xfId="19390"/>
    <cellStyle name="Обычный 3 2 3 2 2 9 2 4" xfId="19391"/>
    <cellStyle name="Обычный 3 2 3 2 2 9 2 5" xfId="19392"/>
    <cellStyle name="Обычный 3 2 3 2 2 9 3" xfId="19393"/>
    <cellStyle name="Обычный 3 2 3 2 2 9 3 2" xfId="19394"/>
    <cellStyle name="Обычный 3 2 3 2 2 9 3 3" xfId="19395"/>
    <cellStyle name="Обычный 3 2 3 2 2 9 3 4" xfId="19396"/>
    <cellStyle name="Обычный 3 2 3 2 2 9 4" xfId="19397"/>
    <cellStyle name="Обычный 3 2 3 2 2 9 5" xfId="19398"/>
    <cellStyle name="Обычный 3 2 3 2 2 9 6" xfId="19399"/>
    <cellStyle name="Обычный 3 2 3 2 2 9 7" xfId="19400"/>
    <cellStyle name="Обычный 3 2 3 2 3" xfId="19401"/>
    <cellStyle name="Обычный 3 2 3 2 3 2" xfId="19402"/>
    <cellStyle name="Обычный 3 2 3 2 3 2 2" xfId="19403"/>
    <cellStyle name="Обычный 3 2 3 2 3 2 2 2" xfId="19404"/>
    <cellStyle name="Обычный 3 2 3 2 3 2 2 2 2" xfId="19405"/>
    <cellStyle name="Обычный 3 2 3 2 3 2 2 3" xfId="19406"/>
    <cellStyle name="Обычный 3 2 3 2 3 2 2 4" xfId="19407"/>
    <cellStyle name="Обычный 3 2 3 2 3 2 2 5" xfId="19408"/>
    <cellStyle name="Обычный 3 2 3 2 3 2 3" xfId="19409"/>
    <cellStyle name="Обычный 3 2 3 2 3 2 3 2" xfId="19410"/>
    <cellStyle name="Обычный 3 2 3 2 3 2 3 3" xfId="19411"/>
    <cellStyle name="Обычный 3 2 3 2 3 2 3 4" xfId="19412"/>
    <cellStyle name="Обычный 3 2 3 2 3 2 4" xfId="19413"/>
    <cellStyle name="Обычный 3 2 3 2 3 2 5" xfId="19414"/>
    <cellStyle name="Обычный 3 2 3 2 3 2 6" xfId="19415"/>
    <cellStyle name="Обычный 3 2 3 2 3 2 7" xfId="19416"/>
    <cellStyle name="Обычный 3 2 3 2 3 3" xfId="19417"/>
    <cellStyle name="Обычный 3 2 3 2 3 3 2" xfId="19418"/>
    <cellStyle name="Обычный 3 2 3 2 3 3 2 2" xfId="19419"/>
    <cellStyle name="Обычный 3 2 3 2 3 3 3" xfId="19420"/>
    <cellStyle name="Обычный 3 2 3 2 3 3 4" xfId="19421"/>
    <cellStyle name="Обычный 3 2 3 2 3 3 5" xfId="19422"/>
    <cellStyle name="Обычный 3 2 3 2 3 4" xfId="19423"/>
    <cellStyle name="Обычный 3 2 3 2 3 4 2" xfId="19424"/>
    <cellStyle name="Обычный 3 2 3 2 3 4 2 2" xfId="19425"/>
    <cellStyle name="Обычный 3 2 3 2 3 4 3" xfId="19426"/>
    <cellStyle name="Обычный 3 2 3 2 3 4 4" xfId="19427"/>
    <cellStyle name="Обычный 3 2 3 2 3 4 5" xfId="19428"/>
    <cellStyle name="Обычный 3 2 3 2 3 5" xfId="19429"/>
    <cellStyle name="Обычный 3 2 3 2 3 5 2" xfId="19430"/>
    <cellStyle name="Обычный 3 2 3 2 3 5 3" xfId="19431"/>
    <cellStyle name="Обычный 3 2 3 2 3 5 4" xfId="19432"/>
    <cellStyle name="Обычный 3 2 3 2 3 6" xfId="19433"/>
    <cellStyle name="Обычный 3 2 3 2 3 7" xfId="19434"/>
    <cellStyle name="Обычный 3 2 3 2 3 8" xfId="19435"/>
    <cellStyle name="Обычный 3 2 3 2 3 9" xfId="19436"/>
    <cellStyle name="Обычный 3 2 3 2 4" xfId="19437"/>
    <cellStyle name="Обычный 3 2 3 2 4 2" xfId="19438"/>
    <cellStyle name="Обычный 3 2 3 2 4 2 2" xfId="19439"/>
    <cellStyle name="Обычный 3 2 3 2 4 2 2 2" xfId="19440"/>
    <cellStyle name="Обычный 3 2 3 2 4 2 2 2 2" xfId="19441"/>
    <cellStyle name="Обычный 3 2 3 2 4 2 2 3" xfId="19442"/>
    <cellStyle name="Обычный 3 2 3 2 4 2 2 4" xfId="19443"/>
    <cellStyle name="Обычный 3 2 3 2 4 2 2 5" xfId="19444"/>
    <cellStyle name="Обычный 3 2 3 2 4 2 3" xfId="19445"/>
    <cellStyle name="Обычный 3 2 3 2 4 2 3 2" xfId="19446"/>
    <cellStyle name="Обычный 3 2 3 2 4 2 3 3" xfId="19447"/>
    <cellStyle name="Обычный 3 2 3 2 4 2 3 4" xfId="19448"/>
    <cellStyle name="Обычный 3 2 3 2 4 2 4" xfId="19449"/>
    <cellStyle name="Обычный 3 2 3 2 4 2 5" xfId="19450"/>
    <cellStyle name="Обычный 3 2 3 2 4 2 6" xfId="19451"/>
    <cellStyle name="Обычный 3 2 3 2 4 2 7" xfId="19452"/>
    <cellStyle name="Обычный 3 2 3 2 4 3" xfId="19453"/>
    <cellStyle name="Обычный 3 2 3 2 4 3 2" xfId="19454"/>
    <cellStyle name="Обычный 3 2 3 2 4 3 2 2" xfId="19455"/>
    <cellStyle name="Обычный 3 2 3 2 4 3 3" xfId="19456"/>
    <cellStyle name="Обычный 3 2 3 2 4 3 4" xfId="19457"/>
    <cellStyle name="Обычный 3 2 3 2 4 3 5" xfId="19458"/>
    <cellStyle name="Обычный 3 2 3 2 4 4" xfId="19459"/>
    <cellStyle name="Обычный 3 2 3 2 4 4 2" xfId="19460"/>
    <cellStyle name="Обычный 3 2 3 2 4 4 2 2" xfId="19461"/>
    <cellStyle name="Обычный 3 2 3 2 4 4 3" xfId="19462"/>
    <cellStyle name="Обычный 3 2 3 2 4 4 4" xfId="19463"/>
    <cellStyle name="Обычный 3 2 3 2 4 4 5" xfId="19464"/>
    <cellStyle name="Обычный 3 2 3 2 4 5" xfId="19465"/>
    <cellStyle name="Обычный 3 2 3 2 4 5 2" xfId="19466"/>
    <cellStyle name="Обычный 3 2 3 2 4 5 3" xfId="19467"/>
    <cellStyle name="Обычный 3 2 3 2 4 5 4" xfId="19468"/>
    <cellStyle name="Обычный 3 2 3 2 4 6" xfId="19469"/>
    <cellStyle name="Обычный 3 2 3 2 4 7" xfId="19470"/>
    <cellStyle name="Обычный 3 2 3 2 4 8" xfId="19471"/>
    <cellStyle name="Обычный 3 2 3 2 4 9" xfId="19472"/>
    <cellStyle name="Обычный 3 2 3 2 5" xfId="19473"/>
    <cellStyle name="Обычный 3 2 3 2 5 2" xfId="19474"/>
    <cellStyle name="Обычный 3 2 3 2 5 2 2" xfId="19475"/>
    <cellStyle name="Обычный 3 2 3 2 5 2 2 2" xfId="19476"/>
    <cellStyle name="Обычный 3 2 3 2 5 2 2 2 2" xfId="19477"/>
    <cellStyle name="Обычный 3 2 3 2 5 2 2 3" xfId="19478"/>
    <cellStyle name="Обычный 3 2 3 2 5 2 2 4" xfId="19479"/>
    <cellStyle name="Обычный 3 2 3 2 5 2 2 5" xfId="19480"/>
    <cellStyle name="Обычный 3 2 3 2 5 2 3" xfId="19481"/>
    <cellStyle name="Обычный 3 2 3 2 5 2 3 2" xfId="19482"/>
    <cellStyle name="Обычный 3 2 3 2 5 2 3 3" xfId="19483"/>
    <cellStyle name="Обычный 3 2 3 2 5 2 3 4" xfId="19484"/>
    <cellStyle name="Обычный 3 2 3 2 5 2 4" xfId="19485"/>
    <cellStyle name="Обычный 3 2 3 2 5 2 5" xfId="19486"/>
    <cellStyle name="Обычный 3 2 3 2 5 2 6" xfId="19487"/>
    <cellStyle name="Обычный 3 2 3 2 5 2 7" xfId="19488"/>
    <cellStyle name="Обычный 3 2 3 2 5 3" xfId="19489"/>
    <cellStyle name="Обычный 3 2 3 2 5 3 2" xfId="19490"/>
    <cellStyle name="Обычный 3 2 3 2 5 3 2 2" xfId="19491"/>
    <cellStyle name="Обычный 3 2 3 2 5 3 3" xfId="19492"/>
    <cellStyle name="Обычный 3 2 3 2 5 3 4" xfId="19493"/>
    <cellStyle name="Обычный 3 2 3 2 5 3 5" xfId="19494"/>
    <cellStyle name="Обычный 3 2 3 2 5 4" xfId="19495"/>
    <cellStyle name="Обычный 3 2 3 2 5 4 2" xfId="19496"/>
    <cellStyle name="Обычный 3 2 3 2 5 4 3" xfId="19497"/>
    <cellStyle name="Обычный 3 2 3 2 5 4 4" xfId="19498"/>
    <cellStyle name="Обычный 3 2 3 2 5 5" xfId="19499"/>
    <cellStyle name="Обычный 3 2 3 2 5 6" xfId="19500"/>
    <cellStyle name="Обычный 3 2 3 2 5 7" xfId="19501"/>
    <cellStyle name="Обычный 3 2 3 2 5 8" xfId="19502"/>
    <cellStyle name="Обычный 3 2 3 2 6" xfId="19503"/>
    <cellStyle name="Обычный 3 2 3 2 6 2" xfId="19504"/>
    <cellStyle name="Обычный 3 2 3 2 6 2 2" xfId="19505"/>
    <cellStyle name="Обычный 3 2 3 2 6 2 2 2" xfId="19506"/>
    <cellStyle name="Обычный 3 2 3 2 6 2 2 2 2" xfId="19507"/>
    <cellStyle name="Обычный 3 2 3 2 6 2 2 3" xfId="19508"/>
    <cellStyle name="Обычный 3 2 3 2 6 2 2 4" xfId="19509"/>
    <cellStyle name="Обычный 3 2 3 2 6 2 2 5" xfId="19510"/>
    <cellStyle name="Обычный 3 2 3 2 6 2 3" xfId="19511"/>
    <cellStyle name="Обычный 3 2 3 2 6 2 3 2" xfId="19512"/>
    <cellStyle name="Обычный 3 2 3 2 6 2 3 3" xfId="19513"/>
    <cellStyle name="Обычный 3 2 3 2 6 2 3 4" xfId="19514"/>
    <cellStyle name="Обычный 3 2 3 2 6 2 4" xfId="19515"/>
    <cellStyle name="Обычный 3 2 3 2 6 2 5" xfId="19516"/>
    <cellStyle name="Обычный 3 2 3 2 6 2 6" xfId="19517"/>
    <cellStyle name="Обычный 3 2 3 2 6 2 7" xfId="19518"/>
    <cellStyle name="Обычный 3 2 3 2 6 3" xfId="19519"/>
    <cellStyle name="Обычный 3 2 3 2 6 3 2" xfId="19520"/>
    <cellStyle name="Обычный 3 2 3 2 6 3 2 2" xfId="19521"/>
    <cellStyle name="Обычный 3 2 3 2 6 3 3" xfId="19522"/>
    <cellStyle name="Обычный 3 2 3 2 6 3 4" xfId="19523"/>
    <cellStyle name="Обычный 3 2 3 2 6 3 5" xfId="19524"/>
    <cellStyle name="Обычный 3 2 3 2 6 4" xfId="19525"/>
    <cellStyle name="Обычный 3 2 3 2 6 4 2" xfId="19526"/>
    <cellStyle name="Обычный 3 2 3 2 6 4 3" xfId="19527"/>
    <cellStyle name="Обычный 3 2 3 2 6 4 4" xfId="19528"/>
    <cellStyle name="Обычный 3 2 3 2 6 5" xfId="19529"/>
    <cellStyle name="Обычный 3 2 3 2 6 6" xfId="19530"/>
    <cellStyle name="Обычный 3 2 3 2 6 7" xfId="19531"/>
    <cellStyle name="Обычный 3 2 3 2 6 8" xfId="19532"/>
    <cellStyle name="Обычный 3 2 3 2 7" xfId="19533"/>
    <cellStyle name="Обычный 3 2 3 2 7 2" xfId="19534"/>
    <cellStyle name="Обычный 3 2 3 2 7 2 2" xfId="19535"/>
    <cellStyle name="Обычный 3 2 3 2 7 2 2 2" xfId="19536"/>
    <cellStyle name="Обычный 3 2 3 2 7 2 2 2 2" xfId="19537"/>
    <cellStyle name="Обычный 3 2 3 2 7 2 2 3" xfId="19538"/>
    <cellStyle name="Обычный 3 2 3 2 7 2 2 4" xfId="19539"/>
    <cellStyle name="Обычный 3 2 3 2 7 2 2 5" xfId="19540"/>
    <cellStyle name="Обычный 3 2 3 2 7 2 3" xfId="19541"/>
    <cellStyle name="Обычный 3 2 3 2 7 2 3 2" xfId="19542"/>
    <cellStyle name="Обычный 3 2 3 2 7 2 3 3" xfId="19543"/>
    <cellStyle name="Обычный 3 2 3 2 7 2 3 4" xfId="19544"/>
    <cellStyle name="Обычный 3 2 3 2 7 2 4" xfId="19545"/>
    <cellStyle name="Обычный 3 2 3 2 7 2 5" xfId="19546"/>
    <cellStyle name="Обычный 3 2 3 2 7 2 6" xfId="19547"/>
    <cellStyle name="Обычный 3 2 3 2 7 2 7" xfId="19548"/>
    <cellStyle name="Обычный 3 2 3 2 7 3" xfId="19549"/>
    <cellStyle name="Обычный 3 2 3 2 7 3 2" xfId="19550"/>
    <cellStyle name="Обычный 3 2 3 2 7 3 2 2" xfId="19551"/>
    <cellStyle name="Обычный 3 2 3 2 7 3 3" xfId="19552"/>
    <cellStyle name="Обычный 3 2 3 2 7 3 4" xfId="19553"/>
    <cellStyle name="Обычный 3 2 3 2 7 3 5" xfId="19554"/>
    <cellStyle name="Обычный 3 2 3 2 7 4" xfId="19555"/>
    <cellStyle name="Обычный 3 2 3 2 7 4 2" xfId="19556"/>
    <cellStyle name="Обычный 3 2 3 2 7 4 3" xfId="19557"/>
    <cellStyle name="Обычный 3 2 3 2 7 4 4" xfId="19558"/>
    <cellStyle name="Обычный 3 2 3 2 7 5" xfId="19559"/>
    <cellStyle name="Обычный 3 2 3 2 7 6" xfId="19560"/>
    <cellStyle name="Обычный 3 2 3 2 7 7" xfId="19561"/>
    <cellStyle name="Обычный 3 2 3 2 7 8" xfId="19562"/>
    <cellStyle name="Обычный 3 2 3 2 8" xfId="19563"/>
    <cellStyle name="Обычный 3 2 3 2 8 2" xfId="19564"/>
    <cellStyle name="Обычный 3 2 3 2 8 2 2" xfId="19565"/>
    <cellStyle name="Обычный 3 2 3 2 8 2 2 2" xfId="19566"/>
    <cellStyle name="Обычный 3 2 3 2 8 2 2 2 2" xfId="19567"/>
    <cellStyle name="Обычный 3 2 3 2 8 2 2 3" xfId="19568"/>
    <cellStyle name="Обычный 3 2 3 2 8 2 2 4" xfId="19569"/>
    <cellStyle name="Обычный 3 2 3 2 8 2 2 5" xfId="19570"/>
    <cellStyle name="Обычный 3 2 3 2 8 2 3" xfId="19571"/>
    <cellStyle name="Обычный 3 2 3 2 8 2 3 2" xfId="19572"/>
    <cellStyle name="Обычный 3 2 3 2 8 2 3 3" xfId="19573"/>
    <cellStyle name="Обычный 3 2 3 2 8 2 3 4" xfId="19574"/>
    <cellStyle name="Обычный 3 2 3 2 8 2 4" xfId="19575"/>
    <cellStyle name="Обычный 3 2 3 2 8 2 5" xfId="19576"/>
    <cellStyle name="Обычный 3 2 3 2 8 2 6" xfId="19577"/>
    <cellStyle name="Обычный 3 2 3 2 8 2 7" xfId="19578"/>
    <cellStyle name="Обычный 3 2 3 2 8 3" xfId="19579"/>
    <cellStyle name="Обычный 3 2 3 2 8 3 2" xfId="19580"/>
    <cellStyle name="Обычный 3 2 3 2 8 3 2 2" xfId="19581"/>
    <cellStyle name="Обычный 3 2 3 2 8 3 3" xfId="19582"/>
    <cellStyle name="Обычный 3 2 3 2 8 3 4" xfId="19583"/>
    <cellStyle name="Обычный 3 2 3 2 8 3 5" xfId="19584"/>
    <cellStyle name="Обычный 3 2 3 2 8 4" xfId="19585"/>
    <cellStyle name="Обычный 3 2 3 2 8 4 2" xfId="19586"/>
    <cellStyle name="Обычный 3 2 3 2 8 4 3" xfId="19587"/>
    <cellStyle name="Обычный 3 2 3 2 8 4 4" xfId="19588"/>
    <cellStyle name="Обычный 3 2 3 2 8 5" xfId="19589"/>
    <cellStyle name="Обычный 3 2 3 2 8 6" xfId="19590"/>
    <cellStyle name="Обычный 3 2 3 2 8 7" xfId="19591"/>
    <cellStyle name="Обычный 3 2 3 2 8 8" xfId="19592"/>
    <cellStyle name="Обычный 3 2 3 2 9" xfId="19593"/>
    <cellStyle name="Обычный 3 2 3 2 9 2" xfId="19594"/>
    <cellStyle name="Обычный 3 2 3 2 9 2 2" xfId="19595"/>
    <cellStyle name="Обычный 3 2 3 2 9 2 2 2" xfId="19596"/>
    <cellStyle name="Обычный 3 2 3 2 9 2 3" xfId="19597"/>
    <cellStyle name="Обычный 3 2 3 2 9 2 4" xfId="19598"/>
    <cellStyle name="Обычный 3 2 3 2 9 2 5" xfId="19599"/>
    <cellStyle name="Обычный 3 2 3 2 9 3" xfId="19600"/>
    <cellStyle name="Обычный 3 2 3 2 9 3 2" xfId="19601"/>
    <cellStyle name="Обычный 3 2 3 2 9 3 3" xfId="19602"/>
    <cellStyle name="Обычный 3 2 3 2 9 3 4" xfId="19603"/>
    <cellStyle name="Обычный 3 2 3 2 9 4" xfId="19604"/>
    <cellStyle name="Обычный 3 2 3 2 9 5" xfId="19605"/>
    <cellStyle name="Обычный 3 2 3 2 9 6" xfId="19606"/>
    <cellStyle name="Обычный 3 2 3 2 9 7" xfId="19607"/>
    <cellStyle name="Обычный 3 2 3 3" xfId="19608"/>
    <cellStyle name="Обычный 3 2 3 3 10" xfId="19609"/>
    <cellStyle name="Обычный 3 2 3 3 10 2" xfId="19610"/>
    <cellStyle name="Обычный 3 2 3 3 10 2 2" xfId="19611"/>
    <cellStyle name="Обычный 3 2 3 3 10 3" xfId="19612"/>
    <cellStyle name="Обычный 3 2 3 3 10 4" xfId="19613"/>
    <cellStyle name="Обычный 3 2 3 3 10 5" xfId="19614"/>
    <cellStyle name="Обычный 3 2 3 3 11" xfId="19615"/>
    <cellStyle name="Обычный 3 2 3 3 11 2" xfId="19616"/>
    <cellStyle name="Обычный 3 2 3 3 11 3" xfId="19617"/>
    <cellStyle name="Обычный 3 2 3 3 11 4" xfId="19618"/>
    <cellStyle name="Обычный 3 2 3 3 12" xfId="19619"/>
    <cellStyle name="Обычный 3 2 3 3 13" xfId="19620"/>
    <cellStyle name="Обычный 3 2 3 3 14" xfId="19621"/>
    <cellStyle name="Обычный 3 2 3 3 15" xfId="19622"/>
    <cellStyle name="Обычный 3 2 3 3 2" xfId="19623"/>
    <cellStyle name="Обычный 3 2 3 3 2 2" xfId="19624"/>
    <cellStyle name="Обычный 3 2 3 3 2 2 2" xfId="19625"/>
    <cellStyle name="Обычный 3 2 3 3 2 2 2 2" xfId="19626"/>
    <cellStyle name="Обычный 3 2 3 3 2 2 2 2 2" xfId="19627"/>
    <cellStyle name="Обычный 3 2 3 3 2 2 2 3" xfId="19628"/>
    <cellStyle name="Обычный 3 2 3 3 2 2 2 4" xfId="19629"/>
    <cellStyle name="Обычный 3 2 3 3 2 2 2 5" xfId="19630"/>
    <cellStyle name="Обычный 3 2 3 3 2 2 3" xfId="19631"/>
    <cellStyle name="Обычный 3 2 3 3 2 2 3 2" xfId="19632"/>
    <cellStyle name="Обычный 3 2 3 3 2 2 3 3" xfId="19633"/>
    <cellStyle name="Обычный 3 2 3 3 2 2 3 4" xfId="19634"/>
    <cellStyle name="Обычный 3 2 3 3 2 2 4" xfId="19635"/>
    <cellStyle name="Обычный 3 2 3 3 2 2 5" xfId="19636"/>
    <cellStyle name="Обычный 3 2 3 3 2 2 6" xfId="19637"/>
    <cellStyle name="Обычный 3 2 3 3 2 2 7" xfId="19638"/>
    <cellStyle name="Обычный 3 2 3 3 2 3" xfId="19639"/>
    <cellStyle name="Обычный 3 2 3 3 2 3 2" xfId="19640"/>
    <cellStyle name="Обычный 3 2 3 3 2 3 2 2" xfId="19641"/>
    <cellStyle name="Обычный 3 2 3 3 2 3 3" xfId="19642"/>
    <cellStyle name="Обычный 3 2 3 3 2 3 4" xfId="19643"/>
    <cellStyle name="Обычный 3 2 3 3 2 3 5" xfId="19644"/>
    <cellStyle name="Обычный 3 2 3 3 2 4" xfId="19645"/>
    <cellStyle name="Обычный 3 2 3 3 2 4 2" xfId="19646"/>
    <cellStyle name="Обычный 3 2 3 3 2 4 2 2" xfId="19647"/>
    <cellStyle name="Обычный 3 2 3 3 2 4 3" xfId="19648"/>
    <cellStyle name="Обычный 3 2 3 3 2 4 4" xfId="19649"/>
    <cellStyle name="Обычный 3 2 3 3 2 4 5" xfId="19650"/>
    <cellStyle name="Обычный 3 2 3 3 2 5" xfId="19651"/>
    <cellStyle name="Обычный 3 2 3 3 2 5 2" xfId="19652"/>
    <cellStyle name="Обычный 3 2 3 3 2 5 3" xfId="19653"/>
    <cellStyle name="Обычный 3 2 3 3 2 5 4" xfId="19654"/>
    <cellStyle name="Обычный 3 2 3 3 2 6" xfId="19655"/>
    <cellStyle name="Обычный 3 2 3 3 2 7" xfId="19656"/>
    <cellStyle name="Обычный 3 2 3 3 2 8" xfId="19657"/>
    <cellStyle name="Обычный 3 2 3 3 2 9" xfId="19658"/>
    <cellStyle name="Обычный 3 2 3 3 3" xfId="19659"/>
    <cellStyle name="Обычный 3 2 3 3 3 2" xfId="19660"/>
    <cellStyle name="Обычный 3 2 3 3 3 2 2" xfId="19661"/>
    <cellStyle name="Обычный 3 2 3 3 3 2 2 2" xfId="19662"/>
    <cellStyle name="Обычный 3 2 3 3 3 2 2 2 2" xfId="19663"/>
    <cellStyle name="Обычный 3 2 3 3 3 2 2 3" xfId="19664"/>
    <cellStyle name="Обычный 3 2 3 3 3 2 2 4" xfId="19665"/>
    <cellStyle name="Обычный 3 2 3 3 3 2 2 5" xfId="19666"/>
    <cellStyle name="Обычный 3 2 3 3 3 2 3" xfId="19667"/>
    <cellStyle name="Обычный 3 2 3 3 3 2 3 2" xfId="19668"/>
    <cellStyle name="Обычный 3 2 3 3 3 2 3 3" xfId="19669"/>
    <cellStyle name="Обычный 3 2 3 3 3 2 3 4" xfId="19670"/>
    <cellStyle name="Обычный 3 2 3 3 3 2 4" xfId="19671"/>
    <cellStyle name="Обычный 3 2 3 3 3 2 5" xfId="19672"/>
    <cellStyle name="Обычный 3 2 3 3 3 2 6" xfId="19673"/>
    <cellStyle name="Обычный 3 2 3 3 3 2 7" xfId="19674"/>
    <cellStyle name="Обычный 3 2 3 3 3 3" xfId="19675"/>
    <cellStyle name="Обычный 3 2 3 3 3 3 2" xfId="19676"/>
    <cellStyle name="Обычный 3 2 3 3 3 3 2 2" xfId="19677"/>
    <cellStyle name="Обычный 3 2 3 3 3 3 3" xfId="19678"/>
    <cellStyle name="Обычный 3 2 3 3 3 3 4" xfId="19679"/>
    <cellStyle name="Обычный 3 2 3 3 3 3 5" xfId="19680"/>
    <cellStyle name="Обычный 3 2 3 3 3 4" xfId="19681"/>
    <cellStyle name="Обычный 3 2 3 3 3 4 2" xfId="19682"/>
    <cellStyle name="Обычный 3 2 3 3 3 4 2 2" xfId="19683"/>
    <cellStyle name="Обычный 3 2 3 3 3 4 3" xfId="19684"/>
    <cellStyle name="Обычный 3 2 3 3 3 4 4" xfId="19685"/>
    <cellStyle name="Обычный 3 2 3 3 3 4 5" xfId="19686"/>
    <cellStyle name="Обычный 3 2 3 3 3 5" xfId="19687"/>
    <cellStyle name="Обычный 3 2 3 3 3 5 2" xfId="19688"/>
    <cellStyle name="Обычный 3 2 3 3 3 5 3" xfId="19689"/>
    <cellStyle name="Обычный 3 2 3 3 3 5 4" xfId="19690"/>
    <cellStyle name="Обычный 3 2 3 3 3 6" xfId="19691"/>
    <cellStyle name="Обычный 3 2 3 3 3 7" xfId="19692"/>
    <cellStyle name="Обычный 3 2 3 3 3 8" xfId="19693"/>
    <cellStyle name="Обычный 3 2 3 3 3 9" xfId="19694"/>
    <cellStyle name="Обычный 3 2 3 3 4" xfId="19695"/>
    <cellStyle name="Обычный 3 2 3 3 4 2" xfId="19696"/>
    <cellStyle name="Обычный 3 2 3 3 4 2 2" xfId="19697"/>
    <cellStyle name="Обычный 3 2 3 3 4 2 2 2" xfId="19698"/>
    <cellStyle name="Обычный 3 2 3 3 4 2 2 2 2" xfId="19699"/>
    <cellStyle name="Обычный 3 2 3 3 4 2 2 3" xfId="19700"/>
    <cellStyle name="Обычный 3 2 3 3 4 2 2 4" xfId="19701"/>
    <cellStyle name="Обычный 3 2 3 3 4 2 2 5" xfId="19702"/>
    <cellStyle name="Обычный 3 2 3 3 4 2 3" xfId="19703"/>
    <cellStyle name="Обычный 3 2 3 3 4 2 3 2" xfId="19704"/>
    <cellStyle name="Обычный 3 2 3 3 4 2 3 3" xfId="19705"/>
    <cellStyle name="Обычный 3 2 3 3 4 2 3 4" xfId="19706"/>
    <cellStyle name="Обычный 3 2 3 3 4 2 4" xfId="19707"/>
    <cellStyle name="Обычный 3 2 3 3 4 2 5" xfId="19708"/>
    <cellStyle name="Обычный 3 2 3 3 4 2 6" xfId="19709"/>
    <cellStyle name="Обычный 3 2 3 3 4 2 7" xfId="19710"/>
    <cellStyle name="Обычный 3 2 3 3 4 3" xfId="19711"/>
    <cellStyle name="Обычный 3 2 3 3 4 3 2" xfId="19712"/>
    <cellStyle name="Обычный 3 2 3 3 4 3 2 2" xfId="19713"/>
    <cellStyle name="Обычный 3 2 3 3 4 3 3" xfId="19714"/>
    <cellStyle name="Обычный 3 2 3 3 4 3 4" xfId="19715"/>
    <cellStyle name="Обычный 3 2 3 3 4 3 5" xfId="19716"/>
    <cellStyle name="Обычный 3 2 3 3 4 4" xfId="19717"/>
    <cellStyle name="Обычный 3 2 3 3 4 4 2" xfId="19718"/>
    <cellStyle name="Обычный 3 2 3 3 4 4 3" xfId="19719"/>
    <cellStyle name="Обычный 3 2 3 3 4 4 4" xfId="19720"/>
    <cellStyle name="Обычный 3 2 3 3 4 5" xfId="19721"/>
    <cellStyle name="Обычный 3 2 3 3 4 6" xfId="19722"/>
    <cellStyle name="Обычный 3 2 3 3 4 7" xfId="19723"/>
    <cellStyle name="Обычный 3 2 3 3 4 8" xfId="19724"/>
    <cellStyle name="Обычный 3 2 3 3 5" xfId="19725"/>
    <cellStyle name="Обычный 3 2 3 3 5 2" xfId="19726"/>
    <cellStyle name="Обычный 3 2 3 3 5 2 2" xfId="19727"/>
    <cellStyle name="Обычный 3 2 3 3 5 2 2 2" xfId="19728"/>
    <cellStyle name="Обычный 3 2 3 3 5 2 2 2 2" xfId="19729"/>
    <cellStyle name="Обычный 3 2 3 3 5 2 2 3" xfId="19730"/>
    <cellStyle name="Обычный 3 2 3 3 5 2 2 4" xfId="19731"/>
    <cellStyle name="Обычный 3 2 3 3 5 2 2 5" xfId="19732"/>
    <cellStyle name="Обычный 3 2 3 3 5 2 3" xfId="19733"/>
    <cellStyle name="Обычный 3 2 3 3 5 2 3 2" xfId="19734"/>
    <cellStyle name="Обычный 3 2 3 3 5 2 3 3" xfId="19735"/>
    <cellStyle name="Обычный 3 2 3 3 5 2 3 4" xfId="19736"/>
    <cellStyle name="Обычный 3 2 3 3 5 2 4" xfId="19737"/>
    <cellStyle name="Обычный 3 2 3 3 5 2 5" xfId="19738"/>
    <cellStyle name="Обычный 3 2 3 3 5 2 6" xfId="19739"/>
    <cellStyle name="Обычный 3 2 3 3 5 2 7" xfId="19740"/>
    <cellStyle name="Обычный 3 2 3 3 5 3" xfId="19741"/>
    <cellStyle name="Обычный 3 2 3 3 5 3 2" xfId="19742"/>
    <cellStyle name="Обычный 3 2 3 3 5 3 2 2" xfId="19743"/>
    <cellStyle name="Обычный 3 2 3 3 5 3 3" xfId="19744"/>
    <cellStyle name="Обычный 3 2 3 3 5 3 4" xfId="19745"/>
    <cellStyle name="Обычный 3 2 3 3 5 3 5" xfId="19746"/>
    <cellStyle name="Обычный 3 2 3 3 5 4" xfId="19747"/>
    <cellStyle name="Обычный 3 2 3 3 5 4 2" xfId="19748"/>
    <cellStyle name="Обычный 3 2 3 3 5 4 3" xfId="19749"/>
    <cellStyle name="Обычный 3 2 3 3 5 4 4" xfId="19750"/>
    <cellStyle name="Обычный 3 2 3 3 5 5" xfId="19751"/>
    <cellStyle name="Обычный 3 2 3 3 5 6" xfId="19752"/>
    <cellStyle name="Обычный 3 2 3 3 5 7" xfId="19753"/>
    <cellStyle name="Обычный 3 2 3 3 5 8" xfId="19754"/>
    <cellStyle name="Обычный 3 2 3 3 6" xfId="19755"/>
    <cellStyle name="Обычный 3 2 3 3 6 2" xfId="19756"/>
    <cellStyle name="Обычный 3 2 3 3 6 2 2" xfId="19757"/>
    <cellStyle name="Обычный 3 2 3 3 6 2 2 2" xfId="19758"/>
    <cellStyle name="Обычный 3 2 3 3 6 2 2 2 2" xfId="19759"/>
    <cellStyle name="Обычный 3 2 3 3 6 2 2 3" xfId="19760"/>
    <cellStyle name="Обычный 3 2 3 3 6 2 2 4" xfId="19761"/>
    <cellStyle name="Обычный 3 2 3 3 6 2 2 5" xfId="19762"/>
    <cellStyle name="Обычный 3 2 3 3 6 2 3" xfId="19763"/>
    <cellStyle name="Обычный 3 2 3 3 6 2 3 2" xfId="19764"/>
    <cellStyle name="Обычный 3 2 3 3 6 2 3 3" xfId="19765"/>
    <cellStyle name="Обычный 3 2 3 3 6 2 3 4" xfId="19766"/>
    <cellStyle name="Обычный 3 2 3 3 6 2 4" xfId="19767"/>
    <cellStyle name="Обычный 3 2 3 3 6 2 5" xfId="19768"/>
    <cellStyle name="Обычный 3 2 3 3 6 2 6" xfId="19769"/>
    <cellStyle name="Обычный 3 2 3 3 6 2 7" xfId="19770"/>
    <cellStyle name="Обычный 3 2 3 3 6 3" xfId="19771"/>
    <cellStyle name="Обычный 3 2 3 3 6 3 2" xfId="19772"/>
    <cellStyle name="Обычный 3 2 3 3 6 3 2 2" xfId="19773"/>
    <cellStyle name="Обычный 3 2 3 3 6 3 3" xfId="19774"/>
    <cellStyle name="Обычный 3 2 3 3 6 3 4" xfId="19775"/>
    <cellStyle name="Обычный 3 2 3 3 6 3 5" xfId="19776"/>
    <cellStyle name="Обычный 3 2 3 3 6 4" xfId="19777"/>
    <cellStyle name="Обычный 3 2 3 3 6 4 2" xfId="19778"/>
    <cellStyle name="Обычный 3 2 3 3 6 4 3" xfId="19779"/>
    <cellStyle name="Обычный 3 2 3 3 6 4 4" xfId="19780"/>
    <cellStyle name="Обычный 3 2 3 3 6 5" xfId="19781"/>
    <cellStyle name="Обычный 3 2 3 3 6 6" xfId="19782"/>
    <cellStyle name="Обычный 3 2 3 3 6 7" xfId="19783"/>
    <cellStyle name="Обычный 3 2 3 3 6 8" xfId="19784"/>
    <cellStyle name="Обычный 3 2 3 3 7" xfId="19785"/>
    <cellStyle name="Обычный 3 2 3 3 7 2" xfId="19786"/>
    <cellStyle name="Обычный 3 2 3 3 7 2 2" xfId="19787"/>
    <cellStyle name="Обычный 3 2 3 3 7 2 2 2" xfId="19788"/>
    <cellStyle name="Обычный 3 2 3 3 7 2 2 2 2" xfId="19789"/>
    <cellStyle name="Обычный 3 2 3 3 7 2 2 3" xfId="19790"/>
    <cellStyle name="Обычный 3 2 3 3 7 2 2 4" xfId="19791"/>
    <cellStyle name="Обычный 3 2 3 3 7 2 2 5" xfId="19792"/>
    <cellStyle name="Обычный 3 2 3 3 7 2 3" xfId="19793"/>
    <cellStyle name="Обычный 3 2 3 3 7 2 3 2" xfId="19794"/>
    <cellStyle name="Обычный 3 2 3 3 7 2 3 3" xfId="19795"/>
    <cellStyle name="Обычный 3 2 3 3 7 2 3 4" xfId="19796"/>
    <cellStyle name="Обычный 3 2 3 3 7 2 4" xfId="19797"/>
    <cellStyle name="Обычный 3 2 3 3 7 2 5" xfId="19798"/>
    <cellStyle name="Обычный 3 2 3 3 7 2 6" xfId="19799"/>
    <cellStyle name="Обычный 3 2 3 3 7 2 7" xfId="19800"/>
    <cellStyle name="Обычный 3 2 3 3 7 3" xfId="19801"/>
    <cellStyle name="Обычный 3 2 3 3 7 3 2" xfId="19802"/>
    <cellStyle name="Обычный 3 2 3 3 7 3 2 2" xfId="19803"/>
    <cellStyle name="Обычный 3 2 3 3 7 3 3" xfId="19804"/>
    <cellStyle name="Обычный 3 2 3 3 7 3 4" xfId="19805"/>
    <cellStyle name="Обычный 3 2 3 3 7 3 5" xfId="19806"/>
    <cellStyle name="Обычный 3 2 3 3 7 4" xfId="19807"/>
    <cellStyle name="Обычный 3 2 3 3 7 4 2" xfId="19808"/>
    <cellStyle name="Обычный 3 2 3 3 7 4 3" xfId="19809"/>
    <cellStyle name="Обычный 3 2 3 3 7 4 4" xfId="19810"/>
    <cellStyle name="Обычный 3 2 3 3 7 5" xfId="19811"/>
    <cellStyle name="Обычный 3 2 3 3 7 6" xfId="19812"/>
    <cellStyle name="Обычный 3 2 3 3 7 7" xfId="19813"/>
    <cellStyle name="Обычный 3 2 3 3 7 8" xfId="19814"/>
    <cellStyle name="Обычный 3 2 3 3 8" xfId="19815"/>
    <cellStyle name="Обычный 3 2 3 3 8 2" xfId="19816"/>
    <cellStyle name="Обычный 3 2 3 3 8 2 2" xfId="19817"/>
    <cellStyle name="Обычный 3 2 3 3 8 2 2 2" xfId="19818"/>
    <cellStyle name="Обычный 3 2 3 3 8 2 3" xfId="19819"/>
    <cellStyle name="Обычный 3 2 3 3 8 2 4" xfId="19820"/>
    <cellStyle name="Обычный 3 2 3 3 8 2 5" xfId="19821"/>
    <cellStyle name="Обычный 3 2 3 3 8 3" xfId="19822"/>
    <cellStyle name="Обычный 3 2 3 3 8 3 2" xfId="19823"/>
    <cellStyle name="Обычный 3 2 3 3 8 3 3" xfId="19824"/>
    <cellStyle name="Обычный 3 2 3 3 8 3 4" xfId="19825"/>
    <cellStyle name="Обычный 3 2 3 3 8 4" xfId="19826"/>
    <cellStyle name="Обычный 3 2 3 3 8 5" xfId="19827"/>
    <cellStyle name="Обычный 3 2 3 3 8 6" xfId="19828"/>
    <cellStyle name="Обычный 3 2 3 3 8 7" xfId="19829"/>
    <cellStyle name="Обычный 3 2 3 3 9" xfId="19830"/>
    <cellStyle name="Обычный 3 2 3 3 9 2" xfId="19831"/>
    <cellStyle name="Обычный 3 2 3 3 9 2 2" xfId="19832"/>
    <cellStyle name="Обычный 3 2 3 3 9 2 2 2" xfId="19833"/>
    <cellStyle name="Обычный 3 2 3 3 9 2 3" xfId="19834"/>
    <cellStyle name="Обычный 3 2 3 3 9 2 4" xfId="19835"/>
    <cellStyle name="Обычный 3 2 3 3 9 2 5" xfId="19836"/>
    <cellStyle name="Обычный 3 2 3 3 9 3" xfId="19837"/>
    <cellStyle name="Обычный 3 2 3 3 9 3 2" xfId="19838"/>
    <cellStyle name="Обычный 3 2 3 3 9 3 3" xfId="19839"/>
    <cellStyle name="Обычный 3 2 3 3 9 3 4" xfId="19840"/>
    <cellStyle name="Обычный 3 2 3 3 9 4" xfId="19841"/>
    <cellStyle name="Обычный 3 2 3 3 9 5" xfId="19842"/>
    <cellStyle name="Обычный 3 2 3 3 9 6" xfId="19843"/>
    <cellStyle name="Обычный 3 2 3 3 9 7" xfId="19844"/>
    <cellStyle name="Обычный 3 2 3 4" xfId="19845"/>
    <cellStyle name="Обычный 3 2 3 4 10" xfId="19846"/>
    <cellStyle name="Обычный 3 2 3 4 10 2" xfId="19847"/>
    <cellStyle name="Обычный 3 2 3 4 10 2 2" xfId="19848"/>
    <cellStyle name="Обычный 3 2 3 4 10 3" xfId="19849"/>
    <cellStyle name="Обычный 3 2 3 4 10 4" xfId="19850"/>
    <cellStyle name="Обычный 3 2 3 4 10 5" xfId="19851"/>
    <cellStyle name="Обычный 3 2 3 4 11" xfId="19852"/>
    <cellStyle name="Обычный 3 2 3 4 11 2" xfId="19853"/>
    <cellStyle name="Обычный 3 2 3 4 11 3" xfId="19854"/>
    <cellStyle name="Обычный 3 2 3 4 11 4" xfId="19855"/>
    <cellStyle name="Обычный 3 2 3 4 12" xfId="19856"/>
    <cellStyle name="Обычный 3 2 3 4 13" xfId="19857"/>
    <cellStyle name="Обычный 3 2 3 4 14" xfId="19858"/>
    <cellStyle name="Обычный 3 2 3 4 15" xfId="19859"/>
    <cellStyle name="Обычный 3 2 3 4 2" xfId="19860"/>
    <cellStyle name="Обычный 3 2 3 4 2 2" xfId="19861"/>
    <cellStyle name="Обычный 3 2 3 4 2 2 2" xfId="19862"/>
    <cellStyle name="Обычный 3 2 3 4 2 2 2 2" xfId="19863"/>
    <cellStyle name="Обычный 3 2 3 4 2 2 2 2 2" xfId="19864"/>
    <cellStyle name="Обычный 3 2 3 4 2 2 2 3" xfId="19865"/>
    <cellStyle name="Обычный 3 2 3 4 2 2 2 4" xfId="19866"/>
    <cellStyle name="Обычный 3 2 3 4 2 2 2 5" xfId="19867"/>
    <cellStyle name="Обычный 3 2 3 4 2 2 3" xfId="19868"/>
    <cellStyle name="Обычный 3 2 3 4 2 2 3 2" xfId="19869"/>
    <cellStyle name="Обычный 3 2 3 4 2 2 3 3" xfId="19870"/>
    <cellStyle name="Обычный 3 2 3 4 2 2 3 4" xfId="19871"/>
    <cellStyle name="Обычный 3 2 3 4 2 2 4" xfId="19872"/>
    <cellStyle name="Обычный 3 2 3 4 2 2 5" xfId="19873"/>
    <cellStyle name="Обычный 3 2 3 4 2 2 6" xfId="19874"/>
    <cellStyle name="Обычный 3 2 3 4 2 2 7" xfId="19875"/>
    <cellStyle name="Обычный 3 2 3 4 2 3" xfId="19876"/>
    <cellStyle name="Обычный 3 2 3 4 2 3 2" xfId="19877"/>
    <cellStyle name="Обычный 3 2 3 4 2 3 2 2" xfId="19878"/>
    <cellStyle name="Обычный 3 2 3 4 2 3 3" xfId="19879"/>
    <cellStyle name="Обычный 3 2 3 4 2 3 4" xfId="19880"/>
    <cellStyle name="Обычный 3 2 3 4 2 3 5" xfId="19881"/>
    <cellStyle name="Обычный 3 2 3 4 2 4" xfId="19882"/>
    <cellStyle name="Обычный 3 2 3 4 2 4 2" xfId="19883"/>
    <cellStyle name="Обычный 3 2 3 4 2 4 2 2" xfId="19884"/>
    <cellStyle name="Обычный 3 2 3 4 2 4 3" xfId="19885"/>
    <cellStyle name="Обычный 3 2 3 4 2 4 4" xfId="19886"/>
    <cellStyle name="Обычный 3 2 3 4 2 4 5" xfId="19887"/>
    <cellStyle name="Обычный 3 2 3 4 2 5" xfId="19888"/>
    <cellStyle name="Обычный 3 2 3 4 2 5 2" xfId="19889"/>
    <cellStyle name="Обычный 3 2 3 4 2 5 3" xfId="19890"/>
    <cellStyle name="Обычный 3 2 3 4 2 5 4" xfId="19891"/>
    <cellStyle name="Обычный 3 2 3 4 2 6" xfId="19892"/>
    <cellStyle name="Обычный 3 2 3 4 2 7" xfId="19893"/>
    <cellStyle name="Обычный 3 2 3 4 2 8" xfId="19894"/>
    <cellStyle name="Обычный 3 2 3 4 2 9" xfId="19895"/>
    <cellStyle name="Обычный 3 2 3 4 3" xfId="19896"/>
    <cellStyle name="Обычный 3 2 3 4 3 2" xfId="19897"/>
    <cellStyle name="Обычный 3 2 3 4 3 2 2" xfId="19898"/>
    <cellStyle name="Обычный 3 2 3 4 3 2 2 2" xfId="19899"/>
    <cellStyle name="Обычный 3 2 3 4 3 2 2 2 2" xfId="19900"/>
    <cellStyle name="Обычный 3 2 3 4 3 2 2 3" xfId="19901"/>
    <cellStyle name="Обычный 3 2 3 4 3 2 2 4" xfId="19902"/>
    <cellStyle name="Обычный 3 2 3 4 3 2 2 5" xfId="19903"/>
    <cellStyle name="Обычный 3 2 3 4 3 2 3" xfId="19904"/>
    <cellStyle name="Обычный 3 2 3 4 3 2 3 2" xfId="19905"/>
    <cellStyle name="Обычный 3 2 3 4 3 2 3 3" xfId="19906"/>
    <cellStyle name="Обычный 3 2 3 4 3 2 3 4" xfId="19907"/>
    <cellStyle name="Обычный 3 2 3 4 3 2 4" xfId="19908"/>
    <cellStyle name="Обычный 3 2 3 4 3 2 5" xfId="19909"/>
    <cellStyle name="Обычный 3 2 3 4 3 2 6" xfId="19910"/>
    <cellStyle name="Обычный 3 2 3 4 3 2 7" xfId="19911"/>
    <cellStyle name="Обычный 3 2 3 4 3 3" xfId="19912"/>
    <cellStyle name="Обычный 3 2 3 4 3 3 2" xfId="19913"/>
    <cellStyle name="Обычный 3 2 3 4 3 3 2 2" xfId="19914"/>
    <cellStyle name="Обычный 3 2 3 4 3 3 3" xfId="19915"/>
    <cellStyle name="Обычный 3 2 3 4 3 3 4" xfId="19916"/>
    <cellStyle name="Обычный 3 2 3 4 3 3 5" xfId="19917"/>
    <cellStyle name="Обычный 3 2 3 4 3 4" xfId="19918"/>
    <cellStyle name="Обычный 3 2 3 4 3 4 2" xfId="19919"/>
    <cellStyle name="Обычный 3 2 3 4 3 4 2 2" xfId="19920"/>
    <cellStyle name="Обычный 3 2 3 4 3 4 3" xfId="19921"/>
    <cellStyle name="Обычный 3 2 3 4 3 4 4" xfId="19922"/>
    <cellStyle name="Обычный 3 2 3 4 3 4 5" xfId="19923"/>
    <cellStyle name="Обычный 3 2 3 4 3 5" xfId="19924"/>
    <cellStyle name="Обычный 3 2 3 4 3 5 2" xfId="19925"/>
    <cellStyle name="Обычный 3 2 3 4 3 5 3" xfId="19926"/>
    <cellStyle name="Обычный 3 2 3 4 3 5 4" xfId="19927"/>
    <cellStyle name="Обычный 3 2 3 4 3 6" xfId="19928"/>
    <cellStyle name="Обычный 3 2 3 4 3 7" xfId="19929"/>
    <cellStyle name="Обычный 3 2 3 4 3 8" xfId="19930"/>
    <cellStyle name="Обычный 3 2 3 4 3 9" xfId="19931"/>
    <cellStyle name="Обычный 3 2 3 4 4" xfId="19932"/>
    <cellStyle name="Обычный 3 2 3 4 4 2" xfId="19933"/>
    <cellStyle name="Обычный 3 2 3 4 4 2 2" xfId="19934"/>
    <cellStyle name="Обычный 3 2 3 4 4 2 2 2" xfId="19935"/>
    <cellStyle name="Обычный 3 2 3 4 4 2 2 2 2" xfId="19936"/>
    <cellStyle name="Обычный 3 2 3 4 4 2 2 3" xfId="19937"/>
    <cellStyle name="Обычный 3 2 3 4 4 2 2 4" xfId="19938"/>
    <cellStyle name="Обычный 3 2 3 4 4 2 2 5" xfId="19939"/>
    <cellStyle name="Обычный 3 2 3 4 4 2 3" xfId="19940"/>
    <cellStyle name="Обычный 3 2 3 4 4 2 3 2" xfId="19941"/>
    <cellStyle name="Обычный 3 2 3 4 4 2 3 3" xfId="19942"/>
    <cellStyle name="Обычный 3 2 3 4 4 2 3 4" xfId="19943"/>
    <cellStyle name="Обычный 3 2 3 4 4 2 4" xfId="19944"/>
    <cellStyle name="Обычный 3 2 3 4 4 2 5" xfId="19945"/>
    <cellStyle name="Обычный 3 2 3 4 4 2 6" xfId="19946"/>
    <cellStyle name="Обычный 3 2 3 4 4 2 7" xfId="19947"/>
    <cellStyle name="Обычный 3 2 3 4 4 3" xfId="19948"/>
    <cellStyle name="Обычный 3 2 3 4 4 3 2" xfId="19949"/>
    <cellStyle name="Обычный 3 2 3 4 4 3 2 2" xfId="19950"/>
    <cellStyle name="Обычный 3 2 3 4 4 3 3" xfId="19951"/>
    <cellStyle name="Обычный 3 2 3 4 4 3 4" xfId="19952"/>
    <cellStyle name="Обычный 3 2 3 4 4 3 5" xfId="19953"/>
    <cellStyle name="Обычный 3 2 3 4 4 4" xfId="19954"/>
    <cellStyle name="Обычный 3 2 3 4 4 4 2" xfId="19955"/>
    <cellStyle name="Обычный 3 2 3 4 4 4 3" xfId="19956"/>
    <cellStyle name="Обычный 3 2 3 4 4 4 4" xfId="19957"/>
    <cellStyle name="Обычный 3 2 3 4 4 5" xfId="19958"/>
    <cellStyle name="Обычный 3 2 3 4 4 6" xfId="19959"/>
    <cellStyle name="Обычный 3 2 3 4 4 7" xfId="19960"/>
    <cellStyle name="Обычный 3 2 3 4 4 8" xfId="19961"/>
    <cellStyle name="Обычный 3 2 3 4 5" xfId="19962"/>
    <cellStyle name="Обычный 3 2 3 4 5 2" xfId="19963"/>
    <cellStyle name="Обычный 3 2 3 4 5 2 2" xfId="19964"/>
    <cellStyle name="Обычный 3 2 3 4 5 2 2 2" xfId="19965"/>
    <cellStyle name="Обычный 3 2 3 4 5 2 2 2 2" xfId="19966"/>
    <cellStyle name="Обычный 3 2 3 4 5 2 2 3" xfId="19967"/>
    <cellStyle name="Обычный 3 2 3 4 5 2 2 4" xfId="19968"/>
    <cellStyle name="Обычный 3 2 3 4 5 2 2 5" xfId="19969"/>
    <cellStyle name="Обычный 3 2 3 4 5 2 3" xfId="19970"/>
    <cellStyle name="Обычный 3 2 3 4 5 2 3 2" xfId="19971"/>
    <cellStyle name="Обычный 3 2 3 4 5 2 3 3" xfId="19972"/>
    <cellStyle name="Обычный 3 2 3 4 5 2 3 4" xfId="19973"/>
    <cellStyle name="Обычный 3 2 3 4 5 2 4" xfId="19974"/>
    <cellStyle name="Обычный 3 2 3 4 5 2 5" xfId="19975"/>
    <cellStyle name="Обычный 3 2 3 4 5 2 6" xfId="19976"/>
    <cellStyle name="Обычный 3 2 3 4 5 2 7" xfId="19977"/>
    <cellStyle name="Обычный 3 2 3 4 5 3" xfId="19978"/>
    <cellStyle name="Обычный 3 2 3 4 5 3 2" xfId="19979"/>
    <cellStyle name="Обычный 3 2 3 4 5 3 2 2" xfId="19980"/>
    <cellStyle name="Обычный 3 2 3 4 5 3 3" xfId="19981"/>
    <cellStyle name="Обычный 3 2 3 4 5 3 4" xfId="19982"/>
    <cellStyle name="Обычный 3 2 3 4 5 3 5" xfId="19983"/>
    <cellStyle name="Обычный 3 2 3 4 5 4" xfId="19984"/>
    <cellStyle name="Обычный 3 2 3 4 5 4 2" xfId="19985"/>
    <cellStyle name="Обычный 3 2 3 4 5 4 3" xfId="19986"/>
    <cellStyle name="Обычный 3 2 3 4 5 4 4" xfId="19987"/>
    <cellStyle name="Обычный 3 2 3 4 5 5" xfId="19988"/>
    <cellStyle name="Обычный 3 2 3 4 5 6" xfId="19989"/>
    <cellStyle name="Обычный 3 2 3 4 5 7" xfId="19990"/>
    <cellStyle name="Обычный 3 2 3 4 5 8" xfId="19991"/>
    <cellStyle name="Обычный 3 2 3 4 6" xfId="19992"/>
    <cellStyle name="Обычный 3 2 3 4 6 2" xfId="19993"/>
    <cellStyle name="Обычный 3 2 3 4 6 2 2" xfId="19994"/>
    <cellStyle name="Обычный 3 2 3 4 6 2 2 2" xfId="19995"/>
    <cellStyle name="Обычный 3 2 3 4 6 2 2 2 2" xfId="19996"/>
    <cellStyle name="Обычный 3 2 3 4 6 2 2 3" xfId="19997"/>
    <cellStyle name="Обычный 3 2 3 4 6 2 2 4" xfId="19998"/>
    <cellStyle name="Обычный 3 2 3 4 6 2 2 5" xfId="19999"/>
    <cellStyle name="Обычный 3 2 3 4 6 2 3" xfId="20000"/>
    <cellStyle name="Обычный 3 2 3 4 6 2 3 2" xfId="20001"/>
    <cellStyle name="Обычный 3 2 3 4 6 2 3 3" xfId="20002"/>
    <cellStyle name="Обычный 3 2 3 4 6 2 3 4" xfId="20003"/>
    <cellStyle name="Обычный 3 2 3 4 6 2 4" xfId="20004"/>
    <cellStyle name="Обычный 3 2 3 4 6 2 5" xfId="20005"/>
    <cellStyle name="Обычный 3 2 3 4 6 2 6" xfId="20006"/>
    <cellStyle name="Обычный 3 2 3 4 6 2 7" xfId="20007"/>
    <cellStyle name="Обычный 3 2 3 4 6 3" xfId="20008"/>
    <cellStyle name="Обычный 3 2 3 4 6 3 2" xfId="20009"/>
    <cellStyle name="Обычный 3 2 3 4 6 3 2 2" xfId="20010"/>
    <cellStyle name="Обычный 3 2 3 4 6 3 3" xfId="20011"/>
    <cellStyle name="Обычный 3 2 3 4 6 3 4" xfId="20012"/>
    <cellStyle name="Обычный 3 2 3 4 6 3 5" xfId="20013"/>
    <cellStyle name="Обычный 3 2 3 4 6 4" xfId="20014"/>
    <cellStyle name="Обычный 3 2 3 4 6 4 2" xfId="20015"/>
    <cellStyle name="Обычный 3 2 3 4 6 4 3" xfId="20016"/>
    <cellStyle name="Обычный 3 2 3 4 6 4 4" xfId="20017"/>
    <cellStyle name="Обычный 3 2 3 4 6 5" xfId="20018"/>
    <cellStyle name="Обычный 3 2 3 4 6 6" xfId="20019"/>
    <cellStyle name="Обычный 3 2 3 4 6 7" xfId="20020"/>
    <cellStyle name="Обычный 3 2 3 4 6 8" xfId="20021"/>
    <cellStyle name="Обычный 3 2 3 4 7" xfId="20022"/>
    <cellStyle name="Обычный 3 2 3 4 7 2" xfId="20023"/>
    <cellStyle name="Обычный 3 2 3 4 7 2 2" xfId="20024"/>
    <cellStyle name="Обычный 3 2 3 4 7 2 2 2" xfId="20025"/>
    <cellStyle name="Обычный 3 2 3 4 7 2 2 2 2" xfId="20026"/>
    <cellStyle name="Обычный 3 2 3 4 7 2 2 3" xfId="20027"/>
    <cellStyle name="Обычный 3 2 3 4 7 2 2 4" xfId="20028"/>
    <cellStyle name="Обычный 3 2 3 4 7 2 2 5" xfId="20029"/>
    <cellStyle name="Обычный 3 2 3 4 7 2 3" xfId="20030"/>
    <cellStyle name="Обычный 3 2 3 4 7 2 3 2" xfId="20031"/>
    <cellStyle name="Обычный 3 2 3 4 7 2 3 3" xfId="20032"/>
    <cellStyle name="Обычный 3 2 3 4 7 2 3 4" xfId="20033"/>
    <cellStyle name="Обычный 3 2 3 4 7 2 4" xfId="20034"/>
    <cellStyle name="Обычный 3 2 3 4 7 2 5" xfId="20035"/>
    <cellStyle name="Обычный 3 2 3 4 7 2 6" xfId="20036"/>
    <cellStyle name="Обычный 3 2 3 4 7 2 7" xfId="20037"/>
    <cellStyle name="Обычный 3 2 3 4 7 3" xfId="20038"/>
    <cellStyle name="Обычный 3 2 3 4 7 3 2" xfId="20039"/>
    <cellStyle name="Обычный 3 2 3 4 7 3 2 2" xfId="20040"/>
    <cellStyle name="Обычный 3 2 3 4 7 3 3" xfId="20041"/>
    <cellStyle name="Обычный 3 2 3 4 7 3 4" xfId="20042"/>
    <cellStyle name="Обычный 3 2 3 4 7 3 5" xfId="20043"/>
    <cellStyle name="Обычный 3 2 3 4 7 4" xfId="20044"/>
    <cellStyle name="Обычный 3 2 3 4 7 4 2" xfId="20045"/>
    <cellStyle name="Обычный 3 2 3 4 7 4 3" xfId="20046"/>
    <cellStyle name="Обычный 3 2 3 4 7 4 4" xfId="20047"/>
    <cellStyle name="Обычный 3 2 3 4 7 5" xfId="20048"/>
    <cellStyle name="Обычный 3 2 3 4 7 6" xfId="20049"/>
    <cellStyle name="Обычный 3 2 3 4 7 7" xfId="20050"/>
    <cellStyle name="Обычный 3 2 3 4 7 8" xfId="20051"/>
    <cellStyle name="Обычный 3 2 3 4 8" xfId="20052"/>
    <cellStyle name="Обычный 3 2 3 4 8 2" xfId="20053"/>
    <cellStyle name="Обычный 3 2 3 4 8 2 2" xfId="20054"/>
    <cellStyle name="Обычный 3 2 3 4 8 2 2 2" xfId="20055"/>
    <cellStyle name="Обычный 3 2 3 4 8 2 3" xfId="20056"/>
    <cellStyle name="Обычный 3 2 3 4 8 2 4" xfId="20057"/>
    <cellStyle name="Обычный 3 2 3 4 8 2 5" xfId="20058"/>
    <cellStyle name="Обычный 3 2 3 4 8 3" xfId="20059"/>
    <cellStyle name="Обычный 3 2 3 4 8 3 2" xfId="20060"/>
    <cellStyle name="Обычный 3 2 3 4 8 3 3" xfId="20061"/>
    <cellStyle name="Обычный 3 2 3 4 8 3 4" xfId="20062"/>
    <cellStyle name="Обычный 3 2 3 4 8 4" xfId="20063"/>
    <cellStyle name="Обычный 3 2 3 4 8 5" xfId="20064"/>
    <cellStyle name="Обычный 3 2 3 4 8 6" xfId="20065"/>
    <cellStyle name="Обычный 3 2 3 4 8 7" xfId="20066"/>
    <cellStyle name="Обычный 3 2 3 4 9" xfId="20067"/>
    <cellStyle name="Обычный 3 2 3 4 9 2" xfId="20068"/>
    <cellStyle name="Обычный 3 2 3 4 9 2 2" xfId="20069"/>
    <cellStyle name="Обычный 3 2 3 4 9 2 2 2" xfId="20070"/>
    <cellStyle name="Обычный 3 2 3 4 9 2 3" xfId="20071"/>
    <cellStyle name="Обычный 3 2 3 4 9 2 4" xfId="20072"/>
    <cellStyle name="Обычный 3 2 3 4 9 2 5" xfId="20073"/>
    <cellStyle name="Обычный 3 2 3 4 9 3" xfId="20074"/>
    <cellStyle name="Обычный 3 2 3 4 9 3 2" xfId="20075"/>
    <cellStyle name="Обычный 3 2 3 4 9 3 3" xfId="20076"/>
    <cellStyle name="Обычный 3 2 3 4 9 3 4" xfId="20077"/>
    <cellStyle name="Обычный 3 2 3 4 9 4" xfId="20078"/>
    <cellStyle name="Обычный 3 2 3 4 9 5" xfId="20079"/>
    <cellStyle name="Обычный 3 2 3 4 9 6" xfId="20080"/>
    <cellStyle name="Обычный 3 2 3 4 9 7" xfId="20081"/>
    <cellStyle name="Обычный 3 2 3 5" xfId="20082"/>
    <cellStyle name="Обычный 3 2 3 5 2" xfId="20083"/>
    <cellStyle name="Обычный 3 2 3 5 2 2" xfId="20084"/>
    <cellStyle name="Обычный 3 2 3 5 2 2 2" xfId="20085"/>
    <cellStyle name="Обычный 3 2 3 5 2 2 2 2" xfId="20086"/>
    <cellStyle name="Обычный 3 2 3 5 2 2 3" xfId="20087"/>
    <cellStyle name="Обычный 3 2 3 5 2 2 4" xfId="20088"/>
    <cellStyle name="Обычный 3 2 3 5 2 2 5" xfId="20089"/>
    <cellStyle name="Обычный 3 2 3 5 2 3" xfId="20090"/>
    <cellStyle name="Обычный 3 2 3 5 2 3 2" xfId="20091"/>
    <cellStyle name="Обычный 3 2 3 5 2 3 3" xfId="20092"/>
    <cellStyle name="Обычный 3 2 3 5 2 3 4" xfId="20093"/>
    <cellStyle name="Обычный 3 2 3 5 2 4" xfId="20094"/>
    <cellStyle name="Обычный 3 2 3 5 2 5" xfId="20095"/>
    <cellStyle name="Обычный 3 2 3 5 2 6" xfId="20096"/>
    <cellStyle name="Обычный 3 2 3 5 2 7" xfId="20097"/>
    <cellStyle name="Обычный 3 2 3 5 3" xfId="20098"/>
    <cellStyle name="Обычный 3 2 3 5 3 2" xfId="20099"/>
    <cellStyle name="Обычный 3 2 3 5 3 2 2" xfId="20100"/>
    <cellStyle name="Обычный 3 2 3 5 3 3" xfId="20101"/>
    <cellStyle name="Обычный 3 2 3 5 3 4" xfId="20102"/>
    <cellStyle name="Обычный 3 2 3 5 3 5" xfId="20103"/>
    <cellStyle name="Обычный 3 2 3 5 4" xfId="20104"/>
    <cellStyle name="Обычный 3 2 3 5 4 2" xfId="20105"/>
    <cellStyle name="Обычный 3 2 3 5 4 2 2" xfId="20106"/>
    <cellStyle name="Обычный 3 2 3 5 4 3" xfId="20107"/>
    <cellStyle name="Обычный 3 2 3 5 4 4" xfId="20108"/>
    <cellStyle name="Обычный 3 2 3 5 4 5" xfId="20109"/>
    <cellStyle name="Обычный 3 2 3 5 5" xfId="20110"/>
    <cellStyle name="Обычный 3 2 3 5 5 2" xfId="20111"/>
    <cellStyle name="Обычный 3 2 3 5 5 3" xfId="20112"/>
    <cellStyle name="Обычный 3 2 3 5 5 4" xfId="20113"/>
    <cellStyle name="Обычный 3 2 3 5 6" xfId="20114"/>
    <cellStyle name="Обычный 3 2 3 5 7" xfId="20115"/>
    <cellStyle name="Обычный 3 2 3 5 8" xfId="20116"/>
    <cellStyle name="Обычный 3 2 3 5 9" xfId="20117"/>
    <cellStyle name="Обычный 3 2 3 6" xfId="20118"/>
    <cellStyle name="Обычный 3 2 3 6 2" xfId="20119"/>
    <cellStyle name="Обычный 3 2 3 6 2 2" xfId="20120"/>
    <cellStyle name="Обычный 3 2 3 6 2 2 2" xfId="20121"/>
    <cellStyle name="Обычный 3 2 3 6 2 2 2 2" xfId="20122"/>
    <cellStyle name="Обычный 3 2 3 6 2 2 3" xfId="20123"/>
    <cellStyle name="Обычный 3 2 3 6 2 2 4" xfId="20124"/>
    <cellStyle name="Обычный 3 2 3 6 2 2 5" xfId="20125"/>
    <cellStyle name="Обычный 3 2 3 6 2 3" xfId="20126"/>
    <cellStyle name="Обычный 3 2 3 6 2 3 2" xfId="20127"/>
    <cellStyle name="Обычный 3 2 3 6 2 3 3" xfId="20128"/>
    <cellStyle name="Обычный 3 2 3 6 2 3 4" xfId="20129"/>
    <cellStyle name="Обычный 3 2 3 6 2 4" xfId="20130"/>
    <cellStyle name="Обычный 3 2 3 6 2 5" xfId="20131"/>
    <cellStyle name="Обычный 3 2 3 6 2 6" xfId="20132"/>
    <cellStyle name="Обычный 3 2 3 6 2 7" xfId="20133"/>
    <cellStyle name="Обычный 3 2 3 6 3" xfId="20134"/>
    <cellStyle name="Обычный 3 2 3 6 3 2" xfId="20135"/>
    <cellStyle name="Обычный 3 2 3 6 3 2 2" xfId="20136"/>
    <cellStyle name="Обычный 3 2 3 6 3 3" xfId="20137"/>
    <cellStyle name="Обычный 3 2 3 6 3 4" xfId="20138"/>
    <cellStyle name="Обычный 3 2 3 6 3 5" xfId="20139"/>
    <cellStyle name="Обычный 3 2 3 6 4" xfId="20140"/>
    <cellStyle name="Обычный 3 2 3 6 4 2" xfId="20141"/>
    <cellStyle name="Обычный 3 2 3 6 4 2 2" xfId="20142"/>
    <cellStyle name="Обычный 3 2 3 6 4 3" xfId="20143"/>
    <cellStyle name="Обычный 3 2 3 6 4 4" xfId="20144"/>
    <cellStyle name="Обычный 3 2 3 6 4 5" xfId="20145"/>
    <cellStyle name="Обычный 3 2 3 6 5" xfId="20146"/>
    <cellStyle name="Обычный 3 2 3 6 5 2" xfId="20147"/>
    <cellStyle name="Обычный 3 2 3 6 5 3" xfId="20148"/>
    <cellStyle name="Обычный 3 2 3 6 5 4" xfId="20149"/>
    <cellStyle name="Обычный 3 2 3 6 6" xfId="20150"/>
    <cellStyle name="Обычный 3 2 3 6 7" xfId="20151"/>
    <cellStyle name="Обычный 3 2 3 6 8" xfId="20152"/>
    <cellStyle name="Обычный 3 2 3 6 9" xfId="20153"/>
    <cellStyle name="Обычный 3 2 3 7" xfId="20154"/>
    <cellStyle name="Обычный 3 2 3 7 2" xfId="20155"/>
    <cellStyle name="Обычный 3 2 3 7 2 2" xfId="20156"/>
    <cellStyle name="Обычный 3 2 3 7 2 2 2" xfId="20157"/>
    <cellStyle name="Обычный 3 2 3 7 2 2 2 2" xfId="20158"/>
    <cellStyle name="Обычный 3 2 3 7 2 2 3" xfId="20159"/>
    <cellStyle name="Обычный 3 2 3 7 2 2 4" xfId="20160"/>
    <cellStyle name="Обычный 3 2 3 7 2 2 5" xfId="20161"/>
    <cellStyle name="Обычный 3 2 3 7 2 3" xfId="20162"/>
    <cellStyle name="Обычный 3 2 3 7 2 3 2" xfId="20163"/>
    <cellStyle name="Обычный 3 2 3 7 2 3 3" xfId="20164"/>
    <cellStyle name="Обычный 3 2 3 7 2 3 4" xfId="20165"/>
    <cellStyle name="Обычный 3 2 3 7 2 4" xfId="20166"/>
    <cellStyle name="Обычный 3 2 3 7 2 5" xfId="20167"/>
    <cellStyle name="Обычный 3 2 3 7 2 6" xfId="20168"/>
    <cellStyle name="Обычный 3 2 3 7 2 7" xfId="20169"/>
    <cellStyle name="Обычный 3 2 3 7 3" xfId="20170"/>
    <cellStyle name="Обычный 3 2 3 7 3 2" xfId="20171"/>
    <cellStyle name="Обычный 3 2 3 7 3 2 2" xfId="20172"/>
    <cellStyle name="Обычный 3 2 3 7 3 3" xfId="20173"/>
    <cellStyle name="Обычный 3 2 3 7 3 4" xfId="20174"/>
    <cellStyle name="Обычный 3 2 3 7 3 5" xfId="20175"/>
    <cellStyle name="Обычный 3 2 3 7 4" xfId="20176"/>
    <cellStyle name="Обычный 3 2 3 7 4 2" xfId="20177"/>
    <cellStyle name="Обычный 3 2 3 7 4 2 2" xfId="20178"/>
    <cellStyle name="Обычный 3 2 3 7 4 3" xfId="20179"/>
    <cellStyle name="Обычный 3 2 3 7 4 4" xfId="20180"/>
    <cellStyle name="Обычный 3 2 3 7 4 5" xfId="20181"/>
    <cellStyle name="Обычный 3 2 3 7 5" xfId="20182"/>
    <cellStyle name="Обычный 3 2 3 7 5 2" xfId="20183"/>
    <cellStyle name="Обычный 3 2 3 7 5 3" xfId="20184"/>
    <cellStyle name="Обычный 3 2 3 7 5 4" xfId="20185"/>
    <cellStyle name="Обычный 3 2 3 7 6" xfId="20186"/>
    <cellStyle name="Обычный 3 2 3 7 7" xfId="20187"/>
    <cellStyle name="Обычный 3 2 3 7 8" xfId="20188"/>
    <cellStyle name="Обычный 3 2 3 7 9" xfId="20189"/>
    <cellStyle name="Обычный 3 2 3 8" xfId="20190"/>
    <cellStyle name="Обычный 3 2 3 8 2" xfId="20191"/>
    <cellStyle name="Обычный 3 2 3 8 2 2" xfId="20192"/>
    <cellStyle name="Обычный 3 2 3 8 2 2 2" xfId="20193"/>
    <cellStyle name="Обычный 3 2 3 8 2 2 2 2" xfId="20194"/>
    <cellStyle name="Обычный 3 2 3 8 2 2 3" xfId="20195"/>
    <cellStyle name="Обычный 3 2 3 8 2 2 4" xfId="20196"/>
    <cellStyle name="Обычный 3 2 3 8 2 2 5" xfId="20197"/>
    <cellStyle name="Обычный 3 2 3 8 2 3" xfId="20198"/>
    <cellStyle name="Обычный 3 2 3 8 2 3 2" xfId="20199"/>
    <cellStyle name="Обычный 3 2 3 8 2 3 3" xfId="20200"/>
    <cellStyle name="Обычный 3 2 3 8 2 3 4" xfId="20201"/>
    <cellStyle name="Обычный 3 2 3 8 2 4" xfId="20202"/>
    <cellStyle name="Обычный 3 2 3 8 2 5" xfId="20203"/>
    <cellStyle name="Обычный 3 2 3 8 2 6" xfId="20204"/>
    <cellStyle name="Обычный 3 2 3 8 2 7" xfId="20205"/>
    <cellStyle name="Обычный 3 2 3 8 3" xfId="20206"/>
    <cellStyle name="Обычный 3 2 3 8 3 2" xfId="20207"/>
    <cellStyle name="Обычный 3 2 3 8 3 2 2" xfId="20208"/>
    <cellStyle name="Обычный 3 2 3 8 3 3" xfId="20209"/>
    <cellStyle name="Обычный 3 2 3 8 3 4" xfId="20210"/>
    <cellStyle name="Обычный 3 2 3 8 3 5" xfId="20211"/>
    <cellStyle name="Обычный 3 2 3 8 4" xfId="20212"/>
    <cellStyle name="Обычный 3 2 3 8 4 2" xfId="20213"/>
    <cellStyle name="Обычный 3 2 3 8 4 3" xfId="20214"/>
    <cellStyle name="Обычный 3 2 3 8 4 4" xfId="20215"/>
    <cellStyle name="Обычный 3 2 3 8 5" xfId="20216"/>
    <cellStyle name="Обычный 3 2 3 8 6" xfId="20217"/>
    <cellStyle name="Обычный 3 2 3 8 7" xfId="20218"/>
    <cellStyle name="Обычный 3 2 3 8 8" xfId="20219"/>
    <cellStyle name="Обычный 3 2 3 9" xfId="20220"/>
    <cellStyle name="Обычный 3 2 3 9 2" xfId="20221"/>
    <cellStyle name="Обычный 3 2 3 9 2 2" xfId="20222"/>
    <cellStyle name="Обычный 3 2 3 9 2 2 2" xfId="20223"/>
    <cellStyle name="Обычный 3 2 3 9 2 2 2 2" xfId="20224"/>
    <cellStyle name="Обычный 3 2 3 9 2 2 3" xfId="20225"/>
    <cellStyle name="Обычный 3 2 3 9 2 2 4" xfId="20226"/>
    <cellStyle name="Обычный 3 2 3 9 2 2 5" xfId="20227"/>
    <cellStyle name="Обычный 3 2 3 9 2 3" xfId="20228"/>
    <cellStyle name="Обычный 3 2 3 9 2 3 2" xfId="20229"/>
    <cellStyle name="Обычный 3 2 3 9 2 3 3" xfId="20230"/>
    <cellStyle name="Обычный 3 2 3 9 2 3 4" xfId="20231"/>
    <cellStyle name="Обычный 3 2 3 9 2 4" xfId="20232"/>
    <cellStyle name="Обычный 3 2 3 9 2 5" xfId="20233"/>
    <cellStyle name="Обычный 3 2 3 9 2 6" xfId="20234"/>
    <cellStyle name="Обычный 3 2 3 9 2 7" xfId="20235"/>
    <cellStyle name="Обычный 3 2 3 9 3" xfId="20236"/>
    <cellStyle name="Обычный 3 2 3 9 3 2" xfId="20237"/>
    <cellStyle name="Обычный 3 2 3 9 3 2 2" xfId="20238"/>
    <cellStyle name="Обычный 3 2 3 9 3 3" xfId="20239"/>
    <cellStyle name="Обычный 3 2 3 9 3 4" xfId="20240"/>
    <cellStyle name="Обычный 3 2 3 9 3 5" xfId="20241"/>
    <cellStyle name="Обычный 3 2 3 9 4" xfId="20242"/>
    <cellStyle name="Обычный 3 2 3 9 4 2" xfId="20243"/>
    <cellStyle name="Обычный 3 2 3 9 4 3" xfId="20244"/>
    <cellStyle name="Обычный 3 2 3 9 4 4" xfId="20245"/>
    <cellStyle name="Обычный 3 2 3 9 5" xfId="20246"/>
    <cellStyle name="Обычный 3 2 3 9 6" xfId="20247"/>
    <cellStyle name="Обычный 3 2 3 9 7" xfId="20248"/>
    <cellStyle name="Обычный 3 2 3 9 8" xfId="20249"/>
    <cellStyle name="Обычный 3 2 4" xfId="20250"/>
    <cellStyle name="Обычный 3 2 4 2" xfId="20251"/>
    <cellStyle name="Обычный 3 2 4 2 2" xfId="20252"/>
    <cellStyle name="Обычный 3 2 4 2 2 2" xfId="20253"/>
    <cellStyle name="Обычный 3 2 4 2 2 2 2" xfId="20254"/>
    <cellStyle name="Обычный 3 2 4 2 2 3" xfId="20255"/>
    <cellStyle name="Обычный 3 2 4 2 2 4" xfId="20256"/>
    <cellStyle name="Обычный 3 2 4 2 2 5" xfId="20257"/>
    <cellStyle name="Обычный 3 2 4 2 3" xfId="20258"/>
    <cellStyle name="Обычный 3 2 4 2 3 2" xfId="20259"/>
    <cellStyle name="Обычный 3 2 4 2 3 2 2" xfId="20260"/>
    <cellStyle name="Обычный 3 2 4 2 3 3" xfId="20261"/>
    <cellStyle name="Обычный 3 2 4 2 3 4" xfId="20262"/>
    <cellStyle name="Обычный 3 2 4 2 3 5" xfId="20263"/>
    <cellStyle name="Обычный 3 2 4 2 4" xfId="20264"/>
    <cellStyle name="Обычный 3 2 4 2 4 2" xfId="20265"/>
    <cellStyle name="Обычный 3 2 4 2 4 3" xfId="20266"/>
    <cellStyle name="Обычный 3 2 4 2 4 4" xfId="20267"/>
    <cellStyle name="Обычный 3 2 4 2 5" xfId="20268"/>
    <cellStyle name="Обычный 3 2 4 2 6" xfId="20269"/>
    <cellStyle name="Обычный 3 2 4 2 7" xfId="20270"/>
    <cellStyle name="Обычный 3 2 4 2 8" xfId="20271"/>
    <cellStyle name="Обычный 3 2 4 3" xfId="20272"/>
    <cellStyle name="Обычный 3 2 4 3 2" xfId="20273"/>
    <cellStyle name="Обычный 3 2 4 3 2 2" xfId="20274"/>
    <cellStyle name="Обычный 3 2 4 3 3" xfId="20275"/>
    <cellStyle name="Обычный 3 2 4 3 4" xfId="20276"/>
    <cellStyle name="Обычный 3 2 4 3 5" xfId="20277"/>
    <cellStyle name="Обычный 3 2 4 4" xfId="20278"/>
    <cellStyle name="Обычный 3 2 4 4 2" xfId="20279"/>
    <cellStyle name="Обычный 3 2 4 4 2 2" xfId="20280"/>
    <cellStyle name="Обычный 3 2 4 4 3" xfId="20281"/>
    <cellStyle name="Обычный 3 2 4 4 4" xfId="20282"/>
    <cellStyle name="Обычный 3 2 4 4 5" xfId="20283"/>
    <cellStyle name="Обычный 3 2 4 5" xfId="20284"/>
    <cellStyle name="Обычный 3 2 4 5 2" xfId="20285"/>
    <cellStyle name="Обычный 3 2 4 5 2 2" xfId="20286"/>
    <cellStyle name="Обычный 3 2 4 5 3" xfId="20287"/>
    <cellStyle name="Обычный 3 2 4 5 4" xfId="20288"/>
    <cellStyle name="Обычный 3 2 4 5 5" xfId="20289"/>
    <cellStyle name="Обычный 3 2 4 6" xfId="20290"/>
    <cellStyle name="Обычный 3 2 4 6 2" xfId="20291"/>
    <cellStyle name="Обычный 3 2 4 6 2 2" xfId="20292"/>
    <cellStyle name="Обычный 3 2 4 6 3" xfId="20293"/>
    <cellStyle name="Обычный 3 2 4 7" xfId="20294"/>
    <cellStyle name="Обычный 3 2 4 7 2" xfId="20295"/>
    <cellStyle name="Обычный 3 2 4 8" xfId="20296"/>
    <cellStyle name="Обычный 3 2 4 9" xfId="20297"/>
    <cellStyle name="Обычный 3 2 5" xfId="20298"/>
    <cellStyle name="Обычный 3 2 5 10" xfId="20299"/>
    <cellStyle name="Обычный 3 2 5 2" xfId="20300"/>
    <cellStyle name="Обычный 3 2 5 2 2" xfId="20301"/>
    <cellStyle name="Обычный 3 2 5 2 2 2" xfId="20302"/>
    <cellStyle name="Обычный 3 2 5 2 2 2 2" xfId="20303"/>
    <cellStyle name="Обычный 3 2 5 2 2 3" xfId="20304"/>
    <cellStyle name="Обычный 3 2 5 2 2 4" xfId="20305"/>
    <cellStyle name="Обычный 3 2 5 2 2 5" xfId="20306"/>
    <cellStyle name="Обычный 3 2 5 2 3" xfId="20307"/>
    <cellStyle name="Обычный 3 2 5 2 3 2" xfId="20308"/>
    <cellStyle name="Обычный 3 2 5 2 3 3" xfId="20309"/>
    <cellStyle name="Обычный 3 2 5 2 3 4" xfId="20310"/>
    <cellStyle name="Обычный 3 2 5 2 4" xfId="20311"/>
    <cellStyle name="Обычный 3 2 5 2 5" xfId="20312"/>
    <cellStyle name="Обычный 3 2 5 2 6" xfId="20313"/>
    <cellStyle name="Обычный 3 2 5 2 7" xfId="20314"/>
    <cellStyle name="Обычный 3 2 5 3" xfId="20315"/>
    <cellStyle name="Обычный 3 2 5 3 2" xfId="20316"/>
    <cellStyle name="Обычный 3 2 5 3 2 2" xfId="20317"/>
    <cellStyle name="Обычный 3 2 5 3 3" xfId="20318"/>
    <cellStyle name="Обычный 3 2 5 3 4" xfId="20319"/>
    <cellStyle name="Обычный 3 2 5 3 5" xfId="20320"/>
    <cellStyle name="Обычный 3 2 5 4" xfId="20321"/>
    <cellStyle name="Обычный 3 2 5 4 2" xfId="20322"/>
    <cellStyle name="Обычный 3 2 5 4 2 2" xfId="20323"/>
    <cellStyle name="Обычный 3 2 5 4 3" xfId="20324"/>
    <cellStyle name="Обычный 3 2 5 4 4" xfId="20325"/>
    <cellStyle name="Обычный 3 2 5 4 5" xfId="20326"/>
    <cellStyle name="Обычный 3 2 5 5" xfId="20327"/>
    <cellStyle name="Обычный 3 2 5 5 2" xfId="20328"/>
    <cellStyle name="Обычный 3 2 5 5 2 2" xfId="20329"/>
    <cellStyle name="Обычный 3 2 5 5 3" xfId="20330"/>
    <cellStyle name="Обычный 3 2 5 5 4" xfId="20331"/>
    <cellStyle name="Обычный 3 2 5 6" xfId="20332"/>
    <cellStyle name="Обычный 3 2 5 7" xfId="20333"/>
    <cellStyle name="Обычный 3 2 5 8" xfId="20334"/>
    <cellStyle name="Обычный 3 2 5 9" xfId="20335"/>
    <cellStyle name="Обычный 3 2 6" xfId="20336"/>
    <cellStyle name="Обычный 3 2 7" xfId="20337"/>
    <cellStyle name="Обычный 3 2 7 2" xfId="20338"/>
    <cellStyle name="Обычный 3 2 7 2 2" xfId="20339"/>
    <cellStyle name="Обычный 3 2 7 3" xfId="20340"/>
    <cellStyle name="Обычный 3 2 8" xfId="20341"/>
    <cellStyle name="Обычный 3 2 8 2" xfId="20342"/>
    <cellStyle name="Обычный 3 2 9" xfId="20343"/>
    <cellStyle name="Обычный 3 20" xfId="20344"/>
    <cellStyle name="Обычный 3 21" xfId="20345"/>
    <cellStyle name="Обычный 3 22" xfId="20346"/>
    <cellStyle name="Обычный 3 22 2" xfId="20347"/>
    <cellStyle name="Обычный 3 23" xfId="20348"/>
    <cellStyle name="Обычный 3 24" xfId="20349"/>
    <cellStyle name="Обычный 3 25" xfId="20350"/>
    <cellStyle name="Обычный 3 3" xfId="20351"/>
    <cellStyle name="Обычный 3 3 2" xfId="20352"/>
    <cellStyle name="Обычный 3 3 2 2" xfId="20353"/>
    <cellStyle name="Обычный 3 3 2 2 2" xfId="20354"/>
    <cellStyle name="Обычный 3 3 2 3" xfId="20355"/>
    <cellStyle name="Обычный 3 3 3" xfId="20356"/>
    <cellStyle name="Обычный 3 3 3 2" xfId="20357"/>
    <cellStyle name="Обычный 3 3 4" xfId="20358"/>
    <cellStyle name="Обычный 3 3 5" xfId="59830"/>
    <cellStyle name="Обычный 3 4" xfId="6"/>
    <cellStyle name="Обычный 3 4 2" xfId="20359"/>
    <cellStyle name="Обычный 3 4 2 2" xfId="20360"/>
    <cellStyle name="Обычный 3 4 2 2 2" xfId="20361"/>
    <cellStyle name="Обычный 3 4 2 3" xfId="20362"/>
    <cellStyle name="Обычный 3 4 3" xfId="20363"/>
    <cellStyle name="Обычный 3 4 3 2" xfId="20364"/>
    <cellStyle name="Обычный 3 5" xfId="20365"/>
    <cellStyle name="Обычный 3 5 2" xfId="20366"/>
    <cellStyle name="Обычный 3 5 2 2" xfId="20367"/>
    <cellStyle name="Обычный 3 5 2 2 2" xfId="20368"/>
    <cellStyle name="Обычный 3 5 2 3" xfId="20369"/>
    <cellStyle name="Обычный 3 5 3" xfId="20370"/>
    <cellStyle name="Обычный 3 5 3 2" xfId="20371"/>
    <cellStyle name="Обычный 3 5 4" xfId="20372"/>
    <cellStyle name="Обычный 3 5 4 2" xfId="20373"/>
    <cellStyle name="Обычный 3 5 5" xfId="20374"/>
    <cellStyle name="Обычный 3 6" xfId="20375"/>
    <cellStyle name="Обычный 3 6 2" xfId="20376"/>
    <cellStyle name="Обычный 3 6 2 2" xfId="20377"/>
    <cellStyle name="Обычный 3 6 3" xfId="20378"/>
    <cellStyle name="Обычный 3 7" xfId="20379"/>
    <cellStyle name="Обычный 3 7 2" xfId="20380"/>
    <cellStyle name="Обычный 3 7 2 2" xfId="20381"/>
    <cellStyle name="Обычный 3 7 3" xfId="20382"/>
    <cellStyle name="Обычный 3 8" xfId="20383"/>
    <cellStyle name="Обычный 3 8 2" xfId="20384"/>
    <cellStyle name="Обычный 3 9" xfId="20385"/>
    <cellStyle name="Обычный 3_Допматериалы ДБП" xfId="20386"/>
    <cellStyle name="Обычный 30" xfId="20387"/>
    <cellStyle name="Обычный 30 2" xfId="59194"/>
    <cellStyle name="Обычный 31" xfId="20388"/>
    <cellStyle name="Обычный 31 2" xfId="59195"/>
    <cellStyle name="Обычный 32" xfId="20389"/>
    <cellStyle name="Обычный 32 2" xfId="59159"/>
    <cellStyle name="Обычный 33" xfId="20390"/>
    <cellStyle name="Обычный 33 2" xfId="59160"/>
    <cellStyle name="Обычный 34" xfId="20391"/>
    <cellStyle name="Обычный 34 2" xfId="20392"/>
    <cellStyle name="Обычный 34 3" xfId="59161"/>
    <cellStyle name="Обычный 35" xfId="20393"/>
    <cellStyle name="Обычный 35 2" xfId="59162"/>
    <cellStyle name="Обычный 36" xfId="20394"/>
    <cellStyle name="Обычный 36 2" xfId="59163"/>
    <cellStyle name="Обычный 37" xfId="20395"/>
    <cellStyle name="Обычный 37 2" xfId="59231"/>
    <cellStyle name="Обычный 38" xfId="20396"/>
    <cellStyle name="Обычный 38 2" xfId="20397"/>
    <cellStyle name="Обычный 38 3" xfId="59207"/>
    <cellStyle name="Обычный 39" xfId="20398"/>
    <cellStyle name="Обычный 39 2" xfId="20399"/>
    <cellStyle name="Обычный 39 3" xfId="59224"/>
    <cellStyle name="Обычный 4" xfId="20400"/>
    <cellStyle name="Обычный 4 10" xfId="20401"/>
    <cellStyle name="Обычный 4 10 10" xfId="20402"/>
    <cellStyle name="Обычный 4 10 10 2" xfId="20403"/>
    <cellStyle name="Обычный 4 10 10 2 2" xfId="20404"/>
    <cellStyle name="Обычный 4 10 10 2 2 2" xfId="20405"/>
    <cellStyle name="Обычный 4 10 10 2 2 2 2" xfId="20406"/>
    <cellStyle name="Обычный 4 10 10 2 2 2 2 2" xfId="20407"/>
    <cellStyle name="Обычный 4 10 10 2 2 3" xfId="20408"/>
    <cellStyle name="Обычный 4 10 10 2 2 4" xfId="20409"/>
    <cellStyle name="Обычный 4 10 10 2 2 5" xfId="20410"/>
    <cellStyle name="Обычный 4 10 10 2 3" xfId="20411"/>
    <cellStyle name="Обычный 4 10 10 2 3 2" xfId="20412"/>
    <cellStyle name="Обычный 4 10 10 2 3 3" xfId="20413"/>
    <cellStyle name="Обычный 4 10 10 2 3 4" xfId="20414"/>
    <cellStyle name="Обычный 4 10 10 2 4" xfId="20415"/>
    <cellStyle name="Обычный 4 10 10 2 5" xfId="20416"/>
    <cellStyle name="Обычный 4 10 10 2 6" xfId="20417"/>
    <cellStyle name="Обычный 4 10 10 2 7" xfId="20418"/>
    <cellStyle name="Обычный 4 10 10 3" xfId="20419"/>
    <cellStyle name="Обычный 4 10 10 3 2" xfId="20420"/>
    <cellStyle name="Обычный 4 10 10 3 2 2" xfId="20421"/>
    <cellStyle name="Обычный 4 10 10 3 3" xfId="20422"/>
    <cellStyle name="Обычный 4 10 10 3 4" xfId="20423"/>
    <cellStyle name="Обычный 4 10 10 3 5" xfId="20424"/>
    <cellStyle name="Обычный 4 10 10 4" xfId="20425"/>
    <cellStyle name="Обычный 4 10 10 4 2" xfId="20426"/>
    <cellStyle name="Обычный 4 10 10 4 3" xfId="20427"/>
    <cellStyle name="Обычный 4 10 10 4 4" xfId="20428"/>
    <cellStyle name="Обычный 4 10 10 5" xfId="20429"/>
    <cellStyle name="Обычный 4 10 10 6" xfId="20430"/>
    <cellStyle name="Обычный 4 10 10 7" xfId="20431"/>
    <cellStyle name="Обычный 4 10 10 8" xfId="20432"/>
    <cellStyle name="Обычный 4 10 11" xfId="20433"/>
    <cellStyle name="Обычный 4 10 11 2" xfId="20434"/>
    <cellStyle name="Обычный 4 10 11 2 2" xfId="20435"/>
    <cellStyle name="Обычный 4 10 11 2 2 2" xfId="20436"/>
    <cellStyle name="Обычный 4 10 11 2 3" xfId="20437"/>
    <cellStyle name="Обычный 4 10 11 2 4" xfId="20438"/>
    <cellStyle name="Обычный 4 10 11 2 5" xfId="20439"/>
    <cellStyle name="Обычный 4 10 11 3" xfId="20440"/>
    <cellStyle name="Обычный 4 10 11 3 2" xfId="20441"/>
    <cellStyle name="Обычный 4 10 11 3 3" xfId="20442"/>
    <cellStyle name="Обычный 4 10 11 3 4" xfId="20443"/>
    <cellStyle name="Обычный 4 10 11 4" xfId="20444"/>
    <cellStyle name="Обычный 4 10 11 5" xfId="20445"/>
    <cellStyle name="Обычный 4 10 11 6" xfId="20446"/>
    <cellStyle name="Обычный 4 10 11 7" xfId="20447"/>
    <cellStyle name="Обычный 4 10 12" xfId="20448"/>
    <cellStyle name="Обычный 4 10 12 2" xfId="20449"/>
    <cellStyle name="Обычный 4 10 12 2 2" xfId="20450"/>
    <cellStyle name="Обычный 4 10 12 2 2 2" xfId="20451"/>
    <cellStyle name="Обычный 4 10 12 2 3" xfId="20452"/>
    <cellStyle name="Обычный 4 10 12 2 4" xfId="20453"/>
    <cellStyle name="Обычный 4 10 12 2 5" xfId="20454"/>
    <cellStyle name="Обычный 4 10 12 3" xfId="20455"/>
    <cellStyle name="Обычный 4 10 12 3 2" xfId="20456"/>
    <cellStyle name="Обычный 4 10 12 3 3" xfId="20457"/>
    <cellStyle name="Обычный 4 10 12 3 4" xfId="20458"/>
    <cellStyle name="Обычный 4 10 12 4" xfId="20459"/>
    <cellStyle name="Обычный 4 10 12 5" xfId="20460"/>
    <cellStyle name="Обычный 4 10 12 6" xfId="20461"/>
    <cellStyle name="Обычный 4 10 12 7" xfId="20462"/>
    <cellStyle name="Обычный 4 10 13" xfId="20463"/>
    <cellStyle name="Обычный 4 10 13 2" xfId="20464"/>
    <cellStyle name="Обычный 4 10 13 2 2" xfId="20465"/>
    <cellStyle name="Обычный 4 10 13 3" xfId="20466"/>
    <cellStyle name="Обычный 4 10 13 4" xfId="20467"/>
    <cellStyle name="Обычный 4 10 13 5" xfId="20468"/>
    <cellStyle name="Обычный 4 10 14" xfId="20469"/>
    <cellStyle name="Обычный 4 10 14 2" xfId="20470"/>
    <cellStyle name="Обычный 4 10 14 3" xfId="20471"/>
    <cellStyle name="Обычный 4 10 14 4" xfId="20472"/>
    <cellStyle name="Обычный 4 10 15" xfId="20473"/>
    <cellStyle name="Обычный 4 10 16" xfId="20474"/>
    <cellStyle name="Обычный 4 10 17" xfId="20475"/>
    <cellStyle name="Обычный 4 10 18" xfId="20476"/>
    <cellStyle name="Обычный 4 10 2" xfId="20477"/>
    <cellStyle name="Обычный 4 10 2 10" xfId="20478"/>
    <cellStyle name="Обычный 4 10 2 10 2" xfId="20479"/>
    <cellStyle name="Обычный 4 10 2 10 2 2" xfId="20480"/>
    <cellStyle name="Обычный 4 10 2 10 2 2 2" xfId="20481"/>
    <cellStyle name="Обычный 4 10 2 10 2 3" xfId="20482"/>
    <cellStyle name="Обычный 4 10 2 10 2 4" xfId="20483"/>
    <cellStyle name="Обычный 4 10 2 10 2 5" xfId="20484"/>
    <cellStyle name="Обычный 4 10 2 10 3" xfId="20485"/>
    <cellStyle name="Обычный 4 10 2 10 3 2" xfId="20486"/>
    <cellStyle name="Обычный 4 10 2 10 3 3" xfId="20487"/>
    <cellStyle name="Обычный 4 10 2 10 3 4" xfId="20488"/>
    <cellStyle name="Обычный 4 10 2 10 4" xfId="20489"/>
    <cellStyle name="Обычный 4 10 2 10 5" xfId="20490"/>
    <cellStyle name="Обычный 4 10 2 10 6" xfId="20491"/>
    <cellStyle name="Обычный 4 10 2 10 7" xfId="20492"/>
    <cellStyle name="Обычный 4 10 2 11" xfId="20493"/>
    <cellStyle name="Обычный 4 10 2 11 2" xfId="20494"/>
    <cellStyle name="Обычный 4 10 2 11 2 2" xfId="20495"/>
    <cellStyle name="Обычный 4 10 2 11 3" xfId="20496"/>
    <cellStyle name="Обычный 4 10 2 11 4" xfId="20497"/>
    <cellStyle name="Обычный 4 10 2 11 5" xfId="20498"/>
    <cellStyle name="Обычный 4 10 2 12" xfId="20499"/>
    <cellStyle name="Обычный 4 10 2 12 2" xfId="20500"/>
    <cellStyle name="Обычный 4 10 2 12 3" xfId="20501"/>
    <cellStyle name="Обычный 4 10 2 12 4" xfId="20502"/>
    <cellStyle name="Обычный 4 10 2 13" xfId="20503"/>
    <cellStyle name="Обычный 4 10 2 14" xfId="20504"/>
    <cellStyle name="Обычный 4 10 2 15" xfId="20505"/>
    <cellStyle name="Обычный 4 10 2 16" xfId="20506"/>
    <cellStyle name="Обычный 4 10 2 2" xfId="20507"/>
    <cellStyle name="Обычный 4 10 2 2 10" xfId="20508"/>
    <cellStyle name="Обычный 4 10 2 2 10 2" xfId="20509"/>
    <cellStyle name="Обычный 4 10 2 2 10 2 2" xfId="20510"/>
    <cellStyle name="Обычный 4 10 2 2 10 3" xfId="20511"/>
    <cellStyle name="Обычный 4 10 2 2 10 4" xfId="20512"/>
    <cellStyle name="Обычный 4 10 2 2 10 5" xfId="20513"/>
    <cellStyle name="Обычный 4 10 2 2 11" xfId="20514"/>
    <cellStyle name="Обычный 4 10 2 2 11 2" xfId="20515"/>
    <cellStyle name="Обычный 4 10 2 2 11 3" xfId="20516"/>
    <cellStyle name="Обычный 4 10 2 2 11 4" xfId="20517"/>
    <cellStyle name="Обычный 4 10 2 2 12" xfId="20518"/>
    <cellStyle name="Обычный 4 10 2 2 13" xfId="20519"/>
    <cellStyle name="Обычный 4 10 2 2 14" xfId="20520"/>
    <cellStyle name="Обычный 4 10 2 2 15" xfId="20521"/>
    <cellStyle name="Обычный 4 10 2 2 2" xfId="20522"/>
    <cellStyle name="Обычный 4 10 2 2 2 2" xfId="20523"/>
    <cellStyle name="Обычный 4 10 2 2 2 2 2" xfId="20524"/>
    <cellStyle name="Обычный 4 10 2 2 2 2 2 2" xfId="20525"/>
    <cellStyle name="Обычный 4 10 2 2 2 2 2 2 2" xfId="20526"/>
    <cellStyle name="Обычный 4 10 2 2 2 2 2 3" xfId="20527"/>
    <cellStyle name="Обычный 4 10 2 2 2 2 2 4" xfId="20528"/>
    <cellStyle name="Обычный 4 10 2 2 2 2 2 5" xfId="20529"/>
    <cellStyle name="Обычный 4 10 2 2 2 2 3" xfId="20530"/>
    <cellStyle name="Обычный 4 10 2 2 2 2 3 2" xfId="20531"/>
    <cellStyle name="Обычный 4 10 2 2 2 2 3 3" xfId="20532"/>
    <cellStyle name="Обычный 4 10 2 2 2 2 3 4" xfId="20533"/>
    <cellStyle name="Обычный 4 10 2 2 2 2 4" xfId="20534"/>
    <cellStyle name="Обычный 4 10 2 2 2 2 5" xfId="20535"/>
    <cellStyle name="Обычный 4 10 2 2 2 2 6" xfId="20536"/>
    <cellStyle name="Обычный 4 10 2 2 2 2 7" xfId="20537"/>
    <cellStyle name="Обычный 4 10 2 2 2 3" xfId="20538"/>
    <cellStyle name="Обычный 4 10 2 2 2 3 2" xfId="20539"/>
    <cellStyle name="Обычный 4 10 2 2 2 3 2 2" xfId="20540"/>
    <cellStyle name="Обычный 4 10 2 2 2 3 3" xfId="20541"/>
    <cellStyle name="Обычный 4 10 2 2 2 3 4" xfId="20542"/>
    <cellStyle name="Обычный 4 10 2 2 2 3 5" xfId="20543"/>
    <cellStyle name="Обычный 4 10 2 2 2 4" xfId="20544"/>
    <cellStyle name="Обычный 4 10 2 2 2 4 2" xfId="20545"/>
    <cellStyle name="Обычный 4 10 2 2 2 4 2 2" xfId="20546"/>
    <cellStyle name="Обычный 4 10 2 2 2 4 3" xfId="20547"/>
    <cellStyle name="Обычный 4 10 2 2 2 4 4" xfId="20548"/>
    <cellStyle name="Обычный 4 10 2 2 2 4 5" xfId="20549"/>
    <cellStyle name="Обычный 4 10 2 2 2 5" xfId="20550"/>
    <cellStyle name="Обычный 4 10 2 2 2 5 2" xfId="20551"/>
    <cellStyle name="Обычный 4 10 2 2 2 5 3" xfId="20552"/>
    <cellStyle name="Обычный 4 10 2 2 2 5 4" xfId="20553"/>
    <cellStyle name="Обычный 4 10 2 2 2 6" xfId="20554"/>
    <cellStyle name="Обычный 4 10 2 2 2 7" xfId="20555"/>
    <cellStyle name="Обычный 4 10 2 2 2 8" xfId="20556"/>
    <cellStyle name="Обычный 4 10 2 2 2 9" xfId="20557"/>
    <cellStyle name="Обычный 4 10 2 2 3" xfId="20558"/>
    <cellStyle name="Обычный 4 10 2 2 3 2" xfId="20559"/>
    <cellStyle name="Обычный 4 10 2 2 3 2 2" xfId="20560"/>
    <cellStyle name="Обычный 4 10 2 2 3 2 2 2" xfId="20561"/>
    <cellStyle name="Обычный 4 10 2 2 3 2 2 2 2" xfId="20562"/>
    <cellStyle name="Обычный 4 10 2 2 3 2 2 3" xfId="20563"/>
    <cellStyle name="Обычный 4 10 2 2 3 2 2 4" xfId="20564"/>
    <cellStyle name="Обычный 4 10 2 2 3 2 2 5" xfId="20565"/>
    <cellStyle name="Обычный 4 10 2 2 3 2 3" xfId="20566"/>
    <cellStyle name="Обычный 4 10 2 2 3 2 3 2" xfId="20567"/>
    <cellStyle name="Обычный 4 10 2 2 3 2 3 3" xfId="20568"/>
    <cellStyle name="Обычный 4 10 2 2 3 2 3 4" xfId="20569"/>
    <cellStyle name="Обычный 4 10 2 2 3 2 4" xfId="20570"/>
    <cellStyle name="Обычный 4 10 2 2 3 2 5" xfId="20571"/>
    <cellStyle name="Обычный 4 10 2 2 3 2 6" xfId="20572"/>
    <cellStyle name="Обычный 4 10 2 2 3 2 7" xfId="20573"/>
    <cellStyle name="Обычный 4 10 2 2 3 3" xfId="20574"/>
    <cellStyle name="Обычный 4 10 2 2 3 3 2" xfId="20575"/>
    <cellStyle name="Обычный 4 10 2 2 3 3 2 2" xfId="20576"/>
    <cellStyle name="Обычный 4 10 2 2 3 3 3" xfId="20577"/>
    <cellStyle name="Обычный 4 10 2 2 3 3 4" xfId="20578"/>
    <cellStyle name="Обычный 4 10 2 2 3 3 5" xfId="20579"/>
    <cellStyle name="Обычный 4 10 2 2 3 4" xfId="20580"/>
    <cellStyle name="Обычный 4 10 2 2 3 4 2" xfId="20581"/>
    <cellStyle name="Обычный 4 10 2 2 3 4 2 2" xfId="20582"/>
    <cellStyle name="Обычный 4 10 2 2 3 4 3" xfId="20583"/>
    <cellStyle name="Обычный 4 10 2 2 3 4 4" xfId="20584"/>
    <cellStyle name="Обычный 4 10 2 2 3 4 5" xfId="20585"/>
    <cellStyle name="Обычный 4 10 2 2 3 5" xfId="20586"/>
    <cellStyle name="Обычный 4 10 2 2 3 5 2" xfId="20587"/>
    <cellStyle name="Обычный 4 10 2 2 3 5 3" xfId="20588"/>
    <cellStyle name="Обычный 4 10 2 2 3 5 4" xfId="20589"/>
    <cellStyle name="Обычный 4 10 2 2 3 6" xfId="20590"/>
    <cellStyle name="Обычный 4 10 2 2 3 7" xfId="20591"/>
    <cellStyle name="Обычный 4 10 2 2 3 8" xfId="20592"/>
    <cellStyle name="Обычный 4 10 2 2 3 9" xfId="20593"/>
    <cellStyle name="Обычный 4 10 2 2 4" xfId="20594"/>
    <cellStyle name="Обычный 4 10 2 2 4 2" xfId="20595"/>
    <cellStyle name="Обычный 4 10 2 2 4 2 2" xfId="20596"/>
    <cellStyle name="Обычный 4 10 2 2 4 2 2 2" xfId="20597"/>
    <cellStyle name="Обычный 4 10 2 2 4 2 2 2 2" xfId="20598"/>
    <cellStyle name="Обычный 4 10 2 2 4 2 2 3" xfId="20599"/>
    <cellStyle name="Обычный 4 10 2 2 4 2 2 4" xfId="20600"/>
    <cellStyle name="Обычный 4 10 2 2 4 2 2 5" xfId="20601"/>
    <cellStyle name="Обычный 4 10 2 2 4 2 3" xfId="20602"/>
    <cellStyle name="Обычный 4 10 2 2 4 2 3 2" xfId="20603"/>
    <cellStyle name="Обычный 4 10 2 2 4 2 3 3" xfId="20604"/>
    <cellStyle name="Обычный 4 10 2 2 4 2 3 4" xfId="20605"/>
    <cellStyle name="Обычный 4 10 2 2 4 2 4" xfId="20606"/>
    <cellStyle name="Обычный 4 10 2 2 4 2 5" xfId="20607"/>
    <cellStyle name="Обычный 4 10 2 2 4 2 6" xfId="20608"/>
    <cellStyle name="Обычный 4 10 2 2 4 2 7" xfId="20609"/>
    <cellStyle name="Обычный 4 10 2 2 4 3" xfId="20610"/>
    <cellStyle name="Обычный 4 10 2 2 4 3 2" xfId="20611"/>
    <cellStyle name="Обычный 4 10 2 2 4 3 2 2" xfId="20612"/>
    <cellStyle name="Обычный 4 10 2 2 4 3 3" xfId="20613"/>
    <cellStyle name="Обычный 4 10 2 2 4 3 4" xfId="20614"/>
    <cellStyle name="Обычный 4 10 2 2 4 3 5" xfId="20615"/>
    <cellStyle name="Обычный 4 10 2 2 4 4" xfId="20616"/>
    <cellStyle name="Обычный 4 10 2 2 4 4 2" xfId="20617"/>
    <cellStyle name="Обычный 4 10 2 2 4 4 3" xfId="20618"/>
    <cellStyle name="Обычный 4 10 2 2 4 4 4" xfId="20619"/>
    <cellStyle name="Обычный 4 10 2 2 4 5" xfId="20620"/>
    <cellStyle name="Обычный 4 10 2 2 4 6" xfId="20621"/>
    <cellStyle name="Обычный 4 10 2 2 4 7" xfId="20622"/>
    <cellStyle name="Обычный 4 10 2 2 4 8" xfId="20623"/>
    <cellStyle name="Обычный 4 10 2 2 5" xfId="20624"/>
    <cellStyle name="Обычный 4 10 2 2 5 2" xfId="20625"/>
    <cellStyle name="Обычный 4 10 2 2 5 2 2" xfId="20626"/>
    <cellStyle name="Обычный 4 10 2 2 5 2 2 2" xfId="20627"/>
    <cellStyle name="Обычный 4 10 2 2 5 2 2 2 2" xfId="20628"/>
    <cellStyle name="Обычный 4 10 2 2 5 2 2 3" xfId="20629"/>
    <cellStyle name="Обычный 4 10 2 2 5 2 2 4" xfId="20630"/>
    <cellStyle name="Обычный 4 10 2 2 5 2 2 5" xfId="20631"/>
    <cellStyle name="Обычный 4 10 2 2 5 2 3" xfId="20632"/>
    <cellStyle name="Обычный 4 10 2 2 5 2 3 2" xfId="20633"/>
    <cellStyle name="Обычный 4 10 2 2 5 2 3 3" xfId="20634"/>
    <cellStyle name="Обычный 4 10 2 2 5 2 3 4" xfId="20635"/>
    <cellStyle name="Обычный 4 10 2 2 5 2 4" xfId="20636"/>
    <cellStyle name="Обычный 4 10 2 2 5 2 5" xfId="20637"/>
    <cellStyle name="Обычный 4 10 2 2 5 2 6" xfId="20638"/>
    <cellStyle name="Обычный 4 10 2 2 5 2 7" xfId="20639"/>
    <cellStyle name="Обычный 4 10 2 2 5 3" xfId="20640"/>
    <cellStyle name="Обычный 4 10 2 2 5 3 2" xfId="20641"/>
    <cellStyle name="Обычный 4 10 2 2 5 3 2 2" xfId="20642"/>
    <cellStyle name="Обычный 4 10 2 2 5 3 3" xfId="20643"/>
    <cellStyle name="Обычный 4 10 2 2 5 3 4" xfId="20644"/>
    <cellStyle name="Обычный 4 10 2 2 5 3 5" xfId="20645"/>
    <cellStyle name="Обычный 4 10 2 2 5 4" xfId="20646"/>
    <cellStyle name="Обычный 4 10 2 2 5 4 2" xfId="20647"/>
    <cellStyle name="Обычный 4 10 2 2 5 4 3" xfId="20648"/>
    <cellStyle name="Обычный 4 10 2 2 5 4 4" xfId="20649"/>
    <cellStyle name="Обычный 4 10 2 2 5 5" xfId="20650"/>
    <cellStyle name="Обычный 4 10 2 2 5 6" xfId="20651"/>
    <cellStyle name="Обычный 4 10 2 2 5 7" xfId="20652"/>
    <cellStyle name="Обычный 4 10 2 2 5 8" xfId="20653"/>
    <cellStyle name="Обычный 4 10 2 2 6" xfId="20654"/>
    <cellStyle name="Обычный 4 10 2 2 6 2" xfId="20655"/>
    <cellStyle name="Обычный 4 10 2 2 6 2 2" xfId="20656"/>
    <cellStyle name="Обычный 4 10 2 2 6 2 2 2" xfId="20657"/>
    <cellStyle name="Обычный 4 10 2 2 6 2 2 2 2" xfId="20658"/>
    <cellStyle name="Обычный 4 10 2 2 6 2 2 3" xfId="20659"/>
    <cellStyle name="Обычный 4 10 2 2 6 2 2 4" xfId="20660"/>
    <cellStyle name="Обычный 4 10 2 2 6 2 2 5" xfId="20661"/>
    <cellStyle name="Обычный 4 10 2 2 6 2 3" xfId="20662"/>
    <cellStyle name="Обычный 4 10 2 2 6 2 3 2" xfId="20663"/>
    <cellStyle name="Обычный 4 10 2 2 6 2 3 3" xfId="20664"/>
    <cellStyle name="Обычный 4 10 2 2 6 2 3 4" xfId="20665"/>
    <cellStyle name="Обычный 4 10 2 2 6 2 4" xfId="20666"/>
    <cellStyle name="Обычный 4 10 2 2 6 2 5" xfId="20667"/>
    <cellStyle name="Обычный 4 10 2 2 6 2 6" xfId="20668"/>
    <cellStyle name="Обычный 4 10 2 2 6 2 7" xfId="20669"/>
    <cellStyle name="Обычный 4 10 2 2 6 3" xfId="20670"/>
    <cellStyle name="Обычный 4 10 2 2 6 3 2" xfId="20671"/>
    <cellStyle name="Обычный 4 10 2 2 6 3 2 2" xfId="20672"/>
    <cellStyle name="Обычный 4 10 2 2 6 3 3" xfId="20673"/>
    <cellStyle name="Обычный 4 10 2 2 6 3 4" xfId="20674"/>
    <cellStyle name="Обычный 4 10 2 2 6 3 5" xfId="20675"/>
    <cellStyle name="Обычный 4 10 2 2 6 4" xfId="20676"/>
    <cellStyle name="Обычный 4 10 2 2 6 4 2" xfId="20677"/>
    <cellStyle name="Обычный 4 10 2 2 6 4 3" xfId="20678"/>
    <cellStyle name="Обычный 4 10 2 2 6 4 4" xfId="20679"/>
    <cellStyle name="Обычный 4 10 2 2 6 5" xfId="20680"/>
    <cellStyle name="Обычный 4 10 2 2 6 6" xfId="20681"/>
    <cellStyle name="Обычный 4 10 2 2 6 7" xfId="20682"/>
    <cellStyle name="Обычный 4 10 2 2 6 8" xfId="20683"/>
    <cellStyle name="Обычный 4 10 2 2 7" xfId="20684"/>
    <cellStyle name="Обычный 4 10 2 2 7 2" xfId="20685"/>
    <cellStyle name="Обычный 4 10 2 2 7 2 2" xfId="20686"/>
    <cellStyle name="Обычный 4 10 2 2 7 2 2 2" xfId="20687"/>
    <cellStyle name="Обычный 4 10 2 2 7 2 2 2 2" xfId="20688"/>
    <cellStyle name="Обычный 4 10 2 2 7 2 2 3" xfId="20689"/>
    <cellStyle name="Обычный 4 10 2 2 7 2 2 4" xfId="20690"/>
    <cellStyle name="Обычный 4 10 2 2 7 2 2 5" xfId="20691"/>
    <cellStyle name="Обычный 4 10 2 2 7 2 3" xfId="20692"/>
    <cellStyle name="Обычный 4 10 2 2 7 2 3 2" xfId="20693"/>
    <cellStyle name="Обычный 4 10 2 2 7 2 3 3" xfId="20694"/>
    <cellStyle name="Обычный 4 10 2 2 7 2 3 4" xfId="20695"/>
    <cellStyle name="Обычный 4 10 2 2 7 2 4" xfId="20696"/>
    <cellStyle name="Обычный 4 10 2 2 7 2 5" xfId="20697"/>
    <cellStyle name="Обычный 4 10 2 2 7 2 6" xfId="20698"/>
    <cellStyle name="Обычный 4 10 2 2 7 2 7" xfId="20699"/>
    <cellStyle name="Обычный 4 10 2 2 7 3" xfId="20700"/>
    <cellStyle name="Обычный 4 10 2 2 7 3 2" xfId="20701"/>
    <cellStyle name="Обычный 4 10 2 2 7 3 2 2" xfId="20702"/>
    <cellStyle name="Обычный 4 10 2 2 7 3 3" xfId="20703"/>
    <cellStyle name="Обычный 4 10 2 2 7 3 4" xfId="20704"/>
    <cellStyle name="Обычный 4 10 2 2 7 3 5" xfId="20705"/>
    <cellStyle name="Обычный 4 10 2 2 7 4" xfId="20706"/>
    <cellStyle name="Обычный 4 10 2 2 7 4 2" xfId="20707"/>
    <cellStyle name="Обычный 4 10 2 2 7 4 3" xfId="20708"/>
    <cellStyle name="Обычный 4 10 2 2 7 4 4" xfId="20709"/>
    <cellStyle name="Обычный 4 10 2 2 7 5" xfId="20710"/>
    <cellStyle name="Обычный 4 10 2 2 7 6" xfId="20711"/>
    <cellStyle name="Обычный 4 10 2 2 7 7" xfId="20712"/>
    <cellStyle name="Обычный 4 10 2 2 7 8" xfId="20713"/>
    <cellStyle name="Обычный 4 10 2 2 8" xfId="20714"/>
    <cellStyle name="Обычный 4 10 2 2 8 2" xfId="20715"/>
    <cellStyle name="Обычный 4 10 2 2 8 2 2" xfId="20716"/>
    <cellStyle name="Обычный 4 10 2 2 8 2 2 2" xfId="20717"/>
    <cellStyle name="Обычный 4 10 2 2 8 2 3" xfId="20718"/>
    <cellStyle name="Обычный 4 10 2 2 8 2 4" xfId="20719"/>
    <cellStyle name="Обычный 4 10 2 2 8 2 5" xfId="20720"/>
    <cellStyle name="Обычный 4 10 2 2 8 3" xfId="20721"/>
    <cellStyle name="Обычный 4 10 2 2 8 3 2" xfId="20722"/>
    <cellStyle name="Обычный 4 10 2 2 8 3 3" xfId="20723"/>
    <cellStyle name="Обычный 4 10 2 2 8 3 4" xfId="20724"/>
    <cellStyle name="Обычный 4 10 2 2 8 4" xfId="20725"/>
    <cellStyle name="Обычный 4 10 2 2 8 5" xfId="20726"/>
    <cellStyle name="Обычный 4 10 2 2 8 6" xfId="20727"/>
    <cellStyle name="Обычный 4 10 2 2 8 7" xfId="20728"/>
    <cellStyle name="Обычный 4 10 2 2 9" xfId="20729"/>
    <cellStyle name="Обычный 4 10 2 2 9 2" xfId="20730"/>
    <cellStyle name="Обычный 4 10 2 2 9 2 2" xfId="20731"/>
    <cellStyle name="Обычный 4 10 2 2 9 2 2 2" xfId="20732"/>
    <cellStyle name="Обычный 4 10 2 2 9 2 3" xfId="20733"/>
    <cellStyle name="Обычный 4 10 2 2 9 2 4" xfId="20734"/>
    <cellStyle name="Обычный 4 10 2 2 9 2 5" xfId="20735"/>
    <cellStyle name="Обычный 4 10 2 2 9 3" xfId="20736"/>
    <cellStyle name="Обычный 4 10 2 2 9 3 2" xfId="20737"/>
    <cellStyle name="Обычный 4 10 2 2 9 3 3" xfId="20738"/>
    <cellStyle name="Обычный 4 10 2 2 9 3 4" xfId="20739"/>
    <cellStyle name="Обычный 4 10 2 2 9 4" xfId="20740"/>
    <cellStyle name="Обычный 4 10 2 2 9 5" xfId="20741"/>
    <cellStyle name="Обычный 4 10 2 2 9 6" xfId="20742"/>
    <cellStyle name="Обычный 4 10 2 2 9 7" xfId="20743"/>
    <cellStyle name="Обычный 4 10 2 3" xfId="20744"/>
    <cellStyle name="Обычный 4 10 2 3 2" xfId="20745"/>
    <cellStyle name="Обычный 4 10 2 3 2 2" xfId="20746"/>
    <cellStyle name="Обычный 4 10 2 3 2 2 2" xfId="20747"/>
    <cellStyle name="Обычный 4 10 2 3 2 2 2 2" xfId="20748"/>
    <cellStyle name="Обычный 4 10 2 3 2 2 3" xfId="20749"/>
    <cellStyle name="Обычный 4 10 2 3 2 2 4" xfId="20750"/>
    <cellStyle name="Обычный 4 10 2 3 2 2 5" xfId="20751"/>
    <cellStyle name="Обычный 4 10 2 3 2 3" xfId="20752"/>
    <cellStyle name="Обычный 4 10 2 3 2 3 2" xfId="20753"/>
    <cellStyle name="Обычный 4 10 2 3 2 3 3" xfId="20754"/>
    <cellStyle name="Обычный 4 10 2 3 2 3 4" xfId="20755"/>
    <cellStyle name="Обычный 4 10 2 3 2 4" xfId="20756"/>
    <cellStyle name="Обычный 4 10 2 3 2 5" xfId="20757"/>
    <cellStyle name="Обычный 4 10 2 3 2 6" xfId="20758"/>
    <cellStyle name="Обычный 4 10 2 3 2 7" xfId="20759"/>
    <cellStyle name="Обычный 4 10 2 3 3" xfId="20760"/>
    <cellStyle name="Обычный 4 10 2 3 3 2" xfId="20761"/>
    <cellStyle name="Обычный 4 10 2 3 3 2 2" xfId="20762"/>
    <cellStyle name="Обычный 4 10 2 3 3 3" xfId="20763"/>
    <cellStyle name="Обычный 4 10 2 3 3 4" xfId="20764"/>
    <cellStyle name="Обычный 4 10 2 3 3 5" xfId="20765"/>
    <cellStyle name="Обычный 4 10 2 3 4" xfId="20766"/>
    <cellStyle name="Обычный 4 10 2 3 4 2" xfId="20767"/>
    <cellStyle name="Обычный 4 10 2 3 4 2 2" xfId="20768"/>
    <cellStyle name="Обычный 4 10 2 3 4 3" xfId="20769"/>
    <cellStyle name="Обычный 4 10 2 3 4 4" xfId="20770"/>
    <cellStyle name="Обычный 4 10 2 3 4 5" xfId="20771"/>
    <cellStyle name="Обычный 4 10 2 3 5" xfId="20772"/>
    <cellStyle name="Обычный 4 10 2 3 5 2" xfId="20773"/>
    <cellStyle name="Обычный 4 10 2 3 5 3" xfId="20774"/>
    <cellStyle name="Обычный 4 10 2 3 5 4" xfId="20775"/>
    <cellStyle name="Обычный 4 10 2 3 6" xfId="20776"/>
    <cellStyle name="Обычный 4 10 2 3 7" xfId="20777"/>
    <cellStyle name="Обычный 4 10 2 3 8" xfId="20778"/>
    <cellStyle name="Обычный 4 10 2 3 9" xfId="20779"/>
    <cellStyle name="Обычный 4 10 2 4" xfId="20780"/>
    <cellStyle name="Обычный 4 10 2 4 2" xfId="20781"/>
    <cellStyle name="Обычный 4 10 2 4 2 2" xfId="20782"/>
    <cellStyle name="Обычный 4 10 2 4 2 2 2" xfId="20783"/>
    <cellStyle name="Обычный 4 10 2 4 2 2 2 2" xfId="20784"/>
    <cellStyle name="Обычный 4 10 2 4 2 2 3" xfId="20785"/>
    <cellStyle name="Обычный 4 10 2 4 2 2 4" xfId="20786"/>
    <cellStyle name="Обычный 4 10 2 4 2 2 5" xfId="20787"/>
    <cellStyle name="Обычный 4 10 2 4 2 3" xfId="20788"/>
    <cellStyle name="Обычный 4 10 2 4 2 3 2" xfId="20789"/>
    <cellStyle name="Обычный 4 10 2 4 2 3 3" xfId="20790"/>
    <cellStyle name="Обычный 4 10 2 4 2 3 4" xfId="20791"/>
    <cellStyle name="Обычный 4 10 2 4 2 4" xfId="20792"/>
    <cellStyle name="Обычный 4 10 2 4 2 5" xfId="20793"/>
    <cellStyle name="Обычный 4 10 2 4 2 6" xfId="20794"/>
    <cellStyle name="Обычный 4 10 2 4 2 7" xfId="20795"/>
    <cellStyle name="Обычный 4 10 2 4 3" xfId="20796"/>
    <cellStyle name="Обычный 4 10 2 4 3 2" xfId="20797"/>
    <cellStyle name="Обычный 4 10 2 4 3 2 2" xfId="20798"/>
    <cellStyle name="Обычный 4 10 2 4 3 3" xfId="20799"/>
    <cellStyle name="Обычный 4 10 2 4 3 4" xfId="20800"/>
    <cellStyle name="Обычный 4 10 2 4 3 5" xfId="20801"/>
    <cellStyle name="Обычный 4 10 2 4 4" xfId="20802"/>
    <cellStyle name="Обычный 4 10 2 4 4 2" xfId="20803"/>
    <cellStyle name="Обычный 4 10 2 4 4 2 2" xfId="20804"/>
    <cellStyle name="Обычный 4 10 2 4 4 3" xfId="20805"/>
    <cellStyle name="Обычный 4 10 2 4 4 4" xfId="20806"/>
    <cellStyle name="Обычный 4 10 2 4 4 5" xfId="20807"/>
    <cellStyle name="Обычный 4 10 2 4 5" xfId="20808"/>
    <cellStyle name="Обычный 4 10 2 4 5 2" xfId="20809"/>
    <cellStyle name="Обычный 4 10 2 4 5 3" xfId="20810"/>
    <cellStyle name="Обычный 4 10 2 4 5 4" xfId="20811"/>
    <cellStyle name="Обычный 4 10 2 4 6" xfId="20812"/>
    <cellStyle name="Обычный 4 10 2 4 7" xfId="20813"/>
    <cellStyle name="Обычный 4 10 2 4 8" xfId="20814"/>
    <cellStyle name="Обычный 4 10 2 4 9" xfId="20815"/>
    <cellStyle name="Обычный 4 10 2 5" xfId="20816"/>
    <cellStyle name="Обычный 4 10 2 5 2" xfId="20817"/>
    <cellStyle name="Обычный 4 10 2 5 2 2" xfId="20818"/>
    <cellStyle name="Обычный 4 10 2 5 2 2 2" xfId="20819"/>
    <cellStyle name="Обычный 4 10 2 5 2 2 2 2" xfId="20820"/>
    <cellStyle name="Обычный 4 10 2 5 2 2 3" xfId="20821"/>
    <cellStyle name="Обычный 4 10 2 5 2 2 4" xfId="20822"/>
    <cellStyle name="Обычный 4 10 2 5 2 2 5" xfId="20823"/>
    <cellStyle name="Обычный 4 10 2 5 2 3" xfId="20824"/>
    <cellStyle name="Обычный 4 10 2 5 2 3 2" xfId="20825"/>
    <cellStyle name="Обычный 4 10 2 5 2 3 3" xfId="20826"/>
    <cellStyle name="Обычный 4 10 2 5 2 3 4" xfId="20827"/>
    <cellStyle name="Обычный 4 10 2 5 2 4" xfId="20828"/>
    <cellStyle name="Обычный 4 10 2 5 2 5" xfId="20829"/>
    <cellStyle name="Обычный 4 10 2 5 2 6" xfId="20830"/>
    <cellStyle name="Обычный 4 10 2 5 2 7" xfId="20831"/>
    <cellStyle name="Обычный 4 10 2 5 3" xfId="20832"/>
    <cellStyle name="Обычный 4 10 2 5 3 2" xfId="20833"/>
    <cellStyle name="Обычный 4 10 2 5 3 2 2" xfId="20834"/>
    <cellStyle name="Обычный 4 10 2 5 3 3" xfId="20835"/>
    <cellStyle name="Обычный 4 10 2 5 3 4" xfId="20836"/>
    <cellStyle name="Обычный 4 10 2 5 3 5" xfId="20837"/>
    <cellStyle name="Обычный 4 10 2 5 4" xfId="20838"/>
    <cellStyle name="Обычный 4 10 2 5 4 2" xfId="20839"/>
    <cellStyle name="Обычный 4 10 2 5 4 3" xfId="20840"/>
    <cellStyle name="Обычный 4 10 2 5 4 4" xfId="20841"/>
    <cellStyle name="Обычный 4 10 2 5 5" xfId="20842"/>
    <cellStyle name="Обычный 4 10 2 5 6" xfId="20843"/>
    <cellStyle name="Обычный 4 10 2 5 7" xfId="20844"/>
    <cellStyle name="Обычный 4 10 2 5 8" xfId="20845"/>
    <cellStyle name="Обычный 4 10 2 6" xfId="20846"/>
    <cellStyle name="Обычный 4 10 2 6 2" xfId="20847"/>
    <cellStyle name="Обычный 4 10 2 6 2 2" xfId="20848"/>
    <cellStyle name="Обычный 4 10 2 6 2 2 2" xfId="20849"/>
    <cellStyle name="Обычный 4 10 2 6 2 2 2 2" xfId="20850"/>
    <cellStyle name="Обычный 4 10 2 6 2 2 3" xfId="20851"/>
    <cellStyle name="Обычный 4 10 2 6 2 2 4" xfId="20852"/>
    <cellStyle name="Обычный 4 10 2 6 2 2 5" xfId="20853"/>
    <cellStyle name="Обычный 4 10 2 6 2 3" xfId="20854"/>
    <cellStyle name="Обычный 4 10 2 6 2 3 2" xfId="20855"/>
    <cellStyle name="Обычный 4 10 2 6 2 3 3" xfId="20856"/>
    <cellStyle name="Обычный 4 10 2 6 2 3 4" xfId="20857"/>
    <cellStyle name="Обычный 4 10 2 6 2 4" xfId="20858"/>
    <cellStyle name="Обычный 4 10 2 6 2 5" xfId="20859"/>
    <cellStyle name="Обычный 4 10 2 6 2 6" xfId="20860"/>
    <cellStyle name="Обычный 4 10 2 6 2 7" xfId="20861"/>
    <cellStyle name="Обычный 4 10 2 6 3" xfId="20862"/>
    <cellStyle name="Обычный 4 10 2 6 3 2" xfId="20863"/>
    <cellStyle name="Обычный 4 10 2 6 3 2 2" xfId="20864"/>
    <cellStyle name="Обычный 4 10 2 6 3 3" xfId="20865"/>
    <cellStyle name="Обычный 4 10 2 6 3 4" xfId="20866"/>
    <cellStyle name="Обычный 4 10 2 6 3 5" xfId="20867"/>
    <cellStyle name="Обычный 4 10 2 6 4" xfId="20868"/>
    <cellStyle name="Обычный 4 10 2 6 4 2" xfId="20869"/>
    <cellStyle name="Обычный 4 10 2 6 4 3" xfId="20870"/>
    <cellStyle name="Обычный 4 10 2 6 4 4" xfId="20871"/>
    <cellStyle name="Обычный 4 10 2 6 5" xfId="20872"/>
    <cellStyle name="Обычный 4 10 2 6 6" xfId="20873"/>
    <cellStyle name="Обычный 4 10 2 6 7" xfId="20874"/>
    <cellStyle name="Обычный 4 10 2 6 8" xfId="20875"/>
    <cellStyle name="Обычный 4 10 2 7" xfId="20876"/>
    <cellStyle name="Обычный 4 10 2 7 2" xfId="20877"/>
    <cellStyle name="Обычный 4 10 2 7 2 2" xfId="20878"/>
    <cellStyle name="Обычный 4 10 2 7 2 2 2" xfId="20879"/>
    <cellStyle name="Обычный 4 10 2 7 2 2 2 2" xfId="20880"/>
    <cellStyle name="Обычный 4 10 2 7 2 2 3" xfId="20881"/>
    <cellStyle name="Обычный 4 10 2 7 2 2 4" xfId="20882"/>
    <cellStyle name="Обычный 4 10 2 7 2 2 5" xfId="20883"/>
    <cellStyle name="Обычный 4 10 2 7 2 3" xfId="20884"/>
    <cellStyle name="Обычный 4 10 2 7 2 3 2" xfId="20885"/>
    <cellStyle name="Обычный 4 10 2 7 2 3 3" xfId="20886"/>
    <cellStyle name="Обычный 4 10 2 7 2 3 4" xfId="20887"/>
    <cellStyle name="Обычный 4 10 2 7 2 4" xfId="20888"/>
    <cellStyle name="Обычный 4 10 2 7 2 5" xfId="20889"/>
    <cellStyle name="Обычный 4 10 2 7 2 6" xfId="20890"/>
    <cellStyle name="Обычный 4 10 2 7 2 7" xfId="20891"/>
    <cellStyle name="Обычный 4 10 2 7 3" xfId="20892"/>
    <cellStyle name="Обычный 4 10 2 7 3 2" xfId="20893"/>
    <cellStyle name="Обычный 4 10 2 7 3 2 2" xfId="20894"/>
    <cellStyle name="Обычный 4 10 2 7 3 3" xfId="20895"/>
    <cellStyle name="Обычный 4 10 2 7 3 4" xfId="20896"/>
    <cellStyle name="Обычный 4 10 2 7 3 5" xfId="20897"/>
    <cellStyle name="Обычный 4 10 2 7 4" xfId="20898"/>
    <cellStyle name="Обычный 4 10 2 7 4 2" xfId="20899"/>
    <cellStyle name="Обычный 4 10 2 7 4 3" xfId="20900"/>
    <cellStyle name="Обычный 4 10 2 7 4 4" xfId="20901"/>
    <cellStyle name="Обычный 4 10 2 7 5" xfId="20902"/>
    <cellStyle name="Обычный 4 10 2 7 6" xfId="20903"/>
    <cellStyle name="Обычный 4 10 2 7 7" xfId="20904"/>
    <cellStyle name="Обычный 4 10 2 7 8" xfId="20905"/>
    <cellStyle name="Обычный 4 10 2 8" xfId="20906"/>
    <cellStyle name="Обычный 4 10 2 8 2" xfId="20907"/>
    <cellStyle name="Обычный 4 10 2 8 2 2" xfId="20908"/>
    <cellStyle name="Обычный 4 10 2 8 2 2 2" xfId="20909"/>
    <cellStyle name="Обычный 4 10 2 8 2 2 2 2" xfId="20910"/>
    <cellStyle name="Обычный 4 10 2 8 2 2 3" xfId="20911"/>
    <cellStyle name="Обычный 4 10 2 8 2 2 4" xfId="20912"/>
    <cellStyle name="Обычный 4 10 2 8 2 2 5" xfId="20913"/>
    <cellStyle name="Обычный 4 10 2 8 2 3" xfId="20914"/>
    <cellStyle name="Обычный 4 10 2 8 2 3 2" xfId="20915"/>
    <cellStyle name="Обычный 4 10 2 8 2 3 3" xfId="20916"/>
    <cellStyle name="Обычный 4 10 2 8 2 3 4" xfId="20917"/>
    <cellStyle name="Обычный 4 10 2 8 2 4" xfId="20918"/>
    <cellStyle name="Обычный 4 10 2 8 2 5" xfId="20919"/>
    <cellStyle name="Обычный 4 10 2 8 2 6" xfId="20920"/>
    <cellStyle name="Обычный 4 10 2 8 2 7" xfId="20921"/>
    <cellStyle name="Обычный 4 10 2 8 3" xfId="20922"/>
    <cellStyle name="Обычный 4 10 2 8 3 2" xfId="20923"/>
    <cellStyle name="Обычный 4 10 2 8 3 2 2" xfId="20924"/>
    <cellStyle name="Обычный 4 10 2 8 3 3" xfId="20925"/>
    <cellStyle name="Обычный 4 10 2 8 3 4" xfId="20926"/>
    <cellStyle name="Обычный 4 10 2 8 3 5" xfId="20927"/>
    <cellStyle name="Обычный 4 10 2 8 4" xfId="20928"/>
    <cellStyle name="Обычный 4 10 2 8 4 2" xfId="20929"/>
    <cellStyle name="Обычный 4 10 2 8 4 3" xfId="20930"/>
    <cellStyle name="Обычный 4 10 2 8 4 4" xfId="20931"/>
    <cellStyle name="Обычный 4 10 2 8 5" xfId="20932"/>
    <cellStyle name="Обычный 4 10 2 8 6" xfId="20933"/>
    <cellStyle name="Обычный 4 10 2 8 7" xfId="20934"/>
    <cellStyle name="Обычный 4 10 2 8 8" xfId="20935"/>
    <cellStyle name="Обычный 4 10 2 9" xfId="20936"/>
    <cellStyle name="Обычный 4 10 2 9 2" xfId="20937"/>
    <cellStyle name="Обычный 4 10 2 9 2 2" xfId="20938"/>
    <cellStyle name="Обычный 4 10 2 9 2 2 2" xfId="20939"/>
    <cellStyle name="Обычный 4 10 2 9 2 3" xfId="20940"/>
    <cellStyle name="Обычный 4 10 2 9 2 4" xfId="20941"/>
    <cellStyle name="Обычный 4 10 2 9 2 5" xfId="20942"/>
    <cellStyle name="Обычный 4 10 2 9 3" xfId="20943"/>
    <cellStyle name="Обычный 4 10 2 9 3 2" xfId="20944"/>
    <cellStyle name="Обычный 4 10 2 9 3 3" xfId="20945"/>
    <cellStyle name="Обычный 4 10 2 9 3 4" xfId="20946"/>
    <cellStyle name="Обычный 4 10 2 9 4" xfId="20947"/>
    <cellStyle name="Обычный 4 10 2 9 5" xfId="20948"/>
    <cellStyle name="Обычный 4 10 2 9 6" xfId="20949"/>
    <cellStyle name="Обычный 4 10 2 9 7" xfId="20950"/>
    <cellStyle name="Обычный 4 10 3" xfId="20951"/>
    <cellStyle name="Обычный 4 10 3 10" xfId="20952"/>
    <cellStyle name="Обычный 4 10 3 10 2" xfId="20953"/>
    <cellStyle name="Обычный 4 10 3 10 2 2" xfId="20954"/>
    <cellStyle name="Обычный 4 10 3 10 3" xfId="20955"/>
    <cellStyle name="Обычный 4 10 3 10 4" xfId="20956"/>
    <cellStyle name="Обычный 4 10 3 10 5" xfId="20957"/>
    <cellStyle name="Обычный 4 10 3 11" xfId="20958"/>
    <cellStyle name="Обычный 4 10 3 11 2" xfId="20959"/>
    <cellStyle name="Обычный 4 10 3 11 3" xfId="20960"/>
    <cellStyle name="Обычный 4 10 3 11 4" xfId="20961"/>
    <cellStyle name="Обычный 4 10 3 12" xfId="20962"/>
    <cellStyle name="Обычный 4 10 3 13" xfId="20963"/>
    <cellStyle name="Обычный 4 10 3 14" xfId="20964"/>
    <cellStyle name="Обычный 4 10 3 15" xfId="20965"/>
    <cellStyle name="Обычный 4 10 3 2" xfId="20966"/>
    <cellStyle name="Обычный 4 10 3 2 2" xfId="20967"/>
    <cellStyle name="Обычный 4 10 3 2 2 2" xfId="20968"/>
    <cellStyle name="Обычный 4 10 3 2 2 2 2" xfId="20969"/>
    <cellStyle name="Обычный 4 10 3 2 2 2 2 2" xfId="20970"/>
    <cellStyle name="Обычный 4 10 3 2 2 2 3" xfId="20971"/>
    <cellStyle name="Обычный 4 10 3 2 2 2 4" xfId="20972"/>
    <cellStyle name="Обычный 4 10 3 2 2 2 5" xfId="20973"/>
    <cellStyle name="Обычный 4 10 3 2 2 3" xfId="20974"/>
    <cellStyle name="Обычный 4 10 3 2 2 3 2" xfId="20975"/>
    <cellStyle name="Обычный 4 10 3 2 2 3 3" xfId="20976"/>
    <cellStyle name="Обычный 4 10 3 2 2 3 4" xfId="20977"/>
    <cellStyle name="Обычный 4 10 3 2 2 4" xfId="20978"/>
    <cellStyle name="Обычный 4 10 3 2 2 5" xfId="20979"/>
    <cellStyle name="Обычный 4 10 3 2 2 6" xfId="20980"/>
    <cellStyle name="Обычный 4 10 3 2 2 7" xfId="20981"/>
    <cellStyle name="Обычный 4 10 3 2 3" xfId="20982"/>
    <cellStyle name="Обычный 4 10 3 2 3 2" xfId="20983"/>
    <cellStyle name="Обычный 4 10 3 2 3 2 2" xfId="20984"/>
    <cellStyle name="Обычный 4 10 3 2 3 3" xfId="20985"/>
    <cellStyle name="Обычный 4 10 3 2 3 4" xfId="20986"/>
    <cellStyle name="Обычный 4 10 3 2 3 5" xfId="20987"/>
    <cellStyle name="Обычный 4 10 3 2 4" xfId="20988"/>
    <cellStyle name="Обычный 4 10 3 2 4 2" xfId="20989"/>
    <cellStyle name="Обычный 4 10 3 2 4 2 2" xfId="20990"/>
    <cellStyle name="Обычный 4 10 3 2 4 3" xfId="20991"/>
    <cellStyle name="Обычный 4 10 3 2 4 4" xfId="20992"/>
    <cellStyle name="Обычный 4 10 3 2 4 5" xfId="20993"/>
    <cellStyle name="Обычный 4 10 3 2 5" xfId="20994"/>
    <cellStyle name="Обычный 4 10 3 2 5 2" xfId="20995"/>
    <cellStyle name="Обычный 4 10 3 2 5 3" xfId="20996"/>
    <cellStyle name="Обычный 4 10 3 2 5 4" xfId="20997"/>
    <cellStyle name="Обычный 4 10 3 2 6" xfId="20998"/>
    <cellStyle name="Обычный 4 10 3 2 7" xfId="20999"/>
    <cellStyle name="Обычный 4 10 3 2 8" xfId="21000"/>
    <cellStyle name="Обычный 4 10 3 2 9" xfId="21001"/>
    <cellStyle name="Обычный 4 10 3 3" xfId="21002"/>
    <cellStyle name="Обычный 4 10 3 3 2" xfId="21003"/>
    <cellStyle name="Обычный 4 10 3 3 2 2" xfId="21004"/>
    <cellStyle name="Обычный 4 10 3 3 2 2 2" xfId="21005"/>
    <cellStyle name="Обычный 4 10 3 3 2 2 2 2" xfId="21006"/>
    <cellStyle name="Обычный 4 10 3 3 2 2 3" xfId="21007"/>
    <cellStyle name="Обычный 4 10 3 3 2 2 4" xfId="21008"/>
    <cellStyle name="Обычный 4 10 3 3 2 2 5" xfId="21009"/>
    <cellStyle name="Обычный 4 10 3 3 2 3" xfId="21010"/>
    <cellStyle name="Обычный 4 10 3 3 2 3 2" xfId="21011"/>
    <cellStyle name="Обычный 4 10 3 3 2 3 3" xfId="21012"/>
    <cellStyle name="Обычный 4 10 3 3 2 3 4" xfId="21013"/>
    <cellStyle name="Обычный 4 10 3 3 2 4" xfId="21014"/>
    <cellStyle name="Обычный 4 10 3 3 2 5" xfId="21015"/>
    <cellStyle name="Обычный 4 10 3 3 2 6" xfId="21016"/>
    <cellStyle name="Обычный 4 10 3 3 2 7" xfId="21017"/>
    <cellStyle name="Обычный 4 10 3 3 3" xfId="21018"/>
    <cellStyle name="Обычный 4 10 3 3 3 2" xfId="21019"/>
    <cellStyle name="Обычный 4 10 3 3 3 2 2" xfId="21020"/>
    <cellStyle name="Обычный 4 10 3 3 3 3" xfId="21021"/>
    <cellStyle name="Обычный 4 10 3 3 3 4" xfId="21022"/>
    <cellStyle name="Обычный 4 10 3 3 3 5" xfId="21023"/>
    <cellStyle name="Обычный 4 10 3 3 4" xfId="21024"/>
    <cellStyle name="Обычный 4 10 3 3 4 2" xfId="21025"/>
    <cellStyle name="Обычный 4 10 3 3 4 2 2" xfId="21026"/>
    <cellStyle name="Обычный 4 10 3 3 4 3" xfId="21027"/>
    <cellStyle name="Обычный 4 10 3 3 4 4" xfId="21028"/>
    <cellStyle name="Обычный 4 10 3 3 4 5" xfId="21029"/>
    <cellStyle name="Обычный 4 10 3 3 5" xfId="21030"/>
    <cellStyle name="Обычный 4 10 3 3 5 2" xfId="21031"/>
    <cellStyle name="Обычный 4 10 3 3 5 3" xfId="21032"/>
    <cellStyle name="Обычный 4 10 3 3 5 4" xfId="21033"/>
    <cellStyle name="Обычный 4 10 3 3 6" xfId="21034"/>
    <cellStyle name="Обычный 4 10 3 3 7" xfId="21035"/>
    <cellStyle name="Обычный 4 10 3 3 8" xfId="21036"/>
    <cellStyle name="Обычный 4 10 3 3 9" xfId="21037"/>
    <cellStyle name="Обычный 4 10 3 4" xfId="21038"/>
    <cellStyle name="Обычный 4 10 3 4 2" xfId="21039"/>
    <cellStyle name="Обычный 4 10 3 4 2 2" xfId="21040"/>
    <cellStyle name="Обычный 4 10 3 4 2 2 2" xfId="21041"/>
    <cellStyle name="Обычный 4 10 3 4 2 2 2 2" xfId="21042"/>
    <cellStyle name="Обычный 4 10 3 4 2 2 3" xfId="21043"/>
    <cellStyle name="Обычный 4 10 3 4 2 2 4" xfId="21044"/>
    <cellStyle name="Обычный 4 10 3 4 2 2 5" xfId="21045"/>
    <cellStyle name="Обычный 4 10 3 4 2 3" xfId="21046"/>
    <cellStyle name="Обычный 4 10 3 4 2 3 2" xfId="21047"/>
    <cellStyle name="Обычный 4 10 3 4 2 3 3" xfId="21048"/>
    <cellStyle name="Обычный 4 10 3 4 2 3 4" xfId="21049"/>
    <cellStyle name="Обычный 4 10 3 4 2 4" xfId="21050"/>
    <cellStyle name="Обычный 4 10 3 4 2 5" xfId="21051"/>
    <cellStyle name="Обычный 4 10 3 4 2 6" xfId="21052"/>
    <cellStyle name="Обычный 4 10 3 4 2 7" xfId="21053"/>
    <cellStyle name="Обычный 4 10 3 4 3" xfId="21054"/>
    <cellStyle name="Обычный 4 10 3 4 3 2" xfId="21055"/>
    <cellStyle name="Обычный 4 10 3 4 3 2 2" xfId="21056"/>
    <cellStyle name="Обычный 4 10 3 4 3 3" xfId="21057"/>
    <cellStyle name="Обычный 4 10 3 4 3 4" xfId="21058"/>
    <cellStyle name="Обычный 4 10 3 4 3 5" xfId="21059"/>
    <cellStyle name="Обычный 4 10 3 4 4" xfId="21060"/>
    <cellStyle name="Обычный 4 10 3 4 4 2" xfId="21061"/>
    <cellStyle name="Обычный 4 10 3 4 4 3" xfId="21062"/>
    <cellStyle name="Обычный 4 10 3 4 4 4" xfId="21063"/>
    <cellStyle name="Обычный 4 10 3 4 5" xfId="21064"/>
    <cellStyle name="Обычный 4 10 3 4 6" xfId="21065"/>
    <cellStyle name="Обычный 4 10 3 4 7" xfId="21066"/>
    <cellStyle name="Обычный 4 10 3 4 8" xfId="21067"/>
    <cellStyle name="Обычный 4 10 3 5" xfId="21068"/>
    <cellStyle name="Обычный 4 10 3 5 2" xfId="21069"/>
    <cellStyle name="Обычный 4 10 3 5 2 2" xfId="21070"/>
    <cellStyle name="Обычный 4 10 3 5 2 2 2" xfId="21071"/>
    <cellStyle name="Обычный 4 10 3 5 2 2 2 2" xfId="21072"/>
    <cellStyle name="Обычный 4 10 3 5 2 2 3" xfId="21073"/>
    <cellStyle name="Обычный 4 10 3 5 2 2 4" xfId="21074"/>
    <cellStyle name="Обычный 4 10 3 5 2 2 5" xfId="21075"/>
    <cellStyle name="Обычный 4 10 3 5 2 3" xfId="21076"/>
    <cellStyle name="Обычный 4 10 3 5 2 3 2" xfId="21077"/>
    <cellStyle name="Обычный 4 10 3 5 2 3 3" xfId="21078"/>
    <cellStyle name="Обычный 4 10 3 5 2 3 4" xfId="21079"/>
    <cellStyle name="Обычный 4 10 3 5 2 4" xfId="21080"/>
    <cellStyle name="Обычный 4 10 3 5 2 5" xfId="21081"/>
    <cellStyle name="Обычный 4 10 3 5 2 6" xfId="21082"/>
    <cellStyle name="Обычный 4 10 3 5 2 7" xfId="21083"/>
    <cellStyle name="Обычный 4 10 3 5 3" xfId="21084"/>
    <cellStyle name="Обычный 4 10 3 5 3 2" xfId="21085"/>
    <cellStyle name="Обычный 4 10 3 5 3 2 2" xfId="21086"/>
    <cellStyle name="Обычный 4 10 3 5 3 3" xfId="21087"/>
    <cellStyle name="Обычный 4 10 3 5 3 4" xfId="21088"/>
    <cellStyle name="Обычный 4 10 3 5 3 5" xfId="21089"/>
    <cellStyle name="Обычный 4 10 3 5 4" xfId="21090"/>
    <cellStyle name="Обычный 4 10 3 5 4 2" xfId="21091"/>
    <cellStyle name="Обычный 4 10 3 5 4 3" xfId="21092"/>
    <cellStyle name="Обычный 4 10 3 5 4 4" xfId="21093"/>
    <cellStyle name="Обычный 4 10 3 5 5" xfId="21094"/>
    <cellStyle name="Обычный 4 10 3 5 6" xfId="21095"/>
    <cellStyle name="Обычный 4 10 3 5 7" xfId="21096"/>
    <cellStyle name="Обычный 4 10 3 5 8" xfId="21097"/>
    <cellStyle name="Обычный 4 10 3 6" xfId="21098"/>
    <cellStyle name="Обычный 4 10 3 6 2" xfId="21099"/>
    <cellStyle name="Обычный 4 10 3 6 2 2" xfId="21100"/>
    <cellStyle name="Обычный 4 10 3 6 2 2 2" xfId="21101"/>
    <cellStyle name="Обычный 4 10 3 6 2 2 2 2" xfId="21102"/>
    <cellStyle name="Обычный 4 10 3 6 2 2 3" xfId="21103"/>
    <cellStyle name="Обычный 4 10 3 6 2 2 4" xfId="21104"/>
    <cellStyle name="Обычный 4 10 3 6 2 2 5" xfId="21105"/>
    <cellStyle name="Обычный 4 10 3 6 2 3" xfId="21106"/>
    <cellStyle name="Обычный 4 10 3 6 2 3 2" xfId="21107"/>
    <cellStyle name="Обычный 4 10 3 6 2 3 3" xfId="21108"/>
    <cellStyle name="Обычный 4 10 3 6 2 3 4" xfId="21109"/>
    <cellStyle name="Обычный 4 10 3 6 2 4" xfId="21110"/>
    <cellStyle name="Обычный 4 10 3 6 2 5" xfId="21111"/>
    <cellStyle name="Обычный 4 10 3 6 2 6" xfId="21112"/>
    <cellStyle name="Обычный 4 10 3 6 2 7" xfId="21113"/>
    <cellStyle name="Обычный 4 10 3 6 3" xfId="21114"/>
    <cellStyle name="Обычный 4 10 3 6 3 2" xfId="21115"/>
    <cellStyle name="Обычный 4 10 3 6 3 2 2" xfId="21116"/>
    <cellStyle name="Обычный 4 10 3 6 3 3" xfId="21117"/>
    <cellStyle name="Обычный 4 10 3 6 3 4" xfId="21118"/>
    <cellStyle name="Обычный 4 10 3 6 3 5" xfId="21119"/>
    <cellStyle name="Обычный 4 10 3 6 4" xfId="21120"/>
    <cellStyle name="Обычный 4 10 3 6 4 2" xfId="21121"/>
    <cellStyle name="Обычный 4 10 3 6 4 3" xfId="21122"/>
    <cellStyle name="Обычный 4 10 3 6 4 4" xfId="21123"/>
    <cellStyle name="Обычный 4 10 3 6 5" xfId="21124"/>
    <cellStyle name="Обычный 4 10 3 6 6" xfId="21125"/>
    <cellStyle name="Обычный 4 10 3 6 7" xfId="21126"/>
    <cellStyle name="Обычный 4 10 3 6 8" xfId="21127"/>
    <cellStyle name="Обычный 4 10 3 7" xfId="21128"/>
    <cellStyle name="Обычный 4 10 3 7 2" xfId="21129"/>
    <cellStyle name="Обычный 4 10 3 7 2 2" xfId="21130"/>
    <cellStyle name="Обычный 4 10 3 7 2 2 2" xfId="21131"/>
    <cellStyle name="Обычный 4 10 3 7 2 2 2 2" xfId="21132"/>
    <cellStyle name="Обычный 4 10 3 7 2 2 3" xfId="21133"/>
    <cellStyle name="Обычный 4 10 3 7 2 2 4" xfId="21134"/>
    <cellStyle name="Обычный 4 10 3 7 2 2 5" xfId="21135"/>
    <cellStyle name="Обычный 4 10 3 7 2 3" xfId="21136"/>
    <cellStyle name="Обычный 4 10 3 7 2 3 2" xfId="21137"/>
    <cellStyle name="Обычный 4 10 3 7 2 3 3" xfId="21138"/>
    <cellStyle name="Обычный 4 10 3 7 2 3 4" xfId="21139"/>
    <cellStyle name="Обычный 4 10 3 7 2 4" xfId="21140"/>
    <cellStyle name="Обычный 4 10 3 7 2 5" xfId="21141"/>
    <cellStyle name="Обычный 4 10 3 7 2 6" xfId="21142"/>
    <cellStyle name="Обычный 4 10 3 7 2 7" xfId="21143"/>
    <cellStyle name="Обычный 4 10 3 7 3" xfId="21144"/>
    <cellStyle name="Обычный 4 10 3 7 3 2" xfId="21145"/>
    <cellStyle name="Обычный 4 10 3 7 3 2 2" xfId="21146"/>
    <cellStyle name="Обычный 4 10 3 7 3 3" xfId="21147"/>
    <cellStyle name="Обычный 4 10 3 7 3 4" xfId="21148"/>
    <cellStyle name="Обычный 4 10 3 7 3 5" xfId="21149"/>
    <cellStyle name="Обычный 4 10 3 7 4" xfId="21150"/>
    <cellStyle name="Обычный 4 10 3 7 4 2" xfId="21151"/>
    <cellStyle name="Обычный 4 10 3 7 4 3" xfId="21152"/>
    <cellStyle name="Обычный 4 10 3 7 4 4" xfId="21153"/>
    <cellStyle name="Обычный 4 10 3 7 5" xfId="21154"/>
    <cellStyle name="Обычный 4 10 3 7 6" xfId="21155"/>
    <cellStyle name="Обычный 4 10 3 7 7" xfId="21156"/>
    <cellStyle name="Обычный 4 10 3 7 8" xfId="21157"/>
    <cellStyle name="Обычный 4 10 3 8" xfId="21158"/>
    <cellStyle name="Обычный 4 10 3 8 2" xfId="21159"/>
    <cellStyle name="Обычный 4 10 3 8 2 2" xfId="21160"/>
    <cellStyle name="Обычный 4 10 3 8 2 2 2" xfId="21161"/>
    <cellStyle name="Обычный 4 10 3 8 2 3" xfId="21162"/>
    <cellStyle name="Обычный 4 10 3 8 2 4" xfId="21163"/>
    <cellStyle name="Обычный 4 10 3 8 2 5" xfId="21164"/>
    <cellStyle name="Обычный 4 10 3 8 3" xfId="21165"/>
    <cellStyle name="Обычный 4 10 3 8 3 2" xfId="21166"/>
    <cellStyle name="Обычный 4 10 3 8 3 3" xfId="21167"/>
    <cellStyle name="Обычный 4 10 3 8 3 4" xfId="21168"/>
    <cellStyle name="Обычный 4 10 3 8 4" xfId="21169"/>
    <cellStyle name="Обычный 4 10 3 8 5" xfId="21170"/>
    <cellStyle name="Обычный 4 10 3 8 6" xfId="21171"/>
    <cellStyle name="Обычный 4 10 3 8 7" xfId="21172"/>
    <cellStyle name="Обычный 4 10 3 9" xfId="21173"/>
    <cellStyle name="Обычный 4 10 3 9 2" xfId="21174"/>
    <cellStyle name="Обычный 4 10 3 9 2 2" xfId="21175"/>
    <cellStyle name="Обычный 4 10 3 9 2 2 2" xfId="21176"/>
    <cellStyle name="Обычный 4 10 3 9 2 3" xfId="21177"/>
    <cellStyle name="Обычный 4 10 3 9 2 4" xfId="21178"/>
    <cellStyle name="Обычный 4 10 3 9 2 5" xfId="21179"/>
    <cellStyle name="Обычный 4 10 3 9 3" xfId="21180"/>
    <cellStyle name="Обычный 4 10 3 9 3 2" xfId="21181"/>
    <cellStyle name="Обычный 4 10 3 9 3 3" xfId="21182"/>
    <cellStyle name="Обычный 4 10 3 9 3 4" xfId="21183"/>
    <cellStyle name="Обычный 4 10 3 9 4" xfId="21184"/>
    <cellStyle name="Обычный 4 10 3 9 5" xfId="21185"/>
    <cellStyle name="Обычный 4 10 3 9 6" xfId="21186"/>
    <cellStyle name="Обычный 4 10 3 9 7" xfId="21187"/>
    <cellStyle name="Обычный 4 10 4" xfId="21188"/>
    <cellStyle name="Обычный 4 10 4 10" xfId="21189"/>
    <cellStyle name="Обычный 4 10 4 10 2" xfId="21190"/>
    <cellStyle name="Обычный 4 10 4 10 2 2" xfId="21191"/>
    <cellStyle name="Обычный 4 10 4 10 3" xfId="21192"/>
    <cellStyle name="Обычный 4 10 4 10 4" xfId="21193"/>
    <cellStyle name="Обычный 4 10 4 10 5" xfId="21194"/>
    <cellStyle name="Обычный 4 10 4 11" xfId="21195"/>
    <cellStyle name="Обычный 4 10 4 11 2" xfId="21196"/>
    <cellStyle name="Обычный 4 10 4 11 3" xfId="21197"/>
    <cellStyle name="Обычный 4 10 4 11 4" xfId="21198"/>
    <cellStyle name="Обычный 4 10 4 12" xfId="21199"/>
    <cellStyle name="Обычный 4 10 4 13" xfId="21200"/>
    <cellStyle name="Обычный 4 10 4 14" xfId="21201"/>
    <cellStyle name="Обычный 4 10 4 15" xfId="21202"/>
    <cellStyle name="Обычный 4 10 4 2" xfId="21203"/>
    <cellStyle name="Обычный 4 10 4 2 2" xfId="21204"/>
    <cellStyle name="Обычный 4 10 4 2 2 2" xfId="21205"/>
    <cellStyle name="Обычный 4 10 4 2 2 2 2" xfId="21206"/>
    <cellStyle name="Обычный 4 10 4 2 2 2 2 2" xfId="21207"/>
    <cellStyle name="Обычный 4 10 4 2 2 2 3" xfId="21208"/>
    <cellStyle name="Обычный 4 10 4 2 2 2 4" xfId="21209"/>
    <cellStyle name="Обычный 4 10 4 2 2 2 5" xfId="21210"/>
    <cellStyle name="Обычный 4 10 4 2 2 3" xfId="21211"/>
    <cellStyle name="Обычный 4 10 4 2 2 3 2" xfId="21212"/>
    <cellStyle name="Обычный 4 10 4 2 2 3 3" xfId="21213"/>
    <cellStyle name="Обычный 4 10 4 2 2 3 4" xfId="21214"/>
    <cellStyle name="Обычный 4 10 4 2 2 4" xfId="21215"/>
    <cellStyle name="Обычный 4 10 4 2 2 5" xfId="21216"/>
    <cellStyle name="Обычный 4 10 4 2 2 6" xfId="21217"/>
    <cellStyle name="Обычный 4 10 4 2 2 7" xfId="21218"/>
    <cellStyle name="Обычный 4 10 4 2 3" xfId="21219"/>
    <cellStyle name="Обычный 4 10 4 2 3 2" xfId="21220"/>
    <cellStyle name="Обычный 4 10 4 2 3 2 2" xfId="21221"/>
    <cellStyle name="Обычный 4 10 4 2 3 3" xfId="21222"/>
    <cellStyle name="Обычный 4 10 4 2 3 4" xfId="21223"/>
    <cellStyle name="Обычный 4 10 4 2 3 5" xfId="21224"/>
    <cellStyle name="Обычный 4 10 4 2 4" xfId="21225"/>
    <cellStyle name="Обычный 4 10 4 2 4 2" xfId="21226"/>
    <cellStyle name="Обычный 4 10 4 2 4 2 2" xfId="21227"/>
    <cellStyle name="Обычный 4 10 4 2 4 3" xfId="21228"/>
    <cellStyle name="Обычный 4 10 4 2 4 4" xfId="21229"/>
    <cellStyle name="Обычный 4 10 4 2 4 5" xfId="21230"/>
    <cellStyle name="Обычный 4 10 4 2 5" xfId="21231"/>
    <cellStyle name="Обычный 4 10 4 2 5 2" xfId="21232"/>
    <cellStyle name="Обычный 4 10 4 2 5 3" xfId="21233"/>
    <cellStyle name="Обычный 4 10 4 2 5 4" xfId="21234"/>
    <cellStyle name="Обычный 4 10 4 2 6" xfId="21235"/>
    <cellStyle name="Обычный 4 10 4 2 7" xfId="21236"/>
    <cellStyle name="Обычный 4 10 4 2 8" xfId="21237"/>
    <cellStyle name="Обычный 4 10 4 2 9" xfId="21238"/>
    <cellStyle name="Обычный 4 10 4 3" xfId="21239"/>
    <cellStyle name="Обычный 4 10 4 3 2" xfId="21240"/>
    <cellStyle name="Обычный 4 10 4 3 2 2" xfId="21241"/>
    <cellStyle name="Обычный 4 10 4 3 2 2 2" xfId="21242"/>
    <cellStyle name="Обычный 4 10 4 3 2 2 2 2" xfId="21243"/>
    <cellStyle name="Обычный 4 10 4 3 2 2 3" xfId="21244"/>
    <cellStyle name="Обычный 4 10 4 3 2 2 4" xfId="21245"/>
    <cellStyle name="Обычный 4 10 4 3 2 2 5" xfId="21246"/>
    <cellStyle name="Обычный 4 10 4 3 2 3" xfId="21247"/>
    <cellStyle name="Обычный 4 10 4 3 2 3 2" xfId="21248"/>
    <cellStyle name="Обычный 4 10 4 3 2 3 3" xfId="21249"/>
    <cellStyle name="Обычный 4 10 4 3 2 3 4" xfId="21250"/>
    <cellStyle name="Обычный 4 10 4 3 2 4" xfId="21251"/>
    <cellStyle name="Обычный 4 10 4 3 2 5" xfId="21252"/>
    <cellStyle name="Обычный 4 10 4 3 2 6" xfId="21253"/>
    <cellStyle name="Обычный 4 10 4 3 2 7" xfId="21254"/>
    <cellStyle name="Обычный 4 10 4 3 3" xfId="21255"/>
    <cellStyle name="Обычный 4 10 4 3 3 2" xfId="21256"/>
    <cellStyle name="Обычный 4 10 4 3 3 2 2" xfId="21257"/>
    <cellStyle name="Обычный 4 10 4 3 3 3" xfId="21258"/>
    <cellStyle name="Обычный 4 10 4 3 3 4" xfId="21259"/>
    <cellStyle name="Обычный 4 10 4 3 3 5" xfId="21260"/>
    <cellStyle name="Обычный 4 10 4 3 4" xfId="21261"/>
    <cellStyle name="Обычный 4 10 4 3 4 2" xfId="21262"/>
    <cellStyle name="Обычный 4 10 4 3 4 2 2" xfId="21263"/>
    <cellStyle name="Обычный 4 10 4 3 4 3" xfId="21264"/>
    <cellStyle name="Обычный 4 10 4 3 4 4" xfId="21265"/>
    <cellStyle name="Обычный 4 10 4 3 4 5" xfId="21266"/>
    <cellStyle name="Обычный 4 10 4 3 5" xfId="21267"/>
    <cellStyle name="Обычный 4 10 4 3 5 2" xfId="21268"/>
    <cellStyle name="Обычный 4 10 4 3 5 3" xfId="21269"/>
    <cellStyle name="Обычный 4 10 4 3 5 4" xfId="21270"/>
    <cellStyle name="Обычный 4 10 4 3 6" xfId="21271"/>
    <cellStyle name="Обычный 4 10 4 3 7" xfId="21272"/>
    <cellStyle name="Обычный 4 10 4 3 8" xfId="21273"/>
    <cellStyle name="Обычный 4 10 4 3 9" xfId="21274"/>
    <cellStyle name="Обычный 4 10 4 4" xfId="21275"/>
    <cellStyle name="Обычный 4 10 4 4 2" xfId="21276"/>
    <cellStyle name="Обычный 4 10 4 4 2 2" xfId="21277"/>
    <cellStyle name="Обычный 4 10 4 4 2 2 2" xfId="21278"/>
    <cellStyle name="Обычный 4 10 4 4 2 2 2 2" xfId="21279"/>
    <cellStyle name="Обычный 4 10 4 4 2 2 3" xfId="21280"/>
    <cellStyle name="Обычный 4 10 4 4 2 2 4" xfId="21281"/>
    <cellStyle name="Обычный 4 10 4 4 2 2 5" xfId="21282"/>
    <cellStyle name="Обычный 4 10 4 4 2 3" xfId="21283"/>
    <cellStyle name="Обычный 4 10 4 4 2 3 2" xfId="21284"/>
    <cellStyle name="Обычный 4 10 4 4 2 3 3" xfId="21285"/>
    <cellStyle name="Обычный 4 10 4 4 2 3 4" xfId="21286"/>
    <cellStyle name="Обычный 4 10 4 4 2 4" xfId="21287"/>
    <cellStyle name="Обычный 4 10 4 4 2 5" xfId="21288"/>
    <cellStyle name="Обычный 4 10 4 4 2 6" xfId="21289"/>
    <cellStyle name="Обычный 4 10 4 4 2 7" xfId="21290"/>
    <cellStyle name="Обычный 4 10 4 4 3" xfId="21291"/>
    <cellStyle name="Обычный 4 10 4 4 3 2" xfId="21292"/>
    <cellStyle name="Обычный 4 10 4 4 3 2 2" xfId="21293"/>
    <cellStyle name="Обычный 4 10 4 4 3 3" xfId="21294"/>
    <cellStyle name="Обычный 4 10 4 4 3 4" xfId="21295"/>
    <cellStyle name="Обычный 4 10 4 4 3 5" xfId="21296"/>
    <cellStyle name="Обычный 4 10 4 4 4" xfId="21297"/>
    <cellStyle name="Обычный 4 10 4 4 4 2" xfId="21298"/>
    <cellStyle name="Обычный 4 10 4 4 4 3" xfId="21299"/>
    <cellStyle name="Обычный 4 10 4 4 4 4" xfId="21300"/>
    <cellStyle name="Обычный 4 10 4 4 5" xfId="21301"/>
    <cellStyle name="Обычный 4 10 4 4 6" xfId="21302"/>
    <cellStyle name="Обычный 4 10 4 4 7" xfId="21303"/>
    <cellStyle name="Обычный 4 10 4 4 8" xfId="21304"/>
    <cellStyle name="Обычный 4 10 4 5" xfId="21305"/>
    <cellStyle name="Обычный 4 10 4 5 2" xfId="21306"/>
    <cellStyle name="Обычный 4 10 4 5 2 2" xfId="21307"/>
    <cellStyle name="Обычный 4 10 4 5 2 2 2" xfId="21308"/>
    <cellStyle name="Обычный 4 10 4 5 2 2 2 2" xfId="21309"/>
    <cellStyle name="Обычный 4 10 4 5 2 2 3" xfId="21310"/>
    <cellStyle name="Обычный 4 10 4 5 2 2 4" xfId="21311"/>
    <cellStyle name="Обычный 4 10 4 5 2 2 5" xfId="21312"/>
    <cellStyle name="Обычный 4 10 4 5 2 3" xfId="21313"/>
    <cellStyle name="Обычный 4 10 4 5 2 3 2" xfId="21314"/>
    <cellStyle name="Обычный 4 10 4 5 2 3 3" xfId="21315"/>
    <cellStyle name="Обычный 4 10 4 5 2 3 4" xfId="21316"/>
    <cellStyle name="Обычный 4 10 4 5 2 4" xfId="21317"/>
    <cellStyle name="Обычный 4 10 4 5 2 5" xfId="21318"/>
    <cellStyle name="Обычный 4 10 4 5 2 6" xfId="21319"/>
    <cellStyle name="Обычный 4 10 4 5 2 7" xfId="21320"/>
    <cellStyle name="Обычный 4 10 4 5 3" xfId="21321"/>
    <cellStyle name="Обычный 4 10 4 5 3 2" xfId="21322"/>
    <cellStyle name="Обычный 4 10 4 5 3 2 2" xfId="21323"/>
    <cellStyle name="Обычный 4 10 4 5 3 3" xfId="21324"/>
    <cellStyle name="Обычный 4 10 4 5 3 4" xfId="21325"/>
    <cellStyle name="Обычный 4 10 4 5 3 5" xfId="21326"/>
    <cellStyle name="Обычный 4 10 4 5 4" xfId="21327"/>
    <cellStyle name="Обычный 4 10 4 5 4 2" xfId="21328"/>
    <cellStyle name="Обычный 4 10 4 5 4 3" xfId="21329"/>
    <cellStyle name="Обычный 4 10 4 5 4 4" xfId="21330"/>
    <cellStyle name="Обычный 4 10 4 5 5" xfId="21331"/>
    <cellStyle name="Обычный 4 10 4 5 6" xfId="21332"/>
    <cellStyle name="Обычный 4 10 4 5 7" xfId="21333"/>
    <cellStyle name="Обычный 4 10 4 5 8" xfId="21334"/>
    <cellStyle name="Обычный 4 10 4 6" xfId="21335"/>
    <cellStyle name="Обычный 4 10 4 6 2" xfId="21336"/>
    <cellStyle name="Обычный 4 10 4 6 2 2" xfId="21337"/>
    <cellStyle name="Обычный 4 10 4 6 2 2 2" xfId="21338"/>
    <cellStyle name="Обычный 4 10 4 6 2 2 2 2" xfId="21339"/>
    <cellStyle name="Обычный 4 10 4 6 2 2 3" xfId="21340"/>
    <cellStyle name="Обычный 4 10 4 6 2 2 4" xfId="21341"/>
    <cellStyle name="Обычный 4 10 4 6 2 2 5" xfId="21342"/>
    <cellStyle name="Обычный 4 10 4 6 2 3" xfId="21343"/>
    <cellStyle name="Обычный 4 10 4 6 2 3 2" xfId="21344"/>
    <cellStyle name="Обычный 4 10 4 6 2 3 3" xfId="21345"/>
    <cellStyle name="Обычный 4 10 4 6 2 3 4" xfId="21346"/>
    <cellStyle name="Обычный 4 10 4 6 2 4" xfId="21347"/>
    <cellStyle name="Обычный 4 10 4 6 2 5" xfId="21348"/>
    <cellStyle name="Обычный 4 10 4 6 2 6" xfId="21349"/>
    <cellStyle name="Обычный 4 10 4 6 2 7" xfId="21350"/>
    <cellStyle name="Обычный 4 10 4 6 3" xfId="21351"/>
    <cellStyle name="Обычный 4 10 4 6 3 2" xfId="21352"/>
    <cellStyle name="Обычный 4 10 4 6 3 2 2" xfId="21353"/>
    <cellStyle name="Обычный 4 10 4 6 3 3" xfId="21354"/>
    <cellStyle name="Обычный 4 10 4 6 3 4" xfId="21355"/>
    <cellStyle name="Обычный 4 10 4 6 3 5" xfId="21356"/>
    <cellStyle name="Обычный 4 10 4 6 4" xfId="21357"/>
    <cellStyle name="Обычный 4 10 4 6 4 2" xfId="21358"/>
    <cellStyle name="Обычный 4 10 4 6 4 3" xfId="21359"/>
    <cellStyle name="Обычный 4 10 4 6 4 4" xfId="21360"/>
    <cellStyle name="Обычный 4 10 4 6 5" xfId="21361"/>
    <cellStyle name="Обычный 4 10 4 6 6" xfId="21362"/>
    <cellStyle name="Обычный 4 10 4 6 7" xfId="21363"/>
    <cellStyle name="Обычный 4 10 4 6 8" xfId="21364"/>
    <cellStyle name="Обычный 4 10 4 7" xfId="21365"/>
    <cellStyle name="Обычный 4 10 4 7 2" xfId="21366"/>
    <cellStyle name="Обычный 4 10 4 7 2 2" xfId="21367"/>
    <cellStyle name="Обычный 4 10 4 7 2 2 2" xfId="21368"/>
    <cellStyle name="Обычный 4 10 4 7 2 2 2 2" xfId="21369"/>
    <cellStyle name="Обычный 4 10 4 7 2 2 3" xfId="21370"/>
    <cellStyle name="Обычный 4 10 4 7 2 2 4" xfId="21371"/>
    <cellStyle name="Обычный 4 10 4 7 2 2 5" xfId="21372"/>
    <cellStyle name="Обычный 4 10 4 7 2 3" xfId="21373"/>
    <cellStyle name="Обычный 4 10 4 7 2 3 2" xfId="21374"/>
    <cellStyle name="Обычный 4 10 4 7 2 3 3" xfId="21375"/>
    <cellStyle name="Обычный 4 10 4 7 2 3 4" xfId="21376"/>
    <cellStyle name="Обычный 4 10 4 7 2 4" xfId="21377"/>
    <cellStyle name="Обычный 4 10 4 7 2 5" xfId="21378"/>
    <cellStyle name="Обычный 4 10 4 7 2 6" xfId="21379"/>
    <cellStyle name="Обычный 4 10 4 7 2 7" xfId="21380"/>
    <cellStyle name="Обычный 4 10 4 7 3" xfId="21381"/>
    <cellStyle name="Обычный 4 10 4 7 3 2" xfId="21382"/>
    <cellStyle name="Обычный 4 10 4 7 3 2 2" xfId="21383"/>
    <cellStyle name="Обычный 4 10 4 7 3 3" xfId="21384"/>
    <cellStyle name="Обычный 4 10 4 7 3 4" xfId="21385"/>
    <cellStyle name="Обычный 4 10 4 7 3 5" xfId="21386"/>
    <cellStyle name="Обычный 4 10 4 7 4" xfId="21387"/>
    <cellStyle name="Обычный 4 10 4 7 4 2" xfId="21388"/>
    <cellStyle name="Обычный 4 10 4 7 4 3" xfId="21389"/>
    <cellStyle name="Обычный 4 10 4 7 4 4" xfId="21390"/>
    <cellStyle name="Обычный 4 10 4 7 5" xfId="21391"/>
    <cellStyle name="Обычный 4 10 4 7 6" xfId="21392"/>
    <cellStyle name="Обычный 4 10 4 7 7" xfId="21393"/>
    <cellStyle name="Обычный 4 10 4 7 8" xfId="21394"/>
    <cellStyle name="Обычный 4 10 4 8" xfId="21395"/>
    <cellStyle name="Обычный 4 10 4 8 2" xfId="21396"/>
    <cellStyle name="Обычный 4 10 4 8 2 2" xfId="21397"/>
    <cellStyle name="Обычный 4 10 4 8 2 2 2" xfId="21398"/>
    <cellStyle name="Обычный 4 10 4 8 2 3" xfId="21399"/>
    <cellStyle name="Обычный 4 10 4 8 2 4" xfId="21400"/>
    <cellStyle name="Обычный 4 10 4 8 2 5" xfId="21401"/>
    <cellStyle name="Обычный 4 10 4 8 3" xfId="21402"/>
    <cellStyle name="Обычный 4 10 4 8 3 2" xfId="21403"/>
    <cellStyle name="Обычный 4 10 4 8 3 3" xfId="21404"/>
    <cellStyle name="Обычный 4 10 4 8 3 4" xfId="21405"/>
    <cellStyle name="Обычный 4 10 4 8 4" xfId="21406"/>
    <cellStyle name="Обычный 4 10 4 8 5" xfId="21407"/>
    <cellStyle name="Обычный 4 10 4 8 6" xfId="21408"/>
    <cellStyle name="Обычный 4 10 4 8 7" xfId="21409"/>
    <cellStyle name="Обычный 4 10 4 9" xfId="21410"/>
    <cellStyle name="Обычный 4 10 4 9 2" xfId="21411"/>
    <cellStyle name="Обычный 4 10 4 9 2 2" xfId="21412"/>
    <cellStyle name="Обычный 4 10 4 9 2 2 2" xfId="21413"/>
    <cellStyle name="Обычный 4 10 4 9 2 3" xfId="21414"/>
    <cellStyle name="Обычный 4 10 4 9 2 4" xfId="21415"/>
    <cellStyle name="Обычный 4 10 4 9 2 5" xfId="21416"/>
    <cellStyle name="Обычный 4 10 4 9 3" xfId="21417"/>
    <cellStyle name="Обычный 4 10 4 9 3 2" xfId="21418"/>
    <cellStyle name="Обычный 4 10 4 9 3 3" xfId="21419"/>
    <cellStyle name="Обычный 4 10 4 9 3 4" xfId="21420"/>
    <cellStyle name="Обычный 4 10 4 9 4" xfId="21421"/>
    <cellStyle name="Обычный 4 10 4 9 5" xfId="21422"/>
    <cellStyle name="Обычный 4 10 4 9 6" xfId="21423"/>
    <cellStyle name="Обычный 4 10 4 9 7" xfId="21424"/>
    <cellStyle name="Обычный 4 10 5" xfId="21425"/>
    <cellStyle name="Обычный 4 10 5 2" xfId="21426"/>
    <cellStyle name="Обычный 4 10 5 2 2" xfId="21427"/>
    <cellStyle name="Обычный 4 10 5 2 2 2" xfId="21428"/>
    <cellStyle name="Обычный 4 10 5 2 2 2 2" xfId="21429"/>
    <cellStyle name="Обычный 4 10 5 2 2 3" xfId="21430"/>
    <cellStyle name="Обычный 4 10 5 2 2 4" xfId="21431"/>
    <cellStyle name="Обычный 4 10 5 2 2 5" xfId="21432"/>
    <cellStyle name="Обычный 4 10 5 2 3" xfId="21433"/>
    <cellStyle name="Обычный 4 10 5 2 3 2" xfId="21434"/>
    <cellStyle name="Обычный 4 10 5 2 3 3" xfId="21435"/>
    <cellStyle name="Обычный 4 10 5 2 3 4" xfId="21436"/>
    <cellStyle name="Обычный 4 10 5 2 4" xfId="21437"/>
    <cellStyle name="Обычный 4 10 5 2 5" xfId="21438"/>
    <cellStyle name="Обычный 4 10 5 2 6" xfId="21439"/>
    <cellStyle name="Обычный 4 10 5 2 7" xfId="21440"/>
    <cellStyle name="Обычный 4 10 5 3" xfId="21441"/>
    <cellStyle name="Обычный 4 10 5 3 2" xfId="21442"/>
    <cellStyle name="Обычный 4 10 5 3 2 2" xfId="21443"/>
    <cellStyle name="Обычный 4 10 5 3 3" xfId="21444"/>
    <cellStyle name="Обычный 4 10 5 3 4" xfId="21445"/>
    <cellStyle name="Обычный 4 10 5 3 5" xfId="21446"/>
    <cellStyle name="Обычный 4 10 5 4" xfId="21447"/>
    <cellStyle name="Обычный 4 10 5 4 2" xfId="21448"/>
    <cellStyle name="Обычный 4 10 5 4 2 2" xfId="21449"/>
    <cellStyle name="Обычный 4 10 5 4 3" xfId="21450"/>
    <cellStyle name="Обычный 4 10 5 4 4" xfId="21451"/>
    <cellStyle name="Обычный 4 10 5 4 5" xfId="21452"/>
    <cellStyle name="Обычный 4 10 5 5" xfId="21453"/>
    <cellStyle name="Обычный 4 10 5 5 2" xfId="21454"/>
    <cellStyle name="Обычный 4 10 5 5 3" xfId="21455"/>
    <cellStyle name="Обычный 4 10 5 5 4" xfId="21456"/>
    <cellStyle name="Обычный 4 10 5 6" xfId="21457"/>
    <cellStyle name="Обычный 4 10 5 7" xfId="21458"/>
    <cellStyle name="Обычный 4 10 5 8" xfId="21459"/>
    <cellStyle name="Обычный 4 10 5 9" xfId="21460"/>
    <cellStyle name="Обычный 4 10 6" xfId="21461"/>
    <cellStyle name="Обычный 4 10 6 2" xfId="21462"/>
    <cellStyle name="Обычный 4 10 6 2 2" xfId="21463"/>
    <cellStyle name="Обычный 4 10 6 2 2 2" xfId="21464"/>
    <cellStyle name="Обычный 4 10 6 2 2 2 2" xfId="21465"/>
    <cellStyle name="Обычный 4 10 6 2 2 3" xfId="21466"/>
    <cellStyle name="Обычный 4 10 6 2 2 4" xfId="21467"/>
    <cellStyle name="Обычный 4 10 6 2 2 5" xfId="21468"/>
    <cellStyle name="Обычный 4 10 6 2 3" xfId="21469"/>
    <cellStyle name="Обычный 4 10 6 2 3 2" xfId="21470"/>
    <cellStyle name="Обычный 4 10 6 2 3 3" xfId="21471"/>
    <cellStyle name="Обычный 4 10 6 2 3 4" xfId="21472"/>
    <cellStyle name="Обычный 4 10 6 2 4" xfId="21473"/>
    <cellStyle name="Обычный 4 10 6 2 5" xfId="21474"/>
    <cellStyle name="Обычный 4 10 6 2 6" xfId="21475"/>
    <cellStyle name="Обычный 4 10 6 2 7" xfId="21476"/>
    <cellStyle name="Обычный 4 10 6 3" xfId="21477"/>
    <cellStyle name="Обычный 4 10 6 3 2" xfId="21478"/>
    <cellStyle name="Обычный 4 10 6 3 2 2" xfId="21479"/>
    <cellStyle name="Обычный 4 10 6 3 3" xfId="21480"/>
    <cellStyle name="Обычный 4 10 6 3 4" xfId="21481"/>
    <cellStyle name="Обычный 4 10 6 3 5" xfId="21482"/>
    <cellStyle name="Обычный 4 10 6 4" xfId="21483"/>
    <cellStyle name="Обычный 4 10 6 4 2" xfId="21484"/>
    <cellStyle name="Обычный 4 10 6 4 2 2" xfId="21485"/>
    <cellStyle name="Обычный 4 10 6 4 3" xfId="21486"/>
    <cellStyle name="Обычный 4 10 6 4 4" xfId="21487"/>
    <cellStyle name="Обычный 4 10 6 4 5" xfId="21488"/>
    <cellStyle name="Обычный 4 10 6 5" xfId="21489"/>
    <cellStyle name="Обычный 4 10 6 5 2" xfId="21490"/>
    <cellStyle name="Обычный 4 10 6 5 3" xfId="21491"/>
    <cellStyle name="Обычный 4 10 6 5 4" xfId="21492"/>
    <cellStyle name="Обычный 4 10 6 6" xfId="21493"/>
    <cellStyle name="Обычный 4 10 6 7" xfId="21494"/>
    <cellStyle name="Обычный 4 10 6 8" xfId="21495"/>
    <cellStyle name="Обычный 4 10 6 9" xfId="21496"/>
    <cellStyle name="Обычный 4 10 7" xfId="21497"/>
    <cellStyle name="Обычный 4 10 7 2" xfId="21498"/>
    <cellStyle name="Обычный 4 10 7 2 2" xfId="21499"/>
    <cellStyle name="Обычный 4 10 7 2 2 2" xfId="21500"/>
    <cellStyle name="Обычный 4 10 7 2 2 2 2" xfId="21501"/>
    <cellStyle name="Обычный 4 10 7 2 2 3" xfId="21502"/>
    <cellStyle name="Обычный 4 10 7 2 2 4" xfId="21503"/>
    <cellStyle name="Обычный 4 10 7 2 2 5" xfId="21504"/>
    <cellStyle name="Обычный 4 10 7 2 3" xfId="21505"/>
    <cellStyle name="Обычный 4 10 7 2 3 2" xfId="21506"/>
    <cellStyle name="Обычный 4 10 7 2 3 3" xfId="21507"/>
    <cellStyle name="Обычный 4 10 7 2 3 4" xfId="21508"/>
    <cellStyle name="Обычный 4 10 7 2 4" xfId="21509"/>
    <cellStyle name="Обычный 4 10 7 2 5" xfId="21510"/>
    <cellStyle name="Обычный 4 10 7 2 6" xfId="21511"/>
    <cellStyle name="Обычный 4 10 7 2 7" xfId="21512"/>
    <cellStyle name="Обычный 4 10 7 3" xfId="21513"/>
    <cellStyle name="Обычный 4 10 7 3 2" xfId="21514"/>
    <cellStyle name="Обычный 4 10 7 3 2 2" xfId="21515"/>
    <cellStyle name="Обычный 4 10 7 3 3" xfId="21516"/>
    <cellStyle name="Обычный 4 10 7 3 4" xfId="21517"/>
    <cellStyle name="Обычный 4 10 7 3 5" xfId="21518"/>
    <cellStyle name="Обычный 4 10 7 4" xfId="21519"/>
    <cellStyle name="Обычный 4 10 7 4 2" xfId="21520"/>
    <cellStyle name="Обычный 4 10 7 4 3" xfId="21521"/>
    <cellStyle name="Обычный 4 10 7 4 4" xfId="21522"/>
    <cellStyle name="Обычный 4 10 7 5" xfId="21523"/>
    <cellStyle name="Обычный 4 10 7 6" xfId="21524"/>
    <cellStyle name="Обычный 4 10 7 7" xfId="21525"/>
    <cellStyle name="Обычный 4 10 7 8" xfId="21526"/>
    <cellStyle name="Обычный 4 10 8" xfId="21527"/>
    <cellStyle name="Обычный 4 10 8 2" xfId="21528"/>
    <cellStyle name="Обычный 4 10 8 2 2" xfId="21529"/>
    <cellStyle name="Обычный 4 10 8 2 2 2" xfId="21530"/>
    <cellStyle name="Обычный 4 10 8 2 2 2 2" xfId="21531"/>
    <cellStyle name="Обычный 4 10 8 2 2 3" xfId="21532"/>
    <cellStyle name="Обычный 4 10 8 2 2 4" xfId="21533"/>
    <cellStyle name="Обычный 4 10 8 2 2 5" xfId="21534"/>
    <cellStyle name="Обычный 4 10 8 2 3" xfId="21535"/>
    <cellStyle name="Обычный 4 10 8 2 3 2" xfId="21536"/>
    <cellStyle name="Обычный 4 10 8 2 3 3" xfId="21537"/>
    <cellStyle name="Обычный 4 10 8 2 3 4" xfId="21538"/>
    <cellStyle name="Обычный 4 10 8 2 4" xfId="21539"/>
    <cellStyle name="Обычный 4 10 8 2 5" xfId="21540"/>
    <cellStyle name="Обычный 4 10 8 2 6" xfId="21541"/>
    <cellStyle name="Обычный 4 10 8 2 7" xfId="21542"/>
    <cellStyle name="Обычный 4 10 8 3" xfId="21543"/>
    <cellStyle name="Обычный 4 10 8 3 2" xfId="21544"/>
    <cellStyle name="Обычный 4 10 8 3 2 2" xfId="21545"/>
    <cellStyle name="Обычный 4 10 8 3 3" xfId="21546"/>
    <cellStyle name="Обычный 4 10 8 3 4" xfId="21547"/>
    <cellStyle name="Обычный 4 10 8 3 5" xfId="21548"/>
    <cellStyle name="Обычный 4 10 8 4" xfId="21549"/>
    <cellStyle name="Обычный 4 10 8 4 2" xfId="21550"/>
    <cellStyle name="Обычный 4 10 8 4 3" xfId="21551"/>
    <cellStyle name="Обычный 4 10 8 4 4" xfId="21552"/>
    <cellStyle name="Обычный 4 10 8 5" xfId="21553"/>
    <cellStyle name="Обычный 4 10 8 6" xfId="21554"/>
    <cellStyle name="Обычный 4 10 8 7" xfId="21555"/>
    <cellStyle name="Обычный 4 10 8 8" xfId="21556"/>
    <cellStyle name="Обычный 4 10 9" xfId="21557"/>
    <cellStyle name="Обычный 4 10 9 2" xfId="21558"/>
    <cellStyle name="Обычный 4 10 9 2 2" xfId="21559"/>
    <cellStyle name="Обычный 4 10 9 2 2 2" xfId="21560"/>
    <cellStyle name="Обычный 4 10 9 2 2 2 2" xfId="21561"/>
    <cellStyle name="Обычный 4 10 9 2 2 3" xfId="21562"/>
    <cellStyle name="Обычный 4 10 9 2 2 4" xfId="21563"/>
    <cellStyle name="Обычный 4 10 9 2 2 5" xfId="21564"/>
    <cellStyle name="Обычный 4 10 9 2 3" xfId="21565"/>
    <cellStyle name="Обычный 4 10 9 2 3 2" xfId="21566"/>
    <cellStyle name="Обычный 4 10 9 2 3 3" xfId="21567"/>
    <cellStyle name="Обычный 4 10 9 2 3 4" xfId="21568"/>
    <cellStyle name="Обычный 4 10 9 2 4" xfId="21569"/>
    <cellStyle name="Обычный 4 10 9 2 5" xfId="21570"/>
    <cellStyle name="Обычный 4 10 9 2 6" xfId="21571"/>
    <cellStyle name="Обычный 4 10 9 2 7" xfId="21572"/>
    <cellStyle name="Обычный 4 10 9 3" xfId="21573"/>
    <cellStyle name="Обычный 4 10 9 3 2" xfId="21574"/>
    <cellStyle name="Обычный 4 10 9 3 2 2" xfId="21575"/>
    <cellStyle name="Обычный 4 10 9 3 3" xfId="21576"/>
    <cellStyle name="Обычный 4 10 9 3 4" xfId="21577"/>
    <cellStyle name="Обычный 4 10 9 3 5" xfId="21578"/>
    <cellStyle name="Обычный 4 10 9 4" xfId="21579"/>
    <cellStyle name="Обычный 4 10 9 4 2" xfId="21580"/>
    <cellStyle name="Обычный 4 10 9 4 3" xfId="21581"/>
    <cellStyle name="Обычный 4 10 9 4 4" xfId="21582"/>
    <cellStyle name="Обычный 4 10 9 5" xfId="21583"/>
    <cellStyle name="Обычный 4 10 9 6" xfId="21584"/>
    <cellStyle name="Обычный 4 10 9 7" xfId="21585"/>
    <cellStyle name="Обычный 4 10 9 8" xfId="21586"/>
    <cellStyle name="Обычный 4 11" xfId="21587"/>
    <cellStyle name="Обычный 4 11 10" xfId="21588"/>
    <cellStyle name="Обычный 4 11 10 2" xfId="21589"/>
    <cellStyle name="Обычный 4 11 10 2 2" xfId="21590"/>
    <cellStyle name="Обычный 4 11 10 3" xfId="21591"/>
    <cellStyle name="Обычный 4 11 10 4" xfId="21592"/>
    <cellStyle name="Обычный 4 11 10 5" xfId="21593"/>
    <cellStyle name="Обычный 4 11 11" xfId="21594"/>
    <cellStyle name="Обычный 4 11 11 2" xfId="21595"/>
    <cellStyle name="Обычный 4 11 11 3" xfId="21596"/>
    <cellStyle name="Обычный 4 11 11 4" xfId="21597"/>
    <cellStyle name="Обычный 4 11 12" xfId="21598"/>
    <cellStyle name="Обычный 4 11 13" xfId="21599"/>
    <cellStyle name="Обычный 4 11 14" xfId="21600"/>
    <cellStyle name="Обычный 4 11 15" xfId="21601"/>
    <cellStyle name="Обычный 4 11 2" xfId="21602"/>
    <cellStyle name="Обычный 4 11 2 2" xfId="21603"/>
    <cellStyle name="Обычный 4 11 2 2 2" xfId="21604"/>
    <cellStyle name="Обычный 4 11 2 2 2 2" xfId="21605"/>
    <cellStyle name="Обычный 4 11 2 2 2 2 2" xfId="21606"/>
    <cellStyle name="Обычный 4 11 2 2 2 3" xfId="21607"/>
    <cellStyle name="Обычный 4 11 2 2 2 4" xfId="21608"/>
    <cellStyle name="Обычный 4 11 2 2 2 5" xfId="21609"/>
    <cellStyle name="Обычный 4 11 2 2 3" xfId="21610"/>
    <cellStyle name="Обычный 4 11 2 2 3 2" xfId="21611"/>
    <cellStyle name="Обычный 4 11 2 2 3 3" xfId="21612"/>
    <cellStyle name="Обычный 4 11 2 2 3 4" xfId="21613"/>
    <cellStyle name="Обычный 4 11 2 2 4" xfId="21614"/>
    <cellStyle name="Обычный 4 11 2 2 5" xfId="21615"/>
    <cellStyle name="Обычный 4 11 2 2 6" xfId="21616"/>
    <cellStyle name="Обычный 4 11 2 2 7" xfId="21617"/>
    <cellStyle name="Обычный 4 11 2 3" xfId="21618"/>
    <cellStyle name="Обычный 4 11 2 3 2" xfId="21619"/>
    <cellStyle name="Обычный 4 11 2 3 2 2" xfId="21620"/>
    <cellStyle name="Обычный 4 11 2 3 3" xfId="21621"/>
    <cellStyle name="Обычный 4 11 2 3 4" xfId="21622"/>
    <cellStyle name="Обычный 4 11 2 3 5" xfId="21623"/>
    <cellStyle name="Обычный 4 11 2 4" xfId="21624"/>
    <cellStyle name="Обычный 4 11 2 4 2" xfId="21625"/>
    <cellStyle name="Обычный 4 11 2 4 2 2" xfId="21626"/>
    <cellStyle name="Обычный 4 11 2 4 3" xfId="21627"/>
    <cellStyle name="Обычный 4 11 2 4 4" xfId="21628"/>
    <cellStyle name="Обычный 4 11 2 4 5" xfId="21629"/>
    <cellStyle name="Обычный 4 11 2 5" xfId="21630"/>
    <cellStyle name="Обычный 4 11 2 5 2" xfId="21631"/>
    <cellStyle name="Обычный 4 11 2 5 3" xfId="21632"/>
    <cellStyle name="Обычный 4 11 2 5 4" xfId="21633"/>
    <cellStyle name="Обычный 4 11 2 6" xfId="21634"/>
    <cellStyle name="Обычный 4 11 2 7" xfId="21635"/>
    <cellStyle name="Обычный 4 11 2 8" xfId="21636"/>
    <cellStyle name="Обычный 4 11 2 9" xfId="21637"/>
    <cellStyle name="Обычный 4 11 3" xfId="21638"/>
    <cellStyle name="Обычный 4 11 3 2" xfId="21639"/>
    <cellStyle name="Обычный 4 11 3 2 2" xfId="21640"/>
    <cellStyle name="Обычный 4 11 3 2 2 2" xfId="21641"/>
    <cellStyle name="Обычный 4 11 3 2 2 2 2" xfId="21642"/>
    <cellStyle name="Обычный 4 11 3 2 2 3" xfId="21643"/>
    <cellStyle name="Обычный 4 11 3 2 2 4" xfId="21644"/>
    <cellStyle name="Обычный 4 11 3 2 2 5" xfId="21645"/>
    <cellStyle name="Обычный 4 11 3 2 3" xfId="21646"/>
    <cellStyle name="Обычный 4 11 3 2 3 2" xfId="21647"/>
    <cellStyle name="Обычный 4 11 3 2 3 3" xfId="21648"/>
    <cellStyle name="Обычный 4 11 3 2 3 4" xfId="21649"/>
    <cellStyle name="Обычный 4 11 3 2 4" xfId="21650"/>
    <cellStyle name="Обычный 4 11 3 2 5" xfId="21651"/>
    <cellStyle name="Обычный 4 11 3 2 6" xfId="21652"/>
    <cellStyle name="Обычный 4 11 3 2 7" xfId="21653"/>
    <cellStyle name="Обычный 4 11 3 3" xfId="21654"/>
    <cellStyle name="Обычный 4 11 3 3 2" xfId="21655"/>
    <cellStyle name="Обычный 4 11 3 3 2 2" xfId="21656"/>
    <cellStyle name="Обычный 4 11 3 3 3" xfId="21657"/>
    <cellStyle name="Обычный 4 11 3 3 4" xfId="21658"/>
    <cellStyle name="Обычный 4 11 3 3 5" xfId="21659"/>
    <cellStyle name="Обычный 4 11 3 4" xfId="21660"/>
    <cellStyle name="Обычный 4 11 3 4 2" xfId="21661"/>
    <cellStyle name="Обычный 4 11 3 4 2 2" xfId="21662"/>
    <cellStyle name="Обычный 4 11 3 4 3" xfId="21663"/>
    <cellStyle name="Обычный 4 11 3 4 4" xfId="21664"/>
    <cellStyle name="Обычный 4 11 3 4 5" xfId="21665"/>
    <cellStyle name="Обычный 4 11 3 5" xfId="21666"/>
    <cellStyle name="Обычный 4 11 3 5 2" xfId="21667"/>
    <cellStyle name="Обычный 4 11 3 5 3" xfId="21668"/>
    <cellStyle name="Обычный 4 11 3 5 4" xfId="21669"/>
    <cellStyle name="Обычный 4 11 3 6" xfId="21670"/>
    <cellStyle name="Обычный 4 11 3 7" xfId="21671"/>
    <cellStyle name="Обычный 4 11 3 8" xfId="21672"/>
    <cellStyle name="Обычный 4 11 3 9" xfId="21673"/>
    <cellStyle name="Обычный 4 11 4" xfId="21674"/>
    <cellStyle name="Обычный 4 11 4 2" xfId="21675"/>
    <cellStyle name="Обычный 4 11 4 2 2" xfId="21676"/>
    <cellStyle name="Обычный 4 11 4 2 2 2" xfId="21677"/>
    <cellStyle name="Обычный 4 11 4 2 2 2 2" xfId="21678"/>
    <cellStyle name="Обычный 4 11 4 2 2 3" xfId="21679"/>
    <cellStyle name="Обычный 4 11 4 2 2 4" xfId="21680"/>
    <cellStyle name="Обычный 4 11 4 2 2 5" xfId="21681"/>
    <cellStyle name="Обычный 4 11 4 2 3" xfId="21682"/>
    <cellStyle name="Обычный 4 11 4 2 3 2" xfId="21683"/>
    <cellStyle name="Обычный 4 11 4 2 3 3" xfId="21684"/>
    <cellStyle name="Обычный 4 11 4 2 3 4" xfId="21685"/>
    <cellStyle name="Обычный 4 11 4 2 4" xfId="21686"/>
    <cellStyle name="Обычный 4 11 4 2 5" xfId="21687"/>
    <cellStyle name="Обычный 4 11 4 2 6" xfId="21688"/>
    <cellStyle name="Обычный 4 11 4 2 7" xfId="21689"/>
    <cellStyle name="Обычный 4 11 4 3" xfId="21690"/>
    <cellStyle name="Обычный 4 11 4 3 2" xfId="21691"/>
    <cellStyle name="Обычный 4 11 4 3 2 2" xfId="21692"/>
    <cellStyle name="Обычный 4 11 4 3 3" xfId="21693"/>
    <cellStyle name="Обычный 4 11 4 3 4" xfId="21694"/>
    <cellStyle name="Обычный 4 11 4 3 5" xfId="21695"/>
    <cellStyle name="Обычный 4 11 4 4" xfId="21696"/>
    <cellStyle name="Обычный 4 11 4 4 2" xfId="21697"/>
    <cellStyle name="Обычный 4 11 4 4 3" xfId="21698"/>
    <cellStyle name="Обычный 4 11 4 4 4" xfId="21699"/>
    <cellStyle name="Обычный 4 11 4 5" xfId="21700"/>
    <cellStyle name="Обычный 4 11 4 6" xfId="21701"/>
    <cellStyle name="Обычный 4 11 4 7" xfId="21702"/>
    <cellStyle name="Обычный 4 11 4 8" xfId="21703"/>
    <cellStyle name="Обычный 4 11 5" xfId="21704"/>
    <cellStyle name="Обычный 4 11 5 2" xfId="21705"/>
    <cellStyle name="Обычный 4 11 5 2 2" xfId="21706"/>
    <cellStyle name="Обычный 4 11 5 2 2 2" xfId="21707"/>
    <cellStyle name="Обычный 4 11 5 2 2 2 2" xfId="21708"/>
    <cellStyle name="Обычный 4 11 5 2 2 3" xfId="21709"/>
    <cellStyle name="Обычный 4 11 5 2 2 4" xfId="21710"/>
    <cellStyle name="Обычный 4 11 5 2 2 5" xfId="21711"/>
    <cellStyle name="Обычный 4 11 5 2 3" xfId="21712"/>
    <cellStyle name="Обычный 4 11 5 2 3 2" xfId="21713"/>
    <cellStyle name="Обычный 4 11 5 2 3 3" xfId="21714"/>
    <cellStyle name="Обычный 4 11 5 2 3 4" xfId="21715"/>
    <cellStyle name="Обычный 4 11 5 2 4" xfId="21716"/>
    <cellStyle name="Обычный 4 11 5 2 5" xfId="21717"/>
    <cellStyle name="Обычный 4 11 5 2 6" xfId="21718"/>
    <cellStyle name="Обычный 4 11 5 2 7" xfId="21719"/>
    <cellStyle name="Обычный 4 11 5 3" xfId="21720"/>
    <cellStyle name="Обычный 4 11 5 3 2" xfId="21721"/>
    <cellStyle name="Обычный 4 11 5 3 2 2" xfId="21722"/>
    <cellStyle name="Обычный 4 11 5 3 3" xfId="21723"/>
    <cellStyle name="Обычный 4 11 5 3 4" xfId="21724"/>
    <cellStyle name="Обычный 4 11 5 3 5" xfId="21725"/>
    <cellStyle name="Обычный 4 11 5 4" xfId="21726"/>
    <cellStyle name="Обычный 4 11 5 4 2" xfId="21727"/>
    <cellStyle name="Обычный 4 11 5 4 3" xfId="21728"/>
    <cellStyle name="Обычный 4 11 5 4 4" xfId="21729"/>
    <cellStyle name="Обычный 4 11 5 5" xfId="21730"/>
    <cellStyle name="Обычный 4 11 5 6" xfId="21731"/>
    <cellStyle name="Обычный 4 11 5 7" xfId="21732"/>
    <cellStyle name="Обычный 4 11 5 8" xfId="21733"/>
    <cellStyle name="Обычный 4 11 6" xfId="21734"/>
    <cellStyle name="Обычный 4 11 6 2" xfId="21735"/>
    <cellStyle name="Обычный 4 11 6 2 2" xfId="21736"/>
    <cellStyle name="Обычный 4 11 6 2 2 2" xfId="21737"/>
    <cellStyle name="Обычный 4 11 6 2 2 2 2" xfId="21738"/>
    <cellStyle name="Обычный 4 11 6 2 2 3" xfId="21739"/>
    <cellStyle name="Обычный 4 11 6 2 2 4" xfId="21740"/>
    <cellStyle name="Обычный 4 11 6 2 2 5" xfId="21741"/>
    <cellStyle name="Обычный 4 11 6 2 3" xfId="21742"/>
    <cellStyle name="Обычный 4 11 6 2 3 2" xfId="21743"/>
    <cellStyle name="Обычный 4 11 6 2 3 3" xfId="21744"/>
    <cellStyle name="Обычный 4 11 6 2 3 4" xfId="21745"/>
    <cellStyle name="Обычный 4 11 6 2 4" xfId="21746"/>
    <cellStyle name="Обычный 4 11 6 2 5" xfId="21747"/>
    <cellStyle name="Обычный 4 11 6 2 6" xfId="21748"/>
    <cellStyle name="Обычный 4 11 6 2 7" xfId="21749"/>
    <cellStyle name="Обычный 4 11 6 3" xfId="21750"/>
    <cellStyle name="Обычный 4 11 6 3 2" xfId="21751"/>
    <cellStyle name="Обычный 4 11 6 3 2 2" xfId="21752"/>
    <cellStyle name="Обычный 4 11 6 3 3" xfId="21753"/>
    <cellStyle name="Обычный 4 11 6 3 4" xfId="21754"/>
    <cellStyle name="Обычный 4 11 6 3 5" xfId="21755"/>
    <cellStyle name="Обычный 4 11 6 4" xfId="21756"/>
    <cellStyle name="Обычный 4 11 6 4 2" xfId="21757"/>
    <cellStyle name="Обычный 4 11 6 4 3" xfId="21758"/>
    <cellStyle name="Обычный 4 11 6 4 4" xfId="21759"/>
    <cellStyle name="Обычный 4 11 6 5" xfId="21760"/>
    <cellStyle name="Обычный 4 11 6 6" xfId="21761"/>
    <cellStyle name="Обычный 4 11 6 7" xfId="21762"/>
    <cellStyle name="Обычный 4 11 6 8" xfId="21763"/>
    <cellStyle name="Обычный 4 11 7" xfId="21764"/>
    <cellStyle name="Обычный 4 11 7 2" xfId="21765"/>
    <cellStyle name="Обычный 4 11 7 2 2" xfId="21766"/>
    <cellStyle name="Обычный 4 11 7 2 2 2" xfId="21767"/>
    <cellStyle name="Обычный 4 11 7 2 2 2 2" xfId="21768"/>
    <cellStyle name="Обычный 4 11 7 2 2 3" xfId="21769"/>
    <cellStyle name="Обычный 4 11 7 2 2 4" xfId="21770"/>
    <cellStyle name="Обычный 4 11 7 2 2 5" xfId="21771"/>
    <cellStyle name="Обычный 4 11 7 2 3" xfId="21772"/>
    <cellStyle name="Обычный 4 11 7 2 3 2" xfId="21773"/>
    <cellStyle name="Обычный 4 11 7 2 3 3" xfId="21774"/>
    <cellStyle name="Обычный 4 11 7 2 3 4" xfId="21775"/>
    <cellStyle name="Обычный 4 11 7 2 4" xfId="21776"/>
    <cellStyle name="Обычный 4 11 7 2 5" xfId="21777"/>
    <cellStyle name="Обычный 4 11 7 2 6" xfId="21778"/>
    <cellStyle name="Обычный 4 11 7 2 7" xfId="21779"/>
    <cellStyle name="Обычный 4 11 7 3" xfId="21780"/>
    <cellStyle name="Обычный 4 11 7 3 2" xfId="21781"/>
    <cellStyle name="Обычный 4 11 7 3 2 2" xfId="21782"/>
    <cellStyle name="Обычный 4 11 7 3 3" xfId="21783"/>
    <cellStyle name="Обычный 4 11 7 3 4" xfId="21784"/>
    <cellStyle name="Обычный 4 11 7 3 5" xfId="21785"/>
    <cellStyle name="Обычный 4 11 7 4" xfId="21786"/>
    <cellStyle name="Обычный 4 11 7 4 2" xfId="21787"/>
    <cellStyle name="Обычный 4 11 7 4 3" xfId="21788"/>
    <cellStyle name="Обычный 4 11 7 4 4" xfId="21789"/>
    <cellStyle name="Обычный 4 11 7 5" xfId="21790"/>
    <cellStyle name="Обычный 4 11 7 6" xfId="21791"/>
    <cellStyle name="Обычный 4 11 7 7" xfId="21792"/>
    <cellStyle name="Обычный 4 11 7 8" xfId="21793"/>
    <cellStyle name="Обычный 4 11 8" xfId="21794"/>
    <cellStyle name="Обычный 4 11 8 2" xfId="21795"/>
    <cellStyle name="Обычный 4 11 8 2 2" xfId="21796"/>
    <cellStyle name="Обычный 4 11 8 2 2 2" xfId="21797"/>
    <cellStyle name="Обычный 4 11 8 2 3" xfId="21798"/>
    <cellStyle name="Обычный 4 11 8 2 4" xfId="21799"/>
    <cellStyle name="Обычный 4 11 8 2 5" xfId="21800"/>
    <cellStyle name="Обычный 4 11 8 3" xfId="21801"/>
    <cellStyle name="Обычный 4 11 8 3 2" xfId="21802"/>
    <cellStyle name="Обычный 4 11 8 3 3" xfId="21803"/>
    <cellStyle name="Обычный 4 11 8 3 4" xfId="21804"/>
    <cellStyle name="Обычный 4 11 8 4" xfId="21805"/>
    <cellStyle name="Обычный 4 11 8 5" xfId="21806"/>
    <cellStyle name="Обычный 4 11 8 6" xfId="21807"/>
    <cellStyle name="Обычный 4 11 8 7" xfId="21808"/>
    <cellStyle name="Обычный 4 11 9" xfId="21809"/>
    <cellStyle name="Обычный 4 11 9 2" xfId="21810"/>
    <cellStyle name="Обычный 4 11 9 2 2" xfId="21811"/>
    <cellStyle name="Обычный 4 11 9 2 2 2" xfId="21812"/>
    <cellStyle name="Обычный 4 11 9 2 3" xfId="21813"/>
    <cellStyle name="Обычный 4 11 9 2 4" xfId="21814"/>
    <cellStyle name="Обычный 4 11 9 2 5" xfId="21815"/>
    <cellStyle name="Обычный 4 11 9 3" xfId="21816"/>
    <cellStyle name="Обычный 4 11 9 3 2" xfId="21817"/>
    <cellStyle name="Обычный 4 11 9 3 3" xfId="21818"/>
    <cellStyle name="Обычный 4 11 9 3 4" xfId="21819"/>
    <cellStyle name="Обычный 4 11 9 4" xfId="21820"/>
    <cellStyle name="Обычный 4 11 9 5" xfId="21821"/>
    <cellStyle name="Обычный 4 11 9 6" xfId="21822"/>
    <cellStyle name="Обычный 4 11 9 7" xfId="21823"/>
    <cellStyle name="Обычный 4 12" xfId="21824"/>
    <cellStyle name="Обычный 4 12 10" xfId="21825"/>
    <cellStyle name="Обычный 4 12 10 2" xfId="21826"/>
    <cellStyle name="Обычный 4 12 10 2 2" xfId="21827"/>
    <cellStyle name="Обычный 4 12 10 3" xfId="21828"/>
    <cellStyle name="Обычный 4 12 10 4" xfId="21829"/>
    <cellStyle name="Обычный 4 12 10 5" xfId="21830"/>
    <cellStyle name="Обычный 4 12 11" xfId="21831"/>
    <cellStyle name="Обычный 4 12 11 2" xfId="21832"/>
    <cellStyle name="Обычный 4 12 11 3" xfId="21833"/>
    <cellStyle name="Обычный 4 12 11 4" xfId="21834"/>
    <cellStyle name="Обычный 4 12 12" xfId="21835"/>
    <cellStyle name="Обычный 4 12 13" xfId="21836"/>
    <cellStyle name="Обычный 4 12 14" xfId="21837"/>
    <cellStyle name="Обычный 4 12 15" xfId="21838"/>
    <cellStyle name="Обычный 4 12 2" xfId="21839"/>
    <cellStyle name="Обычный 4 12 2 2" xfId="21840"/>
    <cellStyle name="Обычный 4 12 2 2 2" xfId="21841"/>
    <cellStyle name="Обычный 4 12 2 2 2 2" xfId="21842"/>
    <cellStyle name="Обычный 4 12 2 2 2 2 2" xfId="21843"/>
    <cellStyle name="Обычный 4 12 2 2 2 3" xfId="21844"/>
    <cellStyle name="Обычный 4 12 2 2 2 4" xfId="21845"/>
    <cellStyle name="Обычный 4 12 2 2 2 5" xfId="21846"/>
    <cellStyle name="Обычный 4 12 2 2 3" xfId="21847"/>
    <cellStyle name="Обычный 4 12 2 2 3 2" xfId="21848"/>
    <cellStyle name="Обычный 4 12 2 2 3 3" xfId="21849"/>
    <cellStyle name="Обычный 4 12 2 2 3 4" xfId="21850"/>
    <cellStyle name="Обычный 4 12 2 2 4" xfId="21851"/>
    <cellStyle name="Обычный 4 12 2 2 5" xfId="21852"/>
    <cellStyle name="Обычный 4 12 2 2 6" xfId="21853"/>
    <cellStyle name="Обычный 4 12 2 2 7" xfId="21854"/>
    <cellStyle name="Обычный 4 12 2 3" xfId="21855"/>
    <cellStyle name="Обычный 4 12 2 3 2" xfId="21856"/>
    <cellStyle name="Обычный 4 12 2 3 2 2" xfId="21857"/>
    <cellStyle name="Обычный 4 12 2 3 3" xfId="21858"/>
    <cellStyle name="Обычный 4 12 2 3 4" xfId="21859"/>
    <cellStyle name="Обычный 4 12 2 3 5" xfId="21860"/>
    <cellStyle name="Обычный 4 12 2 4" xfId="21861"/>
    <cellStyle name="Обычный 4 12 2 4 2" xfId="21862"/>
    <cellStyle name="Обычный 4 12 2 4 2 2" xfId="21863"/>
    <cellStyle name="Обычный 4 12 2 4 3" xfId="21864"/>
    <cellStyle name="Обычный 4 12 2 4 4" xfId="21865"/>
    <cellStyle name="Обычный 4 12 2 4 5" xfId="21866"/>
    <cellStyle name="Обычный 4 12 2 5" xfId="21867"/>
    <cellStyle name="Обычный 4 12 2 5 2" xfId="21868"/>
    <cellStyle name="Обычный 4 12 2 5 3" xfId="21869"/>
    <cellStyle name="Обычный 4 12 2 5 4" xfId="21870"/>
    <cellStyle name="Обычный 4 12 2 6" xfId="21871"/>
    <cellStyle name="Обычный 4 12 2 7" xfId="21872"/>
    <cellStyle name="Обычный 4 12 2 8" xfId="21873"/>
    <cellStyle name="Обычный 4 12 2 9" xfId="21874"/>
    <cellStyle name="Обычный 4 12 3" xfId="21875"/>
    <cellStyle name="Обычный 4 12 3 2" xfId="21876"/>
    <cellStyle name="Обычный 4 12 3 2 2" xfId="21877"/>
    <cellStyle name="Обычный 4 12 3 2 2 2" xfId="21878"/>
    <cellStyle name="Обычный 4 12 3 2 2 2 2" xfId="21879"/>
    <cellStyle name="Обычный 4 12 3 2 2 3" xfId="21880"/>
    <cellStyle name="Обычный 4 12 3 2 2 4" xfId="21881"/>
    <cellStyle name="Обычный 4 12 3 2 2 5" xfId="21882"/>
    <cellStyle name="Обычный 4 12 3 2 3" xfId="21883"/>
    <cellStyle name="Обычный 4 12 3 2 3 2" xfId="21884"/>
    <cellStyle name="Обычный 4 12 3 2 3 3" xfId="21885"/>
    <cellStyle name="Обычный 4 12 3 2 3 4" xfId="21886"/>
    <cellStyle name="Обычный 4 12 3 2 4" xfId="21887"/>
    <cellStyle name="Обычный 4 12 3 2 5" xfId="21888"/>
    <cellStyle name="Обычный 4 12 3 2 6" xfId="21889"/>
    <cellStyle name="Обычный 4 12 3 2 7" xfId="21890"/>
    <cellStyle name="Обычный 4 12 3 3" xfId="21891"/>
    <cellStyle name="Обычный 4 12 3 3 2" xfId="21892"/>
    <cellStyle name="Обычный 4 12 3 3 2 2" xfId="21893"/>
    <cellStyle name="Обычный 4 12 3 3 3" xfId="21894"/>
    <cellStyle name="Обычный 4 12 3 3 4" xfId="21895"/>
    <cellStyle name="Обычный 4 12 3 3 5" xfId="21896"/>
    <cellStyle name="Обычный 4 12 3 4" xfId="21897"/>
    <cellStyle name="Обычный 4 12 3 4 2" xfId="21898"/>
    <cellStyle name="Обычный 4 12 3 4 2 2" xfId="21899"/>
    <cellStyle name="Обычный 4 12 3 4 3" xfId="21900"/>
    <cellStyle name="Обычный 4 12 3 4 4" xfId="21901"/>
    <cellStyle name="Обычный 4 12 3 4 5" xfId="21902"/>
    <cellStyle name="Обычный 4 12 3 5" xfId="21903"/>
    <cellStyle name="Обычный 4 12 3 5 2" xfId="21904"/>
    <cellStyle name="Обычный 4 12 3 5 3" xfId="21905"/>
    <cellStyle name="Обычный 4 12 3 5 4" xfId="21906"/>
    <cellStyle name="Обычный 4 12 3 6" xfId="21907"/>
    <cellStyle name="Обычный 4 12 3 7" xfId="21908"/>
    <cellStyle name="Обычный 4 12 3 8" xfId="21909"/>
    <cellStyle name="Обычный 4 12 3 9" xfId="21910"/>
    <cellStyle name="Обычный 4 12 4" xfId="21911"/>
    <cellStyle name="Обычный 4 12 4 2" xfId="21912"/>
    <cellStyle name="Обычный 4 12 4 2 2" xfId="21913"/>
    <cellStyle name="Обычный 4 12 4 2 2 2" xfId="21914"/>
    <cellStyle name="Обычный 4 12 4 2 2 2 2" xfId="21915"/>
    <cellStyle name="Обычный 4 12 4 2 2 3" xfId="21916"/>
    <cellStyle name="Обычный 4 12 4 2 2 4" xfId="21917"/>
    <cellStyle name="Обычный 4 12 4 2 2 5" xfId="21918"/>
    <cellStyle name="Обычный 4 12 4 2 3" xfId="21919"/>
    <cellStyle name="Обычный 4 12 4 2 3 2" xfId="21920"/>
    <cellStyle name="Обычный 4 12 4 2 3 3" xfId="21921"/>
    <cellStyle name="Обычный 4 12 4 2 3 4" xfId="21922"/>
    <cellStyle name="Обычный 4 12 4 2 4" xfId="21923"/>
    <cellStyle name="Обычный 4 12 4 2 5" xfId="21924"/>
    <cellStyle name="Обычный 4 12 4 2 6" xfId="21925"/>
    <cellStyle name="Обычный 4 12 4 2 7" xfId="21926"/>
    <cellStyle name="Обычный 4 12 4 3" xfId="21927"/>
    <cellStyle name="Обычный 4 12 4 3 2" xfId="21928"/>
    <cellStyle name="Обычный 4 12 4 3 2 2" xfId="21929"/>
    <cellStyle name="Обычный 4 12 4 3 3" xfId="21930"/>
    <cellStyle name="Обычный 4 12 4 3 4" xfId="21931"/>
    <cellStyle name="Обычный 4 12 4 3 5" xfId="21932"/>
    <cellStyle name="Обычный 4 12 4 4" xfId="21933"/>
    <cellStyle name="Обычный 4 12 4 4 2" xfId="21934"/>
    <cellStyle name="Обычный 4 12 4 4 3" xfId="21935"/>
    <cellStyle name="Обычный 4 12 4 4 4" xfId="21936"/>
    <cellStyle name="Обычный 4 12 4 5" xfId="21937"/>
    <cellStyle name="Обычный 4 12 4 6" xfId="21938"/>
    <cellStyle name="Обычный 4 12 4 7" xfId="21939"/>
    <cellStyle name="Обычный 4 12 4 8" xfId="21940"/>
    <cellStyle name="Обычный 4 12 5" xfId="21941"/>
    <cellStyle name="Обычный 4 12 5 2" xfId="21942"/>
    <cellStyle name="Обычный 4 12 5 2 2" xfId="21943"/>
    <cellStyle name="Обычный 4 12 5 2 2 2" xfId="21944"/>
    <cellStyle name="Обычный 4 12 5 2 2 2 2" xfId="21945"/>
    <cellStyle name="Обычный 4 12 5 2 2 3" xfId="21946"/>
    <cellStyle name="Обычный 4 12 5 2 2 4" xfId="21947"/>
    <cellStyle name="Обычный 4 12 5 2 2 5" xfId="21948"/>
    <cellStyle name="Обычный 4 12 5 2 3" xfId="21949"/>
    <cellStyle name="Обычный 4 12 5 2 3 2" xfId="21950"/>
    <cellStyle name="Обычный 4 12 5 2 3 3" xfId="21951"/>
    <cellStyle name="Обычный 4 12 5 2 3 4" xfId="21952"/>
    <cellStyle name="Обычный 4 12 5 2 4" xfId="21953"/>
    <cellStyle name="Обычный 4 12 5 2 5" xfId="21954"/>
    <cellStyle name="Обычный 4 12 5 2 6" xfId="21955"/>
    <cellStyle name="Обычный 4 12 5 2 7" xfId="21956"/>
    <cellStyle name="Обычный 4 12 5 3" xfId="21957"/>
    <cellStyle name="Обычный 4 12 5 3 2" xfId="21958"/>
    <cellStyle name="Обычный 4 12 5 3 2 2" xfId="21959"/>
    <cellStyle name="Обычный 4 12 5 3 3" xfId="21960"/>
    <cellStyle name="Обычный 4 12 5 3 4" xfId="21961"/>
    <cellStyle name="Обычный 4 12 5 3 5" xfId="21962"/>
    <cellStyle name="Обычный 4 12 5 4" xfId="21963"/>
    <cellStyle name="Обычный 4 12 5 4 2" xfId="21964"/>
    <cellStyle name="Обычный 4 12 5 4 3" xfId="21965"/>
    <cellStyle name="Обычный 4 12 5 4 4" xfId="21966"/>
    <cellStyle name="Обычный 4 12 5 5" xfId="21967"/>
    <cellStyle name="Обычный 4 12 5 6" xfId="21968"/>
    <cellStyle name="Обычный 4 12 5 7" xfId="21969"/>
    <cellStyle name="Обычный 4 12 5 8" xfId="21970"/>
    <cellStyle name="Обычный 4 12 6" xfId="21971"/>
    <cellStyle name="Обычный 4 12 6 2" xfId="21972"/>
    <cellStyle name="Обычный 4 12 6 2 2" xfId="21973"/>
    <cellStyle name="Обычный 4 12 6 2 2 2" xfId="21974"/>
    <cellStyle name="Обычный 4 12 6 2 2 2 2" xfId="21975"/>
    <cellStyle name="Обычный 4 12 6 2 2 3" xfId="21976"/>
    <cellStyle name="Обычный 4 12 6 2 2 4" xfId="21977"/>
    <cellStyle name="Обычный 4 12 6 2 2 5" xfId="21978"/>
    <cellStyle name="Обычный 4 12 6 2 3" xfId="21979"/>
    <cellStyle name="Обычный 4 12 6 2 3 2" xfId="21980"/>
    <cellStyle name="Обычный 4 12 6 2 3 3" xfId="21981"/>
    <cellStyle name="Обычный 4 12 6 2 3 4" xfId="21982"/>
    <cellStyle name="Обычный 4 12 6 2 4" xfId="21983"/>
    <cellStyle name="Обычный 4 12 6 2 5" xfId="21984"/>
    <cellStyle name="Обычный 4 12 6 2 6" xfId="21985"/>
    <cellStyle name="Обычный 4 12 6 2 7" xfId="21986"/>
    <cellStyle name="Обычный 4 12 6 3" xfId="21987"/>
    <cellStyle name="Обычный 4 12 6 3 2" xfId="21988"/>
    <cellStyle name="Обычный 4 12 6 3 2 2" xfId="21989"/>
    <cellStyle name="Обычный 4 12 6 3 3" xfId="21990"/>
    <cellStyle name="Обычный 4 12 6 3 4" xfId="21991"/>
    <cellStyle name="Обычный 4 12 6 3 5" xfId="21992"/>
    <cellStyle name="Обычный 4 12 6 4" xfId="21993"/>
    <cellStyle name="Обычный 4 12 6 4 2" xfId="21994"/>
    <cellStyle name="Обычный 4 12 6 4 3" xfId="21995"/>
    <cellStyle name="Обычный 4 12 6 4 4" xfId="21996"/>
    <cellStyle name="Обычный 4 12 6 5" xfId="21997"/>
    <cellStyle name="Обычный 4 12 6 6" xfId="21998"/>
    <cellStyle name="Обычный 4 12 6 7" xfId="21999"/>
    <cellStyle name="Обычный 4 12 6 8" xfId="22000"/>
    <cellStyle name="Обычный 4 12 7" xfId="22001"/>
    <cellStyle name="Обычный 4 12 7 2" xfId="22002"/>
    <cellStyle name="Обычный 4 12 7 2 2" xfId="22003"/>
    <cellStyle name="Обычный 4 12 7 2 2 2" xfId="22004"/>
    <cellStyle name="Обычный 4 12 7 2 2 2 2" xfId="22005"/>
    <cellStyle name="Обычный 4 12 7 2 2 3" xfId="22006"/>
    <cellStyle name="Обычный 4 12 7 2 2 4" xfId="22007"/>
    <cellStyle name="Обычный 4 12 7 2 2 5" xfId="22008"/>
    <cellStyle name="Обычный 4 12 7 2 3" xfId="22009"/>
    <cellStyle name="Обычный 4 12 7 2 3 2" xfId="22010"/>
    <cellStyle name="Обычный 4 12 7 2 3 3" xfId="22011"/>
    <cellStyle name="Обычный 4 12 7 2 3 4" xfId="22012"/>
    <cellStyle name="Обычный 4 12 7 2 4" xfId="22013"/>
    <cellStyle name="Обычный 4 12 7 2 5" xfId="22014"/>
    <cellStyle name="Обычный 4 12 7 2 6" xfId="22015"/>
    <cellStyle name="Обычный 4 12 7 2 7" xfId="22016"/>
    <cellStyle name="Обычный 4 12 7 3" xfId="22017"/>
    <cellStyle name="Обычный 4 12 7 3 2" xfId="22018"/>
    <cellStyle name="Обычный 4 12 7 3 2 2" xfId="22019"/>
    <cellStyle name="Обычный 4 12 7 3 3" xfId="22020"/>
    <cellStyle name="Обычный 4 12 7 3 4" xfId="22021"/>
    <cellStyle name="Обычный 4 12 7 3 5" xfId="22022"/>
    <cellStyle name="Обычный 4 12 7 4" xfId="22023"/>
    <cellStyle name="Обычный 4 12 7 4 2" xfId="22024"/>
    <cellStyle name="Обычный 4 12 7 4 3" xfId="22025"/>
    <cellStyle name="Обычный 4 12 7 4 4" xfId="22026"/>
    <cellStyle name="Обычный 4 12 7 5" xfId="22027"/>
    <cellStyle name="Обычный 4 12 7 6" xfId="22028"/>
    <cellStyle name="Обычный 4 12 7 7" xfId="22029"/>
    <cellStyle name="Обычный 4 12 7 8" xfId="22030"/>
    <cellStyle name="Обычный 4 12 8" xfId="22031"/>
    <cellStyle name="Обычный 4 12 8 2" xfId="22032"/>
    <cellStyle name="Обычный 4 12 8 2 2" xfId="22033"/>
    <cellStyle name="Обычный 4 12 8 2 2 2" xfId="22034"/>
    <cellStyle name="Обычный 4 12 8 2 3" xfId="22035"/>
    <cellStyle name="Обычный 4 12 8 2 4" xfId="22036"/>
    <cellStyle name="Обычный 4 12 8 2 5" xfId="22037"/>
    <cellStyle name="Обычный 4 12 8 3" xfId="22038"/>
    <cellStyle name="Обычный 4 12 8 3 2" xfId="22039"/>
    <cellStyle name="Обычный 4 12 8 3 3" xfId="22040"/>
    <cellStyle name="Обычный 4 12 8 3 4" xfId="22041"/>
    <cellStyle name="Обычный 4 12 8 4" xfId="22042"/>
    <cellStyle name="Обычный 4 12 8 5" xfId="22043"/>
    <cellStyle name="Обычный 4 12 8 6" xfId="22044"/>
    <cellStyle name="Обычный 4 12 8 7" xfId="22045"/>
    <cellStyle name="Обычный 4 12 9" xfId="22046"/>
    <cellStyle name="Обычный 4 12 9 2" xfId="22047"/>
    <cellStyle name="Обычный 4 12 9 2 2" xfId="22048"/>
    <cellStyle name="Обычный 4 12 9 2 2 2" xfId="22049"/>
    <cellStyle name="Обычный 4 12 9 2 3" xfId="22050"/>
    <cellStyle name="Обычный 4 12 9 2 4" xfId="22051"/>
    <cellStyle name="Обычный 4 12 9 2 5" xfId="22052"/>
    <cellStyle name="Обычный 4 12 9 3" xfId="22053"/>
    <cellStyle name="Обычный 4 12 9 3 2" xfId="22054"/>
    <cellStyle name="Обычный 4 12 9 3 3" xfId="22055"/>
    <cellStyle name="Обычный 4 12 9 3 4" xfId="22056"/>
    <cellStyle name="Обычный 4 12 9 4" xfId="22057"/>
    <cellStyle name="Обычный 4 12 9 5" xfId="22058"/>
    <cellStyle name="Обычный 4 12 9 6" xfId="22059"/>
    <cellStyle name="Обычный 4 12 9 7" xfId="22060"/>
    <cellStyle name="Обычный 4 13" xfId="22061"/>
    <cellStyle name="Обычный 4 13 10" xfId="22062"/>
    <cellStyle name="Обычный 4 13 11" xfId="22063"/>
    <cellStyle name="Обычный 4 13 2" xfId="22064"/>
    <cellStyle name="Обычный 4 13 2 2" xfId="22065"/>
    <cellStyle name="Обычный 4 13 2 2 2" xfId="22066"/>
    <cellStyle name="Обычный 4 13 2 2 2 2" xfId="22067"/>
    <cellStyle name="Обычный 4 13 2 2 2 2 2" xfId="22068"/>
    <cellStyle name="Обычный 4 13 2 2 2 3" xfId="22069"/>
    <cellStyle name="Обычный 4 13 2 2 2 4" xfId="22070"/>
    <cellStyle name="Обычный 4 13 2 2 2 5" xfId="22071"/>
    <cellStyle name="Обычный 4 13 2 2 3" xfId="22072"/>
    <cellStyle name="Обычный 4 13 2 2 3 2" xfId="22073"/>
    <cellStyle name="Обычный 4 13 2 2 3 3" xfId="22074"/>
    <cellStyle name="Обычный 4 13 2 2 3 4" xfId="22075"/>
    <cellStyle name="Обычный 4 13 2 2 4" xfId="22076"/>
    <cellStyle name="Обычный 4 13 2 2 5" xfId="22077"/>
    <cellStyle name="Обычный 4 13 2 2 6" xfId="22078"/>
    <cellStyle name="Обычный 4 13 2 2 7" xfId="22079"/>
    <cellStyle name="Обычный 4 13 2 3" xfId="22080"/>
    <cellStyle name="Обычный 4 13 2 3 2" xfId="22081"/>
    <cellStyle name="Обычный 4 13 2 3 2 2" xfId="22082"/>
    <cellStyle name="Обычный 4 13 2 3 3" xfId="22083"/>
    <cellStyle name="Обычный 4 13 2 3 4" xfId="22084"/>
    <cellStyle name="Обычный 4 13 2 3 5" xfId="22085"/>
    <cellStyle name="Обычный 4 13 2 4" xfId="22086"/>
    <cellStyle name="Обычный 4 13 2 4 2" xfId="22087"/>
    <cellStyle name="Обычный 4 13 2 4 2 2" xfId="22088"/>
    <cellStyle name="Обычный 4 13 2 4 3" xfId="22089"/>
    <cellStyle name="Обычный 4 13 2 4 4" xfId="22090"/>
    <cellStyle name="Обычный 4 13 2 4 5" xfId="22091"/>
    <cellStyle name="Обычный 4 13 2 5" xfId="22092"/>
    <cellStyle name="Обычный 4 13 2 5 2" xfId="22093"/>
    <cellStyle name="Обычный 4 13 2 5 3" xfId="22094"/>
    <cellStyle name="Обычный 4 13 2 5 4" xfId="22095"/>
    <cellStyle name="Обычный 4 13 2 6" xfId="22096"/>
    <cellStyle name="Обычный 4 13 2 7" xfId="22097"/>
    <cellStyle name="Обычный 4 13 2 8" xfId="22098"/>
    <cellStyle name="Обычный 4 13 2 9" xfId="22099"/>
    <cellStyle name="Обычный 4 13 3" xfId="22100"/>
    <cellStyle name="Обычный 4 13 3 2" xfId="22101"/>
    <cellStyle name="Обычный 4 13 3 2 2" xfId="22102"/>
    <cellStyle name="Обычный 4 13 3 2 2 2" xfId="22103"/>
    <cellStyle name="Обычный 4 13 3 2 2 2 2" xfId="22104"/>
    <cellStyle name="Обычный 4 13 3 2 2 3" xfId="22105"/>
    <cellStyle name="Обычный 4 13 3 2 2 4" xfId="22106"/>
    <cellStyle name="Обычный 4 13 3 2 2 5" xfId="22107"/>
    <cellStyle name="Обычный 4 13 3 2 3" xfId="22108"/>
    <cellStyle name="Обычный 4 13 3 2 3 2" xfId="22109"/>
    <cellStyle name="Обычный 4 13 3 2 3 3" xfId="22110"/>
    <cellStyle name="Обычный 4 13 3 2 3 4" xfId="22111"/>
    <cellStyle name="Обычный 4 13 3 2 4" xfId="22112"/>
    <cellStyle name="Обычный 4 13 3 2 5" xfId="22113"/>
    <cellStyle name="Обычный 4 13 3 2 6" xfId="22114"/>
    <cellStyle name="Обычный 4 13 3 2 7" xfId="22115"/>
    <cellStyle name="Обычный 4 13 3 3" xfId="22116"/>
    <cellStyle name="Обычный 4 13 3 3 2" xfId="22117"/>
    <cellStyle name="Обычный 4 13 3 3 2 2" xfId="22118"/>
    <cellStyle name="Обычный 4 13 3 3 3" xfId="22119"/>
    <cellStyle name="Обычный 4 13 3 3 4" xfId="22120"/>
    <cellStyle name="Обычный 4 13 3 3 5" xfId="22121"/>
    <cellStyle name="Обычный 4 13 3 4" xfId="22122"/>
    <cellStyle name="Обычный 4 13 3 4 2" xfId="22123"/>
    <cellStyle name="Обычный 4 13 3 4 3" xfId="22124"/>
    <cellStyle name="Обычный 4 13 3 4 4" xfId="22125"/>
    <cellStyle name="Обычный 4 13 3 5" xfId="22126"/>
    <cellStyle name="Обычный 4 13 3 6" xfId="22127"/>
    <cellStyle name="Обычный 4 13 3 7" xfId="22128"/>
    <cellStyle name="Обычный 4 13 3 8" xfId="22129"/>
    <cellStyle name="Обычный 4 13 4" xfId="22130"/>
    <cellStyle name="Обычный 4 13 4 2" xfId="22131"/>
    <cellStyle name="Обычный 4 13 4 2 2" xfId="22132"/>
    <cellStyle name="Обычный 4 13 4 2 2 2" xfId="22133"/>
    <cellStyle name="Обычный 4 13 4 2 3" xfId="22134"/>
    <cellStyle name="Обычный 4 13 4 2 4" xfId="22135"/>
    <cellStyle name="Обычный 4 13 4 2 5" xfId="22136"/>
    <cellStyle name="Обычный 4 13 4 3" xfId="22137"/>
    <cellStyle name="Обычный 4 13 4 3 2" xfId="22138"/>
    <cellStyle name="Обычный 4 13 4 3 3" xfId="22139"/>
    <cellStyle name="Обычный 4 13 4 3 4" xfId="22140"/>
    <cellStyle name="Обычный 4 13 4 4" xfId="22141"/>
    <cellStyle name="Обычный 4 13 4 5" xfId="22142"/>
    <cellStyle name="Обычный 4 13 4 6" xfId="22143"/>
    <cellStyle name="Обычный 4 13 4 7" xfId="22144"/>
    <cellStyle name="Обычный 4 13 5" xfId="22145"/>
    <cellStyle name="Обычный 4 13 5 2" xfId="22146"/>
    <cellStyle name="Обычный 4 13 5 3" xfId="22147"/>
    <cellStyle name="Обычный 4 13 5 3 2" xfId="22148"/>
    <cellStyle name="Обычный 4 13 5 4" xfId="22149"/>
    <cellStyle name="Обычный 4 13 5 5" xfId="22150"/>
    <cellStyle name="Обычный 4 13 5 6" xfId="22151"/>
    <cellStyle name="Обычный 4 13 6" xfId="22152"/>
    <cellStyle name="Обычный 4 13 6 2" xfId="22153"/>
    <cellStyle name="Обычный 4 13 6 2 2" xfId="22154"/>
    <cellStyle name="Обычный 4 13 6 3" xfId="22155"/>
    <cellStyle name="Обычный 4 13 6 4" xfId="22156"/>
    <cellStyle name="Обычный 4 13 6 5" xfId="22157"/>
    <cellStyle name="Обычный 4 13 7" xfId="22158"/>
    <cellStyle name="Обычный 4 13 7 2" xfId="22159"/>
    <cellStyle name="Обычный 4 13 7 3" xfId="22160"/>
    <cellStyle name="Обычный 4 13 7 4" xfId="22161"/>
    <cellStyle name="Обычный 4 13 8" xfId="22162"/>
    <cellStyle name="Обычный 4 13 9" xfId="22163"/>
    <cellStyle name="Обычный 4 14" xfId="22164"/>
    <cellStyle name="Обычный 4 15" xfId="22165"/>
    <cellStyle name="Обычный 4 15 2" xfId="22166"/>
    <cellStyle name="Обычный 4 15 2 2" xfId="22167"/>
    <cellStyle name="Обычный 4 15 2 2 2" xfId="22168"/>
    <cellStyle name="Обычный 4 15 2 2 2 2" xfId="22169"/>
    <cellStyle name="Обычный 4 15 2 2 3" xfId="22170"/>
    <cellStyle name="Обычный 4 15 2 2 4" xfId="22171"/>
    <cellStyle name="Обычный 4 15 2 2 5" xfId="22172"/>
    <cellStyle name="Обычный 4 15 2 3" xfId="22173"/>
    <cellStyle name="Обычный 4 15 2 3 2" xfId="22174"/>
    <cellStyle name="Обычный 4 15 2 3 3" xfId="22175"/>
    <cellStyle name="Обычный 4 15 2 3 4" xfId="22176"/>
    <cellStyle name="Обычный 4 15 2 4" xfId="22177"/>
    <cellStyle name="Обычный 4 15 2 5" xfId="22178"/>
    <cellStyle name="Обычный 4 15 2 6" xfId="22179"/>
    <cellStyle name="Обычный 4 15 2 7" xfId="22180"/>
    <cellStyle name="Обычный 4 15 3" xfId="22181"/>
    <cellStyle name="Обычный 4 15 3 2" xfId="22182"/>
    <cellStyle name="Обычный 4 15 3 2 2" xfId="22183"/>
    <cellStyle name="Обычный 4 15 3 3" xfId="22184"/>
    <cellStyle name="Обычный 4 15 3 4" xfId="22185"/>
    <cellStyle name="Обычный 4 15 3 5" xfId="22186"/>
    <cellStyle name="Обычный 4 15 4" xfId="22187"/>
    <cellStyle name="Обычный 4 15 4 2" xfId="22188"/>
    <cellStyle name="Обычный 4 15 4 2 2" xfId="22189"/>
    <cellStyle name="Обычный 4 15 4 3" xfId="22190"/>
    <cellStyle name="Обычный 4 15 4 4" xfId="22191"/>
    <cellStyle name="Обычный 4 15 4 5" xfId="22192"/>
    <cellStyle name="Обычный 4 15 5" xfId="22193"/>
    <cellStyle name="Обычный 4 15 5 2" xfId="22194"/>
    <cellStyle name="Обычный 4 15 5 3" xfId="22195"/>
    <cellStyle name="Обычный 4 15 5 4" xfId="22196"/>
    <cellStyle name="Обычный 4 15 6" xfId="22197"/>
    <cellStyle name="Обычный 4 15 7" xfId="22198"/>
    <cellStyle name="Обычный 4 15 8" xfId="22199"/>
    <cellStyle name="Обычный 4 15 9" xfId="22200"/>
    <cellStyle name="Обычный 4 16" xfId="22201"/>
    <cellStyle name="Обычный 4 16 2" xfId="22202"/>
    <cellStyle name="Обычный 4 16 2 2" xfId="22203"/>
    <cellStyle name="Обычный 4 16 2 3" xfId="22204"/>
    <cellStyle name="Обычный 4 16 2 4" xfId="22205"/>
    <cellStyle name="Обычный 4 16 3" xfId="22206"/>
    <cellStyle name="Обычный 4 16 4" xfId="22207"/>
    <cellStyle name="Обычный 4 16 5" xfId="22208"/>
    <cellStyle name="Обычный 4 16 6" xfId="22209"/>
    <cellStyle name="Обычный 4 17" xfId="22210"/>
    <cellStyle name="Обычный 4 18" xfId="22211"/>
    <cellStyle name="Обычный 4 18 2" xfId="22212"/>
    <cellStyle name="Обычный 4 18 2 2" xfId="22213"/>
    <cellStyle name="Обычный 4 18 3" xfId="22214"/>
    <cellStyle name="Обычный 4 19" xfId="22215"/>
    <cellStyle name="Обычный 4 19 2" xfId="22216"/>
    <cellStyle name="Обычный 4 2" xfId="22217"/>
    <cellStyle name="Обычный 4 2 2" xfId="22218"/>
    <cellStyle name="Обычный 4 2 2 2" xfId="22219"/>
    <cellStyle name="Обычный 4 2 2 2 2" xfId="22220"/>
    <cellStyle name="Обычный 4 2 2 2 2 2" xfId="22221"/>
    <cellStyle name="Обычный 4 2 2 2 2 2 2" xfId="22222"/>
    <cellStyle name="Обычный 4 2 2 2 2 2 2 2" xfId="22223"/>
    <cellStyle name="Обычный 4 2 2 2 2 2 3" xfId="22224"/>
    <cellStyle name="Обычный 4 2 2 2 2 2 4" xfId="22225"/>
    <cellStyle name="Обычный 4 2 2 2 2 2 5" xfId="22226"/>
    <cellStyle name="Обычный 4 2 2 2 2 3" xfId="22227"/>
    <cellStyle name="Обычный 4 2 2 2 2 3 2" xfId="22228"/>
    <cellStyle name="Обычный 4 2 2 2 2 3 3" xfId="22229"/>
    <cellStyle name="Обычный 4 2 2 2 2 3 4" xfId="22230"/>
    <cellStyle name="Обычный 4 2 2 2 2 4" xfId="22231"/>
    <cellStyle name="Обычный 4 2 2 2 2 5" xfId="22232"/>
    <cellStyle name="Обычный 4 2 2 2 2 6" xfId="22233"/>
    <cellStyle name="Обычный 4 2 2 2 2 7" xfId="22234"/>
    <cellStyle name="Обычный 4 2 2 2 3" xfId="22235"/>
    <cellStyle name="Обычный 4 2 2 2 3 2" xfId="22236"/>
    <cellStyle name="Обычный 4 2 2 2 3 2 2" xfId="22237"/>
    <cellStyle name="Обычный 4 2 2 2 3 3" xfId="22238"/>
    <cellStyle name="Обычный 4 2 2 2 3 4" xfId="22239"/>
    <cellStyle name="Обычный 4 2 2 2 3 5" xfId="22240"/>
    <cellStyle name="Обычный 4 2 2 2 4" xfId="22241"/>
    <cellStyle name="Обычный 4 2 2 2 4 2" xfId="22242"/>
    <cellStyle name="Обычный 4 2 2 2 4 3" xfId="22243"/>
    <cellStyle name="Обычный 4 2 2 2 4 4" xfId="22244"/>
    <cellStyle name="Обычный 4 2 2 2 5" xfId="22245"/>
    <cellStyle name="Обычный 4 2 2 2 6" xfId="22246"/>
    <cellStyle name="Обычный 4 2 2 2 7" xfId="22247"/>
    <cellStyle name="Обычный 4 2 2 2 8" xfId="22248"/>
    <cellStyle name="Обычный 4 2 2 3" xfId="22249"/>
    <cellStyle name="Обычный 4 2 2 3 2" xfId="22250"/>
    <cellStyle name="Обычный 4 2 2 3 2 2" xfId="22251"/>
    <cellStyle name="Обычный 4 2 2 3 2 2 2" xfId="22252"/>
    <cellStyle name="Обычный 4 2 2 3 2 3" xfId="22253"/>
    <cellStyle name="Обычный 4 2 2 3 2 4" xfId="22254"/>
    <cellStyle name="Обычный 4 2 2 3 2 5" xfId="22255"/>
    <cellStyle name="Обычный 4 2 2 3 3" xfId="22256"/>
    <cellStyle name="Обычный 4 2 2 3 3 2" xfId="22257"/>
    <cellStyle name="Обычный 4 2 2 3 3 3" xfId="22258"/>
    <cellStyle name="Обычный 4 2 2 3 3 4" xfId="22259"/>
    <cellStyle name="Обычный 4 2 2 3 4" xfId="22260"/>
    <cellStyle name="Обычный 4 2 2 3 5" xfId="22261"/>
    <cellStyle name="Обычный 4 2 2 3 6" xfId="22262"/>
    <cellStyle name="Обычный 4 2 2 3 7" xfId="22263"/>
    <cellStyle name="Обычный 4 2 2 4" xfId="22264"/>
    <cellStyle name="Обычный 4 2 2 4 2" xfId="22265"/>
    <cellStyle name="Обычный 4 2 2 4 2 2" xfId="22266"/>
    <cellStyle name="Обычный 4 2 2 4 3" xfId="22267"/>
    <cellStyle name="Обычный 4 2 2 4 4" xfId="22268"/>
    <cellStyle name="Обычный 4 2 2 4 5" xfId="22269"/>
    <cellStyle name="Обычный 4 2 2 5" xfId="22270"/>
    <cellStyle name="Обычный 4 2 2 5 2" xfId="22271"/>
    <cellStyle name="Обычный 4 2 2 5 3" xfId="22272"/>
    <cellStyle name="Обычный 4 2 2 5 4" xfId="22273"/>
    <cellStyle name="Обычный 4 2 2 6" xfId="22274"/>
    <cellStyle name="Обычный 4 2 2 7" xfId="22275"/>
    <cellStyle name="Обычный 4 2 2 8" xfId="22276"/>
    <cellStyle name="Обычный 4 2 2 9" xfId="22277"/>
    <cellStyle name="Обычный 4 2 3" xfId="22278"/>
    <cellStyle name="Обычный 4 2 4" xfId="22279"/>
    <cellStyle name="Обычный 4 2 5" xfId="22280"/>
    <cellStyle name="Обычный 4 2 6" xfId="22281"/>
    <cellStyle name="Обычный 4 2 7" xfId="22282"/>
    <cellStyle name="Обычный 4 2 8" xfId="59140"/>
    <cellStyle name="Обычный 4 20" xfId="22283"/>
    <cellStyle name="Обычный 4 20 2" xfId="22284"/>
    <cellStyle name="Обычный 4 21" xfId="22285"/>
    <cellStyle name="Обычный 4 22" xfId="22286"/>
    <cellStyle name="Обычный 4 22 2" xfId="22287"/>
    <cellStyle name="Обычный 4 23" xfId="22288"/>
    <cellStyle name="Обычный 4 24" xfId="22289"/>
    <cellStyle name="Обычный 4 25" xfId="22290"/>
    <cellStyle name="Обычный 4 25 10" xfId="22291"/>
    <cellStyle name="Обычный 4 25 2" xfId="22292"/>
    <cellStyle name="Обычный 4 25 3" xfId="22293"/>
    <cellStyle name="Обычный 4 25 4" xfId="22294"/>
    <cellStyle name="Обычный 4 25 5" xfId="22295"/>
    <cellStyle name="Обычный 4 25 5 2" xfId="22296"/>
    <cellStyle name="Обычный 4 25 5 2 2" xfId="22297"/>
    <cellStyle name="Обычный 4 25 6" xfId="22298"/>
    <cellStyle name="Обычный 4 25 6 2" xfId="22299"/>
    <cellStyle name="Обычный 4 25 7" xfId="22300"/>
    <cellStyle name="Обычный 4 25 8" xfId="22301"/>
    <cellStyle name="Обычный 4 25 9" xfId="22302"/>
    <cellStyle name="Обычный 4 26" xfId="22303"/>
    <cellStyle name="Обычный 4 26 2" xfId="22304"/>
    <cellStyle name="Обычный 4 27" xfId="22305"/>
    <cellStyle name="Обычный 4 28" xfId="22306"/>
    <cellStyle name="Обычный 4 28 2" xfId="22307"/>
    <cellStyle name="Обычный 4 28 3" xfId="22308"/>
    <cellStyle name="Обычный 4 28 3 2" xfId="22309"/>
    <cellStyle name="Обычный 4 28 4" xfId="22310"/>
    <cellStyle name="Обычный 4 28 5" xfId="22311"/>
    <cellStyle name="Обычный 4 28 6" xfId="22312"/>
    <cellStyle name="Обычный 4 28 7" xfId="22313"/>
    <cellStyle name="Обычный 4 29" xfId="22314"/>
    <cellStyle name="Обычный 4 29 2" xfId="22315"/>
    <cellStyle name="Обычный 4 29 2 2" xfId="22316"/>
    <cellStyle name="Обычный 4 29 3" xfId="22317"/>
    <cellStyle name="Обычный 4 29 4" xfId="22318"/>
    <cellStyle name="Обычный 4 29 5" xfId="22319"/>
    <cellStyle name="Обычный 4 3" xfId="22320"/>
    <cellStyle name="Обычный 4 3 2" xfId="22321"/>
    <cellStyle name="Обычный 4 3 3" xfId="59831"/>
    <cellStyle name="Обычный 4 4" xfId="22322"/>
    <cellStyle name="Обычный 4 4 10" xfId="22323"/>
    <cellStyle name="Обычный 4 4 10 2" xfId="22324"/>
    <cellStyle name="Обычный 4 4 11" xfId="22325"/>
    <cellStyle name="Обычный 4 4 2" xfId="22326"/>
    <cellStyle name="Обычный 4 4 2 2" xfId="22327"/>
    <cellStyle name="Обычный 4 4 2 2 2" xfId="22328"/>
    <cellStyle name="Обычный 4 4 2 2 2 2" xfId="22329"/>
    <cellStyle name="Обычный 4 4 2 2 2 2 2" xfId="22330"/>
    <cellStyle name="Обычный 4 4 2 2 2 3" xfId="22331"/>
    <cellStyle name="Обычный 4 4 2 2 2 4" xfId="22332"/>
    <cellStyle name="Обычный 4 4 2 2 2 5" xfId="22333"/>
    <cellStyle name="Обычный 4 4 2 2 3" xfId="22334"/>
    <cellStyle name="Обычный 4 4 2 2 3 2" xfId="22335"/>
    <cellStyle name="Обычный 4 4 2 2 3 2 2" xfId="22336"/>
    <cellStyle name="Обычный 4 4 2 2 3 3" xfId="22337"/>
    <cellStyle name="Обычный 4 4 2 2 3 4" xfId="22338"/>
    <cellStyle name="Обычный 4 4 2 2 3 5" xfId="22339"/>
    <cellStyle name="Обычный 4 4 2 2 4" xfId="22340"/>
    <cellStyle name="Обычный 4 4 2 2 4 2" xfId="22341"/>
    <cellStyle name="Обычный 4 4 2 2 4 2 2" xfId="22342"/>
    <cellStyle name="Обычный 4 4 2 2 4 3" xfId="22343"/>
    <cellStyle name="Обычный 4 4 2 2 5" xfId="22344"/>
    <cellStyle name="Обычный 4 4 2 2 5 2" xfId="22345"/>
    <cellStyle name="Обычный 4 4 2 2 5 2 2" xfId="22346"/>
    <cellStyle name="Обычный 4 4 2 2 5 3" xfId="22347"/>
    <cellStyle name="Обычный 4 4 2 2 6" xfId="22348"/>
    <cellStyle name="Обычный 4 4 2 2 6 2" xfId="22349"/>
    <cellStyle name="Обычный 4 4 2 2 7" xfId="22350"/>
    <cellStyle name="Обычный 4 4 2 3" xfId="22351"/>
    <cellStyle name="Обычный 4 4 2 3 2" xfId="22352"/>
    <cellStyle name="Обычный 4 4 2 3 2 2" xfId="22353"/>
    <cellStyle name="Обычный 4 4 2 3 2 2 2" xfId="22354"/>
    <cellStyle name="Обычный 4 4 2 3 2 3" xfId="22355"/>
    <cellStyle name="Обычный 4 4 2 3 2 4" xfId="22356"/>
    <cellStyle name="Обычный 4 4 2 3 2 5" xfId="22357"/>
    <cellStyle name="Обычный 4 4 2 3 3" xfId="22358"/>
    <cellStyle name="Обычный 4 4 2 3 3 2" xfId="22359"/>
    <cellStyle name="Обычный 4 4 2 3 3 2 2" xfId="22360"/>
    <cellStyle name="Обычный 4 4 2 3 3 3" xfId="22361"/>
    <cellStyle name="Обычный 4 4 2 3 3 4" xfId="22362"/>
    <cellStyle name="Обычный 4 4 2 3 3 5" xfId="22363"/>
    <cellStyle name="Обычный 4 4 2 3 4" xfId="22364"/>
    <cellStyle name="Обычный 4 4 2 3 4 2" xfId="22365"/>
    <cellStyle name="Обычный 4 4 2 3 4 2 2" xfId="22366"/>
    <cellStyle name="Обычный 4 4 2 3 4 3" xfId="22367"/>
    <cellStyle name="Обычный 4 4 2 3 5" xfId="22368"/>
    <cellStyle name="Обычный 4 4 2 3 5 2" xfId="22369"/>
    <cellStyle name="Обычный 4 4 2 3 5 2 2" xfId="22370"/>
    <cellStyle name="Обычный 4 4 2 3 5 3" xfId="22371"/>
    <cellStyle name="Обычный 4 4 2 3 6" xfId="22372"/>
    <cellStyle name="Обычный 4 4 2 3 6 2" xfId="22373"/>
    <cellStyle name="Обычный 4 4 2 3 7" xfId="22374"/>
    <cellStyle name="Обычный 4 4 2 4" xfId="22375"/>
    <cellStyle name="Обычный 4 4 2 4 2" xfId="22376"/>
    <cellStyle name="Обычный 4 4 2 4 2 2" xfId="22377"/>
    <cellStyle name="Обычный 4 4 2 4 3" xfId="22378"/>
    <cellStyle name="Обычный 4 4 2 4 4" xfId="22379"/>
    <cellStyle name="Обычный 4 4 2 4 5" xfId="22380"/>
    <cellStyle name="Обычный 4 4 2 5" xfId="22381"/>
    <cellStyle name="Обычный 4 4 2 5 2" xfId="22382"/>
    <cellStyle name="Обычный 4 4 2 5 2 2" xfId="22383"/>
    <cellStyle name="Обычный 4 4 2 5 3" xfId="22384"/>
    <cellStyle name="Обычный 4 4 2 5 4" xfId="22385"/>
    <cellStyle name="Обычный 4 4 2 5 5" xfId="22386"/>
    <cellStyle name="Обычный 4 4 2 6" xfId="22387"/>
    <cellStyle name="Обычный 4 4 2 6 2" xfId="22388"/>
    <cellStyle name="Обычный 4 4 2 6 2 2" xfId="22389"/>
    <cellStyle name="Обычный 4 4 2 6 3" xfId="22390"/>
    <cellStyle name="Обычный 4 4 2 7" xfId="22391"/>
    <cellStyle name="Обычный 4 4 2 7 2" xfId="22392"/>
    <cellStyle name="Обычный 4 4 2 7 2 2" xfId="22393"/>
    <cellStyle name="Обычный 4 4 2 7 3" xfId="22394"/>
    <cellStyle name="Обычный 4 4 2 8" xfId="22395"/>
    <cellStyle name="Обычный 4 4 2 8 2" xfId="22396"/>
    <cellStyle name="Обычный 4 4 2 9" xfId="22397"/>
    <cellStyle name="Обычный 4 4 3" xfId="22398"/>
    <cellStyle name="Обычный 4 4 3 2" xfId="22399"/>
    <cellStyle name="Обычный 4 4 3 2 2" xfId="22400"/>
    <cellStyle name="Обычный 4 4 3 2 2 2" xfId="22401"/>
    <cellStyle name="Обычный 4 4 3 2 3" xfId="22402"/>
    <cellStyle name="Обычный 4 4 3 2 4" xfId="22403"/>
    <cellStyle name="Обычный 4 4 3 2 5" xfId="22404"/>
    <cellStyle name="Обычный 4 4 3 3" xfId="22405"/>
    <cellStyle name="Обычный 4 4 3 3 2" xfId="22406"/>
    <cellStyle name="Обычный 4 4 3 3 2 2" xfId="22407"/>
    <cellStyle name="Обычный 4 4 3 3 3" xfId="22408"/>
    <cellStyle name="Обычный 4 4 3 3 4" xfId="22409"/>
    <cellStyle name="Обычный 4 4 3 3 5" xfId="22410"/>
    <cellStyle name="Обычный 4 4 3 4" xfId="22411"/>
    <cellStyle name="Обычный 4 4 3 4 2" xfId="22412"/>
    <cellStyle name="Обычный 4 4 3 4 2 2" xfId="22413"/>
    <cellStyle name="Обычный 4 4 3 4 3" xfId="22414"/>
    <cellStyle name="Обычный 4 4 3 5" xfId="22415"/>
    <cellStyle name="Обычный 4 4 3 5 2" xfId="22416"/>
    <cellStyle name="Обычный 4 4 3 5 2 2" xfId="22417"/>
    <cellStyle name="Обычный 4 4 3 5 3" xfId="22418"/>
    <cellStyle name="Обычный 4 4 3 6" xfId="22419"/>
    <cellStyle name="Обычный 4 4 3 6 2" xfId="22420"/>
    <cellStyle name="Обычный 4 4 3 7" xfId="22421"/>
    <cellStyle name="Обычный 4 4 4" xfId="22422"/>
    <cellStyle name="Обычный 4 4 4 2" xfId="22423"/>
    <cellStyle name="Обычный 4 4 4 2 2" xfId="22424"/>
    <cellStyle name="Обычный 4 4 4 2 2 2" xfId="22425"/>
    <cellStyle name="Обычный 4 4 4 2 3" xfId="22426"/>
    <cellStyle name="Обычный 4 4 4 2 4" xfId="22427"/>
    <cellStyle name="Обычный 4 4 4 2 5" xfId="22428"/>
    <cellStyle name="Обычный 4 4 4 3" xfId="22429"/>
    <cellStyle name="Обычный 4 4 4 3 2" xfId="22430"/>
    <cellStyle name="Обычный 4 4 4 3 2 2" xfId="22431"/>
    <cellStyle name="Обычный 4 4 4 3 3" xfId="22432"/>
    <cellStyle name="Обычный 4 4 4 3 4" xfId="22433"/>
    <cellStyle name="Обычный 4 4 4 3 5" xfId="22434"/>
    <cellStyle name="Обычный 4 4 4 4" xfId="22435"/>
    <cellStyle name="Обычный 4 4 4 4 2" xfId="22436"/>
    <cellStyle name="Обычный 4 4 4 4 2 2" xfId="22437"/>
    <cellStyle name="Обычный 4 4 4 4 3" xfId="22438"/>
    <cellStyle name="Обычный 4 4 4 5" xfId="22439"/>
    <cellStyle name="Обычный 4 4 4 5 2" xfId="22440"/>
    <cellStyle name="Обычный 4 4 4 5 2 2" xfId="22441"/>
    <cellStyle name="Обычный 4 4 4 5 3" xfId="22442"/>
    <cellStyle name="Обычный 4 4 4 6" xfId="22443"/>
    <cellStyle name="Обычный 4 4 4 6 2" xfId="22444"/>
    <cellStyle name="Обычный 4 4 4 7" xfId="22445"/>
    <cellStyle name="Обычный 4 4 5" xfId="22446"/>
    <cellStyle name="Обычный 4 4 5 2" xfId="22447"/>
    <cellStyle name="Обычный 4 4 5 2 2" xfId="22448"/>
    <cellStyle name="Обычный 4 4 5 3" xfId="22449"/>
    <cellStyle name="Обычный 4 4 5 4" xfId="22450"/>
    <cellStyle name="Обычный 4 4 5 5" xfId="22451"/>
    <cellStyle name="Обычный 4 4 6" xfId="22452"/>
    <cellStyle name="Обычный 4 4 6 2" xfId="22453"/>
    <cellStyle name="Обычный 4 4 6 2 2" xfId="22454"/>
    <cellStyle name="Обычный 4 4 6 3" xfId="22455"/>
    <cellStyle name="Обычный 4 4 6 4" xfId="22456"/>
    <cellStyle name="Обычный 4 4 6 5" xfId="22457"/>
    <cellStyle name="Обычный 4 4 7" xfId="22458"/>
    <cellStyle name="Обычный 4 4 7 2" xfId="22459"/>
    <cellStyle name="Обычный 4 4 7 2 2" xfId="22460"/>
    <cellStyle name="Обычный 4 4 7 3" xfId="22461"/>
    <cellStyle name="Обычный 4 4 7 4" xfId="22462"/>
    <cellStyle name="Обычный 4 4 7 5" xfId="22463"/>
    <cellStyle name="Обычный 4 4 8" xfId="22464"/>
    <cellStyle name="Обычный 4 4 9" xfId="22465"/>
    <cellStyle name="Обычный 4 4 9 2" xfId="22466"/>
    <cellStyle name="Обычный 4 4 9 2 2" xfId="22467"/>
    <cellStyle name="Обычный 4 4 9 3" xfId="22468"/>
    <cellStyle name="Обычный 4 5" xfId="22469"/>
    <cellStyle name="Обычный 4 5 10" xfId="22470"/>
    <cellStyle name="Обычный 4 5 10 2" xfId="22471"/>
    <cellStyle name="Обычный 4 5 11" xfId="22472"/>
    <cellStyle name="Обычный 4 5 2" xfId="22473"/>
    <cellStyle name="Обычный 4 5 2 2" xfId="22474"/>
    <cellStyle name="Обычный 4 5 2 2 2" xfId="22475"/>
    <cellStyle name="Обычный 4 5 2 2 2 2" xfId="22476"/>
    <cellStyle name="Обычный 4 5 2 2 2 2 2" xfId="22477"/>
    <cellStyle name="Обычный 4 5 2 2 2 3" xfId="22478"/>
    <cellStyle name="Обычный 4 5 2 2 2 4" xfId="22479"/>
    <cellStyle name="Обычный 4 5 2 2 2 5" xfId="22480"/>
    <cellStyle name="Обычный 4 5 2 2 3" xfId="22481"/>
    <cellStyle name="Обычный 4 5 2 2 3 2" xfId="22482"/>
    <cellStyle name="Обычный 4 5 2 2 3 2 2" xfId="22483"/>
    <cellStyle name="Обычный 4 5 2 2 3 3" xfId="22484"/>
    <cellStyle name="Обычный 4 5 2 2 3 4" xfId="22485"/>
    <cellStyle name="Обычный 4 5 2 2 3 5" xfId="22486"/>
    <cellStyle name="Обычный 4 5 2 2 4" xfId="22487"/>
    <cellStyle name="Обычный 4 5 2 2 4 2" xfId="22488"/>
    <cellStyle name="Обычный 4 5 2 2 4 2 2" xfId="22489"/>
    <cellStyle name="Обычный 4 5 2 2 4 3" xfId="22490"/>
    <cellStyle name="Обычный 4 5 2 2 5" xfId="22491"/>
    <cellStyle name="Обычный 4 5 2 2 5 2" xfId="22492"/>
    <cellStyle name="Обычный 4 5 2 2 5 2 2" xfId="22493"/>
    <cellStyle name="Обычный 4 5 2 2 5 3" xfId="22494"/>
    <cellStyle name="Обычный 4 5 2 2 6" xfId="22495"/>
    <cellStyle name="Обычный 4 5 2 2 6 2" xfId="22496"/>
    <cellStyle name="Обычный 4 5 2 2 7" xfId="22497"/>
    <cellStyle name="Обычный 4 5 2 3" xfId="22498"/>
    <cellStyle name="Обычный 4 5 2 3 2" xfId="22499"/>
    <cellStyle name="Обычный 4 5 2 3 2 2" xfId="22500"/>
    <cellStyle name="Обычный 4 5 2 3 2 2 2" xfId="22501"/>
    <cellStyle name="Обычный 4 5 2 3 2 3" xfId="22502"/>
    <cellStyle name="Обычный 4 5 2 3 2 4" xfId="22503"/>
    <cellStyle name="Обычный 4 5 2 3 2 5" xfId="22504"/>
    <cellStyle name="Обычный 4 5 2 3 3" xfId="22505"/>
    <cellStyle name="Обычный 4 5 2 3 3 2" xfId="22506"/>
    <cellStyle name="Обычный 4 5 2 3 3 2 2" xfId="22507"/>
    <cellStyle name="Обычный 4 5 2 3 3 3" xfId="22508"/>
    <cellStyle name="Обычный 4 5 2 3 3 4" xfId="22509"/>
    <cellStyle name="Обычный 4 5 2 3 3 5" xfId="22510"/>
    <cellStyle name="Обычный 4 5 2 3 4" xfId="22511"/>
    <cellStyle name="Обычный 4 5 2 3 4 2" xfId="22512"/>
    <cellStyle name="Обычный 4 5 2 3 4 2 2" xfId="22513"/>
    <cellStyle name="Обычный 4 5 2 3 4 3" xfId="22514"/>
    <cellStyle name="Обычный 4 5 2 3 5" xfId="22515"/>
    <cellStyle name="Обычный 4 5 2 3 5 2" xfId="22516"/>
    <cellStyle name="Обычный 4 5 2 3 5 2 2" xfId="22517"/>
    <cellStyle name="Обычный 4 5 2 3 5 3" xfId="22518"/>
    <cellStyle name="Обычный 4 5 2 3 6" xfId="22519"/>
    <cellStyle name="Обычный 4 5 2 3 6 2" xfId="22520"/>
    <cellStyle name="Обычный 4 5 2 3 7" xfId="22521"/>
    <cellStyle name="Обычный 4 5 2 4" xfId="22522"/>
    <cellStyle name="Обычный 4 5 2 4 2" xfId="22523"/>
    <cellStyle name="Обычный 4 5 2 4 2 2" xfId="22524"/>
    <cellStyle name="Обычный 4 5 2 4 3" xfId="22525"/>
    <cellStyle name="Обычный 4 5 2 4 4" xfId="22526"/>
    <cellStyle name="Обычный 4 5 2 4 5" xfId="22527"/>
    <cellStyle name="Обычный 4 5 2 5" xfId="22528"/>
    <cellStyle name="Обычный 4 5 2 5 2" xfId="22529"/>
    <cellStyle name="Обычный 4 5 2 5 2 2" xfId="22530"/>
    <cellStyle name="Обычный 4 5 2 5 3" xfId="22531"/>
    <cellStyle name="Обычный 4 5 2 5 4" xfId="22532"/>
    <cellStyle name="Обычный 4 5 2 5 5" xfId="22533"/>
    <cellStyle name="Обычный 4 5 2 6" xfId="22534"/>
    <cellStyle name="Обычный 4 5 2 6 2" xfId="22535"/>
    <cellStyle name="Обычный 4 5 2 6 2 2" xfId="22536"/>
    <cellStyle name="Обычный 4 5 2 6 3" xfId="22537"/>
    <cellStyle name="Обычный 4 5 2 7" xfId="22538"/>
    <cellStyle name="Обычный 4 5 2 7 2" xfId="22539"/>
    <cellStyle name="Обычный 4 5 2 7 2 2" xfId="22540"/>
    <cellStyle name="Обычный 4 5 2 7 3" xfId="22541"/>
    <cellStyle name="Обычный 4 5 2 8" xfId="22542"/>
    <cellStyle name="Обычный 4 5 2 8 2" xfId="22543"/>
    <cellStyle name="Обычный 4 5 2 9" xfId="22544"/>
    <cellStyle name="Обычный 4 5 3" xfId="22545"/>
    <cellStyle name="Обычный 4 5 3 2" xfId="22546"/>
    <cellStyle name="Обычный 4 5 3 2 2" xfId="22547"/>
    <cellStyle name="Обычный 4 5 3 2 2 2" xfId="22548"/>
    <cellStyle name="Обычный 4 5 3 2 3" xfId="22549"/>
    <cellStyle name="Обычный 4 5 3 2 4" xfId="22550"/>
    <cellStyle name="Обычный 4 5 3 2 5" xfId="22551"/>
    <cellStyle name="Обычный 4 5 3 3" xfId="22552"/>
    <cellStyle name="Обычный 4 5 3 3 2" xfId="22553"/>
    <cellStyle name="Обычный 4 5 3 3 2 2" xfId="22554"/>
    <cellStyle name="Обычный 4 5 3 3 3" xfId="22555"/>
    <cellStyle name="Обычный 4 5 3 3 4" xfId="22556"/>
    <cellStyle name="Обычный 4 5 3 3 5" xfId="22557"/>
    <cellStyle name="Обычный 4 5 3 4" xfId="22558"/>
    <cellStyle name="Обычный 4 5 3 4 2" xfId="22559"/>
    <cellStyle name="Обычный 4 5 3 4 2 2" xfId="22560"/>
    <cellStyle name="Обычный 4 5 3 4 3" xfId="22561"/>
    <cellStyle name="Обычный 4 5 3 5" xfId="22562"/>
    <cellStyle name="Обычный 4 5 3 5 2" xfId="22563"/>
    <cellStyle name="Обычный 4 5 3 5 2 2" xfId="22564"/>
    <cellStyle name="Обычный 4 5 3 5 3" xfId="22565"/>
    <cellStyle name="Обычный 4 5 3 6" xfId="22566"/>
    <cellStyle name="Обычный 4 5 3 6 2" xfId="22567"/>
    <cellStyle name="Обычный 4 5 3 7" xfId="22568"/>
    <cellStyle name="Обычный 4 5 4" xfId="22569"/>
    <cellStyle name="Обычный 4 5 4 2" xfId="22570"/>
    <cellStyle name="Обычный 4 5 4 2 2" xfId="22571"/>
    <cellStyle name="Обычный 4 5 4 2 2 2" xfId="22572"/>
    <cellStyle name="Обычный 4 5 4 2 3" xfId="22573"/>
    <cellStyle name="Обычный 4 5 4 2 4" xfId="22574"/>
    <cellStyle name="Обычный 4 5 4 2 5" xfId="22575"/>
    <cellStyle name="Обычный 4 5 4 3" xfId="22576"/>
    <cellStyle name="Обычный 4 5 4 3 2" xfId="22577"/>
    <cellStyle name="Обычный 4 5 4 3 2 2" xfId="22578"/>
    <cellStyle name="Обычный 4 5 4 3 3" xfId="22579"/>
    <cellStyle name="Обычный 4 5 4 3 4" xfId="22580"/>
    <cellStyle name="Обычный 4 5 4 3 5" xfId="22581"/>
    <cellStyle name="Обычный 4 5 4 4" xfId="22582"/>
    <cellStyle name="Обычный 4 5 4 4 2" xfId="22583"/>
    <cellStyle name="Обычный 4 5 4 4 2 2" xfId="22584"/>
    <cellStyle name="Обычный 4 5 4 4 3" xfId="22585"/>
    <cellStyle name="Обычный 4 5 4 5" xfId="22586"/>
    <cellStyle name="Обычный 4 5 4 5 2" xfId="22587"/>
    <cellStyle name="Обычный 4 5 4 5 2 2" xfId="22588"/>
    <cellStyle name="Обычный 4 5 4 5 3" xfId="22589"/>
    <cellStyle name="Обычный 4 5 4 6" xfId="22590"/>
    <cellStyle name="Обычный 4 5 4 6 2" xfId="22591"/>
    <cellStyle name="Обычный 4 5 4 7" xfId="22592"/>
    <cellStyle name="Обычный 4 5 5" xfId="22593"/>
    <cellStyle name="Обычный 4 5 5 2" xfId="22594"/>
    <cellStyle name="Обычный 4 5 5 2 2" xfId="22595"/>
    <cellStyle name="Обычный 4 5 5 3" xfId="22596"/>
    <cellStyle name="Обычный 4 5 5 4" xfId="22597"/>
    <cellStyle name="Обычный 4 5 5 5" xfId="22598"/>
    <cellStyle name="Обычный 4 5 6" xfId="22599"/>
    <cellStyle name="Обычный 4 5 6 2" xfId="22600"/>
    <cellStyle name="Обычный 4 5 6 2 2" xfId="22601"/>
    <cellStyle name="Обычный 4 5 6 3" xfId="22602"/>
    <cellStyle name="Обычный 4 5 6 4" xfId="22603"/>
    <cellStyle name="Обычный 4 5 6 5" xfId="22604"/>
    <cellStyle name="Обычный 4 5 7" xfId="22605"/>
    <cellStyle name="Обычный 4 5 7 2" xfId="22606"/>
    <cellStyle name="Обычный 4 5 7 2 2" xfId="22607"/>
    <cellStyle name="Обычный 4 5 7 3" xfId="22608"/>
    <cellStyle name="Обычный 4 5 7 4" xfId="22609"/>
    <cellStyle name="Обычный 4 5 7 5" xfId="22610"/>
    <cellStyle name="Обычный 4 5 8" xfId="22611"/>
    <cellStyle name="Обычный 4 5 9" xfId="22612"/>
    <cellStyle name="Обычный 4 5 9 2" xfId="22613"/>
    <cellStyle name="Обычный 4 5 9 2 2" xfId="22614"/>
    <cellStyle name="Обычный 4 5 9 3" xfId="22615"/>
    <cellStyle name="Обычный 4 6" xfId="22616"/>
    <cellStyle name="Обычный 4 6 10" xfId="22617"/>
    <cellStyle name="Обычный 4 6 10 2" xfId="22618"/>
    <cellStyle name="Обычный 4 6 11" xfId="22619"/>
    <cellStyle name="Обычный 4 6 2" xfId="22620"/>
    <cellStyle name="Обычный 4 6 2 2" xfId="22621"/>
    <cellStyle name="Обычный 4 6 2 2 2" xfId="22622"/>
    <cellStyle name="Обычный 4 6 2 2 2 2" xfId="22623"/>
    <cellStyle name="Обычный 4 6 2 2 2 2 2" xfId="22624"/>
    <cellStyle name="Обычный 4 6 2 2 2 3" xfId="22625"/>
    <cellStyle name="Обычный 4 6 2 2 2 4" xfId="22626"/>
    <cellStyle name="Обычный 4 6 2 2 2 5" xfId="22627"/>
    <cellStyle name="Обычный 4 6 2 2 3" xfId="22628"/>
    <cellStyle name="Обычный 4 6 2 2 3 2" xfId="22629"/>
    <cellStyle name="Обычный 4 6 2 2 3 2 2" xfId="22630"/>
    <cellStyle name="Обычный 4 6 2 2 3 3" xfId="22631"/>
    <cellStyle name="Обычный 4 6 2 2 3 4" xfId="22632"/>
    <cellStyle name="Обычный 4 6 2 2 3 5" xfId="22633"/>
    <cellStyle name="Обычный 4 6 2 2 4" xfId="22634"/>
    <cellStyle name="Обычный 4 6 2 2 4 2" xfId="22635"/>
    <cellStyle name="Обычный 4 6 2 2 4 2 2" xfId="22636"/>
    <cellStyle name="Обычный 4 6 2 2 4 3" xfId="22637"/>
    <cellStyle name="Обычный 4 6 2 2 5" xfId="22638"/>
    <cellStyle name="Обычный 4 6 2 2 5 2" xfId="22639"/>
    <cellStyle name="Обычный 4 6 2 2 5 2 2" xfId="22640"/>
    <cellStyle name="Обычный 4 6 2 2 5 3" xfId="22641"/>
    <cellStyle name="Обычный 4 6 2 2 6" xfId="22642"/>
    <cellStyle name="Обычный 4 6 2 2 6 2" xfId="22643"/>
    <cellStyle name="Обычный 4 6 2 2 7" xfId="22644"/>
    <cellStyle name="Обычный 4 6 2 3" xfId="22645"/>
    <cellStyle name="Обычный 4 6 2 3 2" xfId="22646"/>
    <cellStyle name="Обычный 4 6 2 3 2 2" xfId="22647"/>
    <cellStyle name="Обычный 4 6 2 3 2 2 2" xfId="22648"/>
    <cellStyle name="Обычный 4 6 2 3 2 3" xfId="22649"/>
    <cellStyle name="Обычный 4 6 2 3 2 4" xfId="22650"/>
    <cellStyle name="Обычный 4 6 2 3 2 5" xfId="22651"/>
    <cellStyle name="Обычный 4 6 2 3 3" xfId="22652"/>
    <cellStyle name="Обычный 4 6 2 3 3 2" xfId="22653"/>
    <cellStyle name="Обычный 4 6 2 3 3 2 2" xfId="22654"/>
    <cellStyle name="Обычный 4 6 2 3 3 3" xfId="22655"/>
    <cellStyle name="Обычный 4 6 2 3 3 4" xfId="22656"/>
    <cellStyle name="Обычный 4 6 2 3 3 5" xfId="22657"/>
    <cellStyle name="Обычный 4 6 2 3 4" xfId="22658"/>
    <cellStyle name="Обычный 4 6 2 3 4 2" xfId="22659"/>
    <cellStyle name="Обычный 4 6 2 3 4 2 2" xfId="22660"/>
    <cellStyle name="Обычный 4 6 2 3 4 3" xfId="22661"/>
    <cellStyle name="Обычный 4 6 2 3 5" xfId="22662"/>
    <cellStyle name="Обычный 4 6 2 3 5 2" xfId="22663"/>
    <cellStyle name="Обычный 4 6 2 3 5 2 2" xfId="22664"/>
    <cellStyle name="Обычный 4 6 2 3 5 3" xfId="22665"/>
    <cellStyle name="Обычный 4 6 2 3 6" xfId="22666"/>
    <cellStyle name="Обычный 4 6 2 3 6 2" xfId="22667"/>
    <cellStyle name="Обычный 4 6 2 3 7" xfId="22668"/>
    <cellStyle name="Обычный 4 6 2 4" xfId="22669"/>
    <cellStyle name="Обычный 4 6 2 4 2" xfId="22670"/>
    <cellStyle name="Обычный 4 6 2 4 2 2" xfId="22671"/>
    <cellStyle name="Обычный 4 6 2 4 3" xfId="22672"/>
    <cellStyle name="Обычный 4 6 2 4 4" xfId="22673"/>
    <cellStyle name="Обычный 4 6 2 4 5" xfId="22674"/>
    <cellStyle name="Обычный 4 6 2 5" xfId="22675"/>
    <cellStyle name="Обычный 4 6 2 5 2" xfId="22676"/>
    <cellStyle name="Обычный 4 6 2 5 2 2" xfId="22677"/>
    <cellStyle name="Обычный 4 6 2 5 3" xfId="22678"/>
    <cellStyle name="Обычный 4 6 2 5 4" xfId="22679"/>
    <cellStyle name="Обычный 4 6 2 5 5" xfId="22680"/>
    <cellStyle name="Обычный 4 6 2 6" xfId="22681"/>
    <cellStyle name="Обычный 4 6 2 6 2" xfId="22682"/>
    <cellStyle name="Обычный 4 6 2 6 2 2" xfId="22683"/>
    <cellStyle name="Обычный 4 6 2 6 3" xfId="22684"/>
    <cellStyle name="Обычный 4 6 2 7" xfId="22685"/>
    <cellStyle name="Обычный 4 6 2 7 2" xfId="22686"/>
    <cellStyle name="Обычный 4 6 2 7 2 2" xfId="22687"/>
    <cellStyle name="Обычный 4 6 2 7 3" xfId="22688"/>
    <cellStyle name="Обычный 4 6 2 8" xfId="22689"/>
    <cellStyle name="Обычный 4 6 2 8 2" xfId="22690"/>
    <cellStyle name="Обычный 4 6 2 9" xfId="22691"/>
    <cellStyle name="Обычный 4 6 3" xfId="22692"/>
    <cellStyle name="Обычный 4 6 3 2" xfId="22693"/>
    <cellStyle name="Обычный 4 6 3 2 2" xfId="22694"/>
    <cellStyle name="Обычный 4 6 3 2 2 2" xfId="22695"/>
    <cellStyle name="Обычный 4 6 3 2 3" xfId="22696"/>
    <cellStyle name="Обычный 4 6 3 2 4" xfId="22697"/>
    <cellStyle name="Обычный 4 6 3 2 5" xfId="22698"/>
    <cellStyle name="Обычный 4 6 3 3" xfId="22699"/>
    <cellStyle name="Обычный 4 6 3 3 2" xfId="22700"/>
    <cellStyle name="Обычный 4 6 3 3 2 2" xfId="22701"/>
    <cellStyle name="Обычный 4 6 3 3 3" xfId="22702"/>
    <cellStyle name="Обычный 4 6 3 3 4" xfId="22703"/>
    <cellStyle name="Обычный 4 6 3 3 5" xfId="22704"/>
    <cellStyle name="Обычный 4 6 3 4" xfId="22705"/>
    <cellStyle name="Обычный 4 6 3 4 2" xfId="22706"/>
    <cellStyle name="Обычный 4 6 3 4 2 2" xfId="22707"/>
    <cellStyle name="Обычный 4 6 3 4 3" xfId="22708"/>
    <cellStyle name="Обычный 4 6 3 5" xfId="22709"/>
    <cellStyle name="Обычный 4 6 3 5 2" xfId="22710"/>
    <cellStyle name="Обычный 4 6 3 5 2 2" xfId="22711"/>
    <cellStyle name="Обычный 4 6 3 5 3" xfId="22712"/>
    <cellStyle name="Обычный 4 6 3 6" xfId="22713"/>
    <cellStyle name="Обычный 4 6 3 6 2" xfId="22714"/>
    <cellStyle name="Обычный 4 6 3 7" xfId="22715"/>
    <cellStyle name="Обычный 4 6 4" xfId="22716"/>
    <cellStyle name="Обычный 4 6 4 2" xfId="22717"/>
    <cellStyle name="Обычный 4 6 4 2 2" xfId="22718"/>
    <cellStyle name="Обычный 4 6 4 2 2 2" xfId="22719"/>
    <cellStyle name="Обычный 4 6 4 2 3" xfId="22720"/>
    <cellStyle name="Обычный 4 6 4 2 4" xfId="22721"/>
    <cellStyle name="Обычный 4 6 4 2 5" xfId="22722"/>
    <cellStyle name="Обычный 4 6 4 3" xfId="22723"/>
    <cellStyle name="Обычный 4 6 4 3 2" xfId="22724"/>
    <cellStyle name="Обычный 4 6 4 3 2 2" xfId="22725"/>
    <cellStyle name="Обычный 4 6 4 3 3" xfId="22726"/>
    <cellStyle name="Обычный 4 6 4 3 4" xfId="22727"/>
    <cellStyle name="Обычный 4 6 4 3 5" xfId="22728"/>
    <cellStyle name="Обычный 4 6 4 4" xfId="22729"/>
    <cellStyle name="Обычный 4 6 4 4 2" xfId="22730"/>
    <cellStyle name="Обычный 4 6 4 4 2 2" xfId="22731"/>
    <cellStyle name="Обычный 4 6 4 4 3" xfId="22732"/>
    <cellStyle name="Обычный 4 6 4 5" xfId="22733"/>
    <cellStyle name="Обычный 4 6 4 5 2" xfId="22734"/>
    <cellStyle name="Обычный 4 6 4 5 2 2" xfId="22735"/>
    <cellStyle name="Обычный 4 6 4 5 3" xfId="22736"/>
    <cellStyle name="Обычный 4 6 4 6" xfId="22737"/>
    <cellStyle name="Обычный 4 6 4 6 2" xfId="22738"/>
    <cellStyle name="Обычный 4 6 4 7" xfId="22739"/>
    <cellStyle name="Обычный 4 6 5" xfId="22740"/>
    <cellStyle name="Обычный 4 6 5 2" xfId="22741"/>
    <cellStyle name="Обычный 4 6 5 2 2" xfId="22742"/>
    <cellStyle name="Обычный 4 6 5 3" xfId="22743"/>
    <cellStyle name="Обычный 4 6 5 4" xfId="22744"/>
    <cellStyle name="Обычный 4 6 5 5" xfId="22745"/>
    <cellStyle name="Обычный 4 6 6" xfId="22746"/>
    <cellStyle name="Обычный 4 6 6 2" xfId="22747"/>
    <cellStyle name="Обычный 4 6 6 2 2" xfId="22748"/>
    <cellStyle name="Обычный 4 6 6 3" xfId="22749"/>
    <cellStyle name="Обычный 4 6 6 4" xfId="22750"/>
    <cellStyle name="Обычный 4 6 6 5" xfId="22751"/>
    <cellStyle name="Обычный 4 6 7" xfId="22752"/>
    <cellStyle name="Обычный 4 6 7 2" xfId="22753"/>
    <cellStyle name="Обычный 4 6 7 2 2" xfId="22754"/>
    <cellStyle name="Обычный 4 6 7 3" xfId="22755"/>
    <cellStyle name="Обычный 4 6 7 4" xfId="22756"/>
    <cellStyle name="Обычный 4 6 7 5" xfId="22757"/>
    <cellStyle name="Обычный 4 6 8" xfId="22758"/>
    <cellStyle name="Обычный 4 6 9" xfId="22759"/>
    <cellStyle name="Обычный 4 6 9 2" xfId="22760"/>
    <cellStyle name="Обычный 4 6 9 2 2" xfId="22761"/>
    <cellStyle name="Обычный 4 6 9 3" xfId="22762"/>
    <cellStyle name="Обычный 4 7" xfId="22763"/>
    <cellStyle name="Обычный 4 7 10" xfId="22764"/>
    <cellStyle name="Обычный 4 7 2" xfId="22765"/>
    <cellStyle name="Обычный 4 7 2 2" xfId="22766"/>
    <cellStyle name="Обычный 4 7 2 2 2" xfId="22767"/>
    <cellStyle name="Обычный 4 7 2 2 2 2" xfId="22768"/>
    <cellStyle name="Обычный 4 7 2 2 3" xfId="22769"/>
    <cellStyle name="Обычный 4 7 2 2 4" xfId="22770"/>
    <cellStyle name="Обычный 4 7 2 2 5" xfId="22771"/>
    <cellStyle name="Обычный 4 7 2 3" xfId="22772"/>
    <cellStyle name="Обычный 4 7 2 3 2" xfId="22773"/>
    <cellStyle name="Обычный 4 7 2 3 2 2" xfId="22774"/>
    <cellStyle name="Обычный 4 7 2 3 3" xfId="22775"/>
    <cellStyle name="Обычный 4 7 2 3 4" xfId="22776"/>
    <cellStyle name="Обычный 4 7 2 3 5" xfId="22777"/>
    <cellStyle name="Обычный 4 7 2 4" xfId="22778"/>
    <cellStyle name="Обычный 4 7 2 4 2" xfId="22779"/>
    <cellStyle name="Обычный 4 7 2 4 2 2" xfId="22780"/>
    <cellStyle name="Обычный 4 7 2 4 3" xfId="22781"/>
    <cellStyle name="Обычный 4 7 2 5" xfId="22782"/>
    <cellStyle name="Обычный 4 7 2 5 2" xfId="22783"/>
    <cellStyle name="Обычный 4 7 2 5 2 2" xfId="22784"/>
    <cellStyle name="Обычный 4 7 2 5 3" xfId="22785"/>
    <cellStyle name="Обычный 4 7 2 6" xfId="22786"/>
    <cellStyle name="Обычный 4 7 2 6 2" xfId="22787"/>
    <cellStyle name="Обычный 4 7 2 7" xfId="22788"/>
    <cellStyle name="Обычный 4 7 3" xfId="22789"/>
    <cellStyle name="Обычный 4 7 3 2" xfId="22790"/>
    <cellStyle name="Обычный 4 7 3 2 2" xfId="22791"/>
    <cellStyle name="Обычный 4 7 3 2 2 2" xfId="22792"/>
    <cellStyle name="Обычный 4 7 3 2 3" xfId="22793"/>
    <cellStyle name="Обычный 4 7 3 2 4" xfId="22794"/>
    <cellStyle name="Обычный 4 7 3 2 5" xfId="22795"/>
    <cellStyle name="Обычный 4 7 3 3" xfId="22796"/>
    <cellStyle name="Обычный 4 7 3 3 2" xfId="22797"/>
    <cellStyle name="Обычный 4 7 3 3 2 2" xfId="22798"/>
    <cellStyle name="Обычный 4 7 3 3 3" xfId="22799"/>
    <cellStyle name="Обычный 4 7 3 3 4" xfId="22800"/>
    <cellStyle name="Обычный 4 7 3 3 5" xfId="22801"/>
    <cellStyle name="Обычный 4 7 3 4" xfId="22802"/>
    <cellStyle name="Обычный 4 7 3 4 2" xfId="22803"/>
    <cellStyle name="Обычный 4 7 3 4 2 2" xfId="22804"/>
    <cellStyle name="Обычный 4 7 3 4 3" xfId="22805"/>
    <cellStyle name="Обычный 4 7 3 5" xfId="22806"/>
    <cellStyle name="Обычный 4 7 3 5 2" xfId="22807"/>
    <cellStyle name="Обычный 4 7 3 5 2 2" xfId="22808"/>
    <cellStyle name="Обычный 4 7 3 5 3" xfId="22809"/>
    <cellStyle name="Обычный 4 7 3 6" xfId="22810"/>
    <cellStyle name="Обычный 4 7 3 6 2" xfId="22811"/>
    <cellStyle name="Обычный 4 7 3 7" xfId="22812"/>
    <cellStyle name="Обычный 4 7 4" xfId="22813"/>
    <cellStyle name="Обычный 4 7 4 2" xfId="22814"/>
    <cellStyle name="Обычный 4 7 4 2 2" xfId="22815"/>
    <cellStyle name="Обычный 4 7 4 3" xfId="22816"/>
    <cellStyle name="Обычный 4 7 4 4" xfId="22817"/>
    <cellStyle name="Обычный 4 7 4 5" xfId="22818"/>
    <cellStyle name="Обычный 4 7 5" xfId="22819"/>
    <cellStyle name="Обычный 4 7 5 2" xfId="22820"/>
    <cellStyle name="Обычный 4 7 5 2 2" xfId="22821"/>
    <cellStyle name="Обычный 4 7 5 3" xfId="22822"/>
    <cellStyle name="Обычный 4 7 5 4" xfId="22823"/>
    <cellStyle name="Обычный 4 7 5 5" xfId="22824"/>
    <cellStyle name="Обычный 4 7 6" xfId="22825"/>
    <cellStyle name="Обычный 4 7 6 2" xfId="22826"/>
    <cellStyle name="Обычный 4 7 6 2 2" xfId="22827"/>
    <cellStyle name="Обычный 4 7 6 3" xfId="22828"/>
    <cellStyle name="Обычный 4 7 6 4" xfId="22829"/>
    <cellStyle name="Обычный 4 7 6 5" xfId="22830"/>
    <cellStyle name="Обычный 4 7 7" xfId="22831"/>
    <cellStyle name="Обычный 4 7 8" xfId="22832"/>
    <cellStyle name="Обычный 4 7 8 2" xfId="22833"/>
    <cellStyle name="Обычный 4 7 8 2 2" xfId="22834"/>
    <cellStyle name="Обычный 4 7 8 3" xfId="22835"/>
    <cellStyle name="Обычный 4 7 9" xfId="22836"/>
    <cellStyle name="Обычный 4 7 9 2" xfId="22837"/>
    <cellStyle name="Обычный 4 8" xfId="22838"/>
    <cellStyle name="Обычный 4 8 2" xfId="22839"/>
    <cellStyle name="Обычный 4 8 2 2" xfId="22840"/>
    <cellStyle name="Обычный 4 8 2 2 2" xfId="22841"/>
    <cellStyle name="Обычный 4 8 2 3" xfId="22842"/>
    <cellStyle name="Обычный 4 8 2 4" xfId="22843"/>
    <cellStyle name="Обычный 4 8 2 5" xfId="22844"/>
    <cellStyle name="Обычный 4 8 3" xfId="22845"/>
    <cellStyle name="Обычный 4 8 3 2" xfId="22846"/>
    <cellStyle name="Обычный 4 8 3 2 2" xfId="22847"/>
    <cellStyle name="Обычный 4 8 3 3" xfId="22848"/>
    <cellStyle name="Обычный 4 8 3 4" xfId="22849"/>
    <cellStyle name="Обычный 4 8 3 5" xfId="22850"/>
    <cellStyle name="Обычный 4 8 4" xfId="22851"/>
    <cellStyle name="Обычный 4 8 4 2" xfId="22852"/>
    <cellStyle name="Обычный 4 8 4 2 2" xfId="22853"/>
    <cellStyle name="Обычный 4 8 4 3" xfId="22854"/>
    <cellStyle name="Обычный 4 8 4 4" xfId="22855"/>
    <cellStyle name="Обычный 4 8 4 5" xfId="22856"/>
    <cellStyle name="Обычный 4 8 5" xfId="22857"/>
    <cellStyle name="Обычный 4 8 6" xfId="22858"/>
    <cellStyle name="Обычный 4 8 6 2" xfId="22859"/>
    <cellStyle name="Обычный 4 8 6 2 2" xfId="22860"/>
    <cellStyle name="Обычный 4 8 6 3" xfId="22861"/>
    <cellStyle name="Обычный 4 8 7" xfId="22862"/>
    <cellStyle name="Обычный 4 8 7 2" xfId="22863"/>
    <cellStyle name="Обычный 4 8 8" xfId="22864"/>
    <cellStyle name="Обычный 4 9" xfId="22865"/>
    <cellStyle name="Обычный 4 9 10" xfId="22866"/>
    <cellStyle name="Обычный 4 9 10 2" xfId="22867"/>
    <cellStyle name="Обычный 4 9 10 2 2" xfId="22868"/>
    <cellStyle name="Обычный 4 9 10 2 2 2" xfId="22869"/>
    <cellStyle name="Обычный 4 9 10 2 2 2 2" xfId="22870"/>
    <cellStyle name="Обычный 4 9 10 2 2 3" xfId="22871"/>
    <cellStyle name="Обычный 4 9 10 2 2 4" xfId="22872"/>
    <cellStyle name="Обычный 4 9 10 2 2 5" xfId="22873"/>
    <cellStyle name="Обычный 4 9 10 2 3" xfId="22874"/>
    <cellStyle name="Обычный 4 9 10 2 3 2" xfId="22875"/>
    <cellStyle name="Обычный 4 9 10 2 3 3" xfId="22876"/>
    <cellStyle name="Обычный 4 9 10 2 3 4" xfId="22877"/>
    <cellStyle name="Обычный 4 9 10 2 4" xfId="22878"/>
    <cellStyle name="Обычный 4 9 10 2 5" xfId="22879"/>
    <cellStyle name="Обычный 4 9 10 2 6" xfId="22880"/>
    <cellStyle name="Обычный 4 9 10 2 7" xfId="22881"/>
    <cellStyle name="Обычный 4 9 10 3" xfId="22882"/>
    <cellStyle name="Обычный 4 9 10 3 2" xfId="22883"/>
    <cellStyle name="Обычный 4 9 10 3 2 2" xfId="22884"/>
    <cellStyle name="Обычный 4 9 10 3 3" xfId="22885"/>
    <cellStyle name="Обычный 4 9 10 3 4" xfId="22886"/>
    <cellStyle name="Обычный 4 9 10 3 5" xfId="22887"/>
    <cellStyle name="Обычный 4 9 10 4" xfId="22888"/>
    <cellStyle name="Обычный 4 9 10 4 2" xfId="22889"/>
    <cellStyle name="Обычный 4 9 10 4 3" xfId="22890"/>
    <cellStyle name="Обычный 4 9 10 4 4" xfId="22891"/>
    <cellStyle name="Обычный 4 9 10 5" xfId="22892"/>
    <cellStyle name="Обычный 4 9 10 6" xfId="22893"/>
    <cellStyle name="Обычный 4 9 10 7" xfId="22894"/>
    <cellStyle name="Обычный 4 9 10 8" xfId="22895"/>
    <cellStyle name="Обычный 4 9 11" xfId="22896"/>
    <cellStyle name="Обычный 4 9 11 2" xfId="22897"/>
    <cellStyle name="Обычный 4 9 11 2 2" xfId="22898"/>
    <cellStyle name="Обычный 4 9 11 2 2 2" xfId="22899"/>
    <cellStyle name="Обычный 4 9 11 2 3" xfId="22900"/>
    <cellStyle name="Обычный 4 9 11 2 4" xfId="22901"/>
    <cellStyle name="Обычный 4 9 11 2 5" xfId="22902"/>
    <cellStyle name="Обычный 4 9 11 3" xfId="22903"/>
    <cellStyle name="Обычный 4 9 11 3 2" xfId="22904"/>
    <cellStyle name="Обычный 4 9 11 3 3" xfId="22905"/>
    <cellStyle name="Обычный 4 9 11 3 4" xfId="22906"/>
    <cellStyle name="Обычный 4 9 11 4" xfId="22907"/>
    <cellStyle name="Обычный 4 9 11 5" xfId="22908"/>
    <cellStyle name="Обычный 4 9 11 6" xfId="22909"/>
    <cellStyle name="Обычный 4 9 11 7" xfId="22910"/>
    <cellStyle name="Обычный 4 9 12" xfId="22911"/>
    <cellStyle name="Обычный 4 9 12 2" xfId="22912"/>
    <cellStyle name="Обычный 4 9 12 2 2" xfId="22913"/>
    <cellStyle name="Обычный 4 9 12 2 2 2" xfId="22914"/>
    <cellStyle name="Обычный 4 9 12 2 3" xfId="22915"/>
    <cellStyle name="Обычный 4 9 12 2 4" xfId="22916"/>
    <cellStyle name="Обычный 4 9 12 2 5" xfId="22917"/>
    <cellStyle name="Обычный 4 9 12 3" xfId="22918"/>
    <cellStyle name="Обычный 4 9 12 3 2" xfId="22919"/>
    <cellStyle name="Обычный 4 9 12 3 3" xfId="22920"/>
    <cellStyle name="Обычный 4 9 12 3 4" xfId="22921"/>
    <cellStyle name="Обычный 4 9 12 4" xfId="22922"/>
    <cellStyle name="Обычный 4 9 12 5" xfId="22923"/>
    <cellStyle name="Обычный 4 9 12 6" xfId="22924"/>
    <cellStyle name="Обычный 4 9 12 7" xfId="22925"/>
    <cellStyle name="Обычный 4 9 13" xfId="22926"/>
    <cellStyle name="Обычный 4 9 13 2" xfId="22927"/>
    <cellStyle name="Обычный 4 9 13 2 2" xfId="22928"/>
    <cellStyle name="Обычный 4 9 13 3" xfId="22929"/>
    <cellStyle name="Обычный 4 9 13 4" xfId="22930"/>
    <cellStyle name="Обычный 4 9 13 5" xfId="22931"/>
    <cellStyle name="Обычный 4 9 14" xfId="22932"/>
    <cellStyle name="Обычный 4 9 14 2" xfId="22933"/>
    <cellStyle name="Обычный 4 9 14 2 2" xfId="22934"/>
    <cellStyle name="Обычный 4 9 14 3" xfId="22935"/>
    <cellStyle name="Обычный 4 9 14 4" xfId="22936"/>
    <cellStyle name="Обычный 4 9 14 5" xfId="22937"/>
    <cellStyle name="Обычный 4 9 15" xfId="22938"/>
    <cellStyle name="Обычный 4 9 15 2" xfId="22939"/>
    <cellStyle name="Обычный 4 9 15 2 2" xfId="22940"/>
    <cellStyle name="Обычный 4 9 15 3" xfId="22941"/>
    <cellStyle name="Обычный 4 9 16" xfId="22942"/>
    <cellStyle name="Обычный 4 9 16 2" xfId="22943"/>
    <cellStyle name="Обычный 4 9 17" xfId="22944"/>
    <cellStyle name="Обычный 4 9 18" xfId="22945"/>
    <cellStyle name="Обычный 4 9 2" xfId="22946"/>
    <cellStyle name="Обычный 4 9 2 10" xfId="22947"/>
    <cellStyle name="Обычный 4 9 2 10 2" xfId="22948"/>
    <cellStyle name="Обычный 4 9 2 10 2 2" xfId="22949"/>
    <cellStyle name="Обычный 4 9 2 10 2 2 2" xfId="22950"/>
    <cellStyle name="Обычный 4 9 2 10 2 3" xfId="22951"/>
    <cellStyle name="Обычный 4 9 2 10 2 4" xfId="22952"/>
    <cellStyle name="Обычный 4 9 2 10 2 5" xfId="22953"/>
    <cellStyle name="Обычный 4 9 2 10 3" xfId="22954"/>
    <cellStyle name="Обычный 4 9 2 10 3 2" xfId="22955"/>
    <cellStyle name="Обычный 4 9 2 10 3 3" xfId="22956"/>
    <cellStyle name="Обычный 4 9 2 10 3 4" xfId="22957"/>
    <cellStyle name="Обычный 4 9 2 10 4" xfId="22958"/>
    <cellStyle name="Обычный 4 9 2 10 5" xfId="22959"/>
    <cellStyle name="Обычный 4 9 2 10 6" xfId="22960"/>
    <cellStyle name="Обычный 4 9 2 10 7" xfId="22961"/>
    <cellStyle name="Обычный 4 9 2 11" xfId="22962"/>
    <cellStyle name="Обычный 4 9 2 11 2" xfId="22963"/>
    <cellStyle name="Обычный 4 9 2 11 2 2" xfId="22964"/>
    <cellStyle name="Обычный 4 9 2 11 3" xfId="22965"/>
    <cellStyle name="Обычный 4 9 2 11 4" xfId="22966"/>
    <cellStyle name="Обычный 4 9 2 11 5" xfId="22967"/>
    <cellStyle name="Обычный 4 9 2 12" xfId="22968"/>
    <cellStyle name="Обычный 4 9 2 12 2" xfId="22969"/>
    <cellStyle name="Обычный 4 9 2 12 3" xfId="22970"/>
    <cellStyle name="Обычный 4 9 2 12 4" xfId="22971"/>
    <cellStyle name="Обычный 4 9 2 13" xfId="22972"/>
    <cellStyle name="Обычный 4 9 2 14" xfId="22973"/>
    <cellStyle name="Обычный 4 9 2 15" xfId="22974"/>
    <cellStyle name="Обычный 4 9 2 16" xfId="22975"/>
    <cellStyle name="Обычный 4 9 2 2" xfId="22976"/>
    <cellStyle name="Обычный 4 9 2 2 10" xfId="22977"/>
    <cellStyle name="Обычный 4 9 2 2 10 2" xfId="22978"/>
    <cellStyle name="Обычный 4 9 2 2 10 2 2" xfId="22979"/>
    <cellStyle name="Обычный 4 9 2 2 10 3" xfId="22980"/>
    <cellStyle name="Обычный 4 9 2 2 10 4" xfId="22981"/>
    <cellStyle name="Обычный 4 9 2 2 10 5" xfId="22982"/>
    <cellStyle name="Обычный 4 9 2 2 11" xfId="22983"/>
    <cellStyle name="Обычный 4 9 2 2 11 2" xfId="22984"/>
    <cellStyle name="Обычный 4 9 2 2 11 3" xfId="22985"/>
    <cellStyle name="Обычный 4 9 2 2 11 4" xfId="22986"/>
    <cellStyle name="Обычный 4 9 2 2 12" xfId="22987"/>
    <cellStyle name="Обычный 4 9 2 2 13" xfId="22988"/>
    <cellStyle name="Обычный 4 9 2 2 14" xfId="22989"/>
    <cellStyle name="Обычный 4 9 2 2 15" xfId="22990"/>
    <cellStyle name="Обычный 4 9 2 2 2" xfId="22991"/>
    <cellStyle name="Обычный 4 9 2 2 2 2" xfId="22992"/>
    <cellStyle name="Обычный 4 9 2 2 2 2 2" xfId="22993"/>
    <cellStyle name="Обычный 4 9 2 2 2 2 2 2" xfId="22994"/>
    <cellStyle name="Обычный 4 9 2 2 2 2 2 2 2" xfId="22995"/>
    <cellStyle name="Обычный 4 9 2 2 2 2 2 3" xfId="22996"/>
    <cellStyle name="Обычный 4 9 2 2 2 2 2 4" xfId="22997"/>
    <cellStyle name="Обычный 4 9 2 2 2 2 2 5" xfId="22998"/>
    <cellStyle name="Обычный 4 9 2 2 2 2 3" xfId="22999"/>
    <cellStyle name="Обычный 4 9 2 2 2 2 3 2" xfId="23000"/>
    <cellStyle name="Обычный 4 9 2 2 2 2 3 3" xfId="23001"/>
    <cellStyle name="Обычный 4 9 2 2 2 2 3 4" xfId="23002"/>
    <cellStyle name="Обычный 4 9 2 2 2 2 4" xfId="23003"/>
    <cellStyle name="Обычный 4 9 2 2 2 2 5" xfId="23004"/>
    <cellStyle name="Обычный 4 9 2 2 2 2 6" xfId="23005"/>
    <cellStyle name="Обычный 4 9 2 2 2 2 7" xfId="23006"/>
    <cellStyle name="Обычный 4 9 2 2 2 3" xfId="23007"/>
    <cellStyle name="Обычный 4 9 2 2 2 3 2" xfId="23008"/>
    <cellStyle name="Обычный 4 9 2 2 2 3 2 2" xfId="23009"/>
    <cellStyle name="Обычный 4 9 2 2 2 3 3" xfId="23010"/>
    <cellStyle name="Обычный 4 9 2 2 2 3 4" xfId="23011"/>
    <cellStyle name="Обычный 4 9 2 2 2 3 5" xfId="23012"/>
    <cellStyle name="Обычный 4 9 2 2 2 4" xfId="23013"/>
    <cellStyle name="Обычный 4 9 2 2 2 4 2" xfId="23014"/>
    <cellStyle name="Обычный 4 9 2 2 2 4 2 2" xfId="23015"/>
    <cellStyle name="Обычный 4 9 2 2 2 4 3" xfId="23016"/>
    <cellStyle name="Обычный 4 9 2 2 2 4 4" xfId="23017"/>
    <cellStyle name="Обычный 4 9 2 2 2 4 5" xfId="23018"/>
    <cellStyle name="Обычный 4 9 2 2 2 5" xfId="23019"/>
    <cellStyle name="Обычный 4 9 2 2 2 5 2" xfId="23020"/>
    <cellStyle name="Обычный 4 9 2 2 2 5 3" xfId="23021"/>
    <cellStyle name="Обычный 4 9 2 2 2 5 4" xfId="23022"/>
    <cellStyle name="Обычный 4 9 2 2 2 6" xfId="23023"/>
    <cellStyle name="Обычный 4 9 2 2 2 7" xfId="23024"/>
    <cellStyle name="Обычный 4 9 2 2 2 8" xfId="23025"/>
    <cellStyle name="Обычный 4 9 2 2 2 9" xfId="23026"/>
    <cellStyle name="Обычный 4 9 2 2 3" xfId="23027"/>
    <cellStyle name="Обычный 4 9 2 2 3 2" xfId="23028"/>
    <cellStyle name="Обычный 4 9 2 2 3 2 2" xfId="23029"/>
    <cellStyle name="Обычный 4 9 2 2 3 2 2 2" xfId="23030"/>
    <cellStyle name="Обычный 4 9 2 2 3 2 2 2 2" xfId="23031"/>
    <cellStyle name="Обычный 4 9 2 2 3 2 2 3" xfId="23032"/>
    <cellStyle name="Обычный 4 9 2 2 3 2 2 4" xfId="23033"/>
    <cellStyle name="Обычный 4 9 2 2 3 2 2 5" xfId="23034"/>
    <cellStyle name="Обычный 4 9 2 2 3 2 3" xfId="23035"/>
    <cellStyle name="Обычный 4 9 2 2 3 2 3 2" xfId="23036"/>
    <cellStyle name="Обычный 4 9 2 2 3 2 3 3" xfId="23037"/>
    <cellStyle name="Обычный 4 9 2 2 3 2 3 4" xfId="23038"/>
    <cellStyle name="Обычный 4 9 2 2 3 2 4" xfId="23039"/>
    <cellStyle name="Обычный 4 9 2 2 3 2 5" xfId="23040"/>
    <cellStyle name="Обычный 4 9 2 2 3 2 6" xfId="23041"/>
    <cellStyle name="Обычный 4 9 2 2 3 2 7" xfId="23042"/>
    <cellStyle name="Обычный 4 9 2 2 3 3" xfId="23043"/>
    <cellStyle name="Обычный 4 9 2 2 3 3 2" xfId="23044"/>
    <cellStyle name="Обычный 4 9 2 2 3 3 2 2" xfId="23045"/>
    <cellStyle name="Обычный 4 9 2 2 3 3 3" xfId="23046"/>
    <cellStyle name="Обычный 4 9 2 2 3 3 4" xfId="23047"/>
    <cellStyle name="Обычный 4 9 2 2 3 3 5" xfId="23048"/>
    <cellStyle name="Обычный 4 9 2 2 3 4" xfId="23049"/>
    <cellStyle name="Обычный 4 9 2 2 3 4 2" xfId="23050"/>
    <cellStyle name="Обычный 4 9 2 2 3 4 2 2" xfId="23051"/>
    <cellStyle name="Обычный 4 9 2 2 3 4 3" xfId="23052"/>
    <cellStyle name="Обычный 4 9 2 2 3 4 4" xfId="23053"/>
    <cellStyle name="Обычный 4 9 2 2 3 4 5" xfId="23054"/>
    <cellStyle name="Обычный 4 9 2 2 3 5" xfId="23055"/>
    <cellStyle name="Обычный 4 9 2 2 3 5 2" xfId="23056"/>
    <cellStyle name="Обычный 4 9 2 2 3 5 3" xfId="23057"/>
    <cellStyle name="Обычный 4 9 2 2 3 5 4" xfId="23058"/>
    <cellStyle name="Обычный 4 9 2 2 3 6" xfId="23059"/>
    <cellStyle name="Обычный 4 9 2 2 3 7" xfId="23060"/>
    <cellStyle name="Обычный 4 9 2 2 3 8" xfId="23061"/>
    <cellStyle name="Обычный 4 9 2 2 3 9" xfId="23062"/>
    <cellStyle name="Обычный 4 9 2 2 4" xfId="23063"/>
    <cellStyle name="Обычный 4 9 2 2 4 2" xfId="23064"/>
    <cellStyle name="Обычный 4 9 2 2 4 2 2" xfId="23065"/>
    <cellStyle name="Обычный 4 9 2 2 4 2 2 2" xfId="23066"/>
    <cellStyle name="Обычный 4 9 2 2 4 2 2 2 2" xfId="23067"/>
    <cellStyle name="Обычный 4 9 2 2 4 2 2 3" xfId="23068"/>
    <cellStyle name="Обычный 4 9 2 2 4 2 2 4" xfId="23069"/>
    <cellStyle name="Обычный 4 9 2 2 4 2 2 5" xfId="23070"/>
    <cellStyle name="Обычный 4 9 2 2 4 2 3" xfId="23071"/>
    <cellStyle name="Обычный 4 9 2 2 4 2 3 2" xfId="23072"/>
    <cellStyle name="Обычный 4 9 2 2 4 2 3 3" xfId="23073"/>
    <cellStyle name="Обычный 4 9 2 2 4 2 3 4" xfId="23074"/>
    <cellStyle name="Обычный 4 9 2 2 4 2 4" xfId="23075"/>
    <cellStyle name="Обычный 4 9 2 2 4 2 5" xfId="23076"/>
    <cellStyle name="Обычный 4 9 2 2 4 2 6" xfId="23077"/>
    <cellStyle name="Обычный 4 9 2 2 4 2 7" xfId="23078"/>
    <cellStyle name="Обычный 4 9 2 2 4 3" xfId="23079"/>
    <cellStyle name="Обычный 4 9 2 2 4 3 2" xfId="23080"/>
    <cellStyle name="Обычный 4 9 2 2 4 3 2 2" xfId="23081"/>
    <cellStyle name="Обычный 4 9 2 2 4 3 3" xfId="23082"/>
    <cellStyle name="Обычный 4 9 2 2 4 3 4" xfId="23083"/>
    <cellStyle name="Обычный 4 9 2 2 4 3 5" xfId="23084"/>
    <cellStyle name="Обычный 4 9 2 2 4 4" xfId="23085"/>
    <cellStyle name="Обычный 4 9 2 2 4 4 2" xfId="23086"/>
    <cellStyle name="Обычный 4 9 2 2 4 4 3" xfId="23087"/>
    <cellStyle name="Обычный 4 9 2 2 4 4 4" xfId="23088"/>
    <cellStyle name="Обычный 4 9 2 2 4 5" xfId="23089"/>
    <cellStyle name="Обычный 4 9 2 2 4 6" xfId="23090"/>
    <cellStyle name="Обычный 4 9 2 2 4 7" xfId="23091"/>
    <cellStyle name="Обычный 4 9 2 2 4 8" xfId="23092"/>
    <cellStyle name="Обычный 4 9 2 2 5" xfId="23093"/>
    <cellStyle name="Обычный 4 9 2 2 5 2" xfId="23094"/>
    <cellStyle name="Обычный 4 9 2 2 5 2 2" xfId="23095"/>
    <cellStyle name="Обычный 4 9 2 2 5 2 2 2" xfId="23096"/>
    <cellStyle name="Обычный 4 9 2 2 5 2 2 2 2" xfId="23097"/>
    <cellStyle name="Обычный 4 9 2 2 5 2 2 3" xfId="23098"/>
    <cellStyle name="Обычный 4 9 2 2 5 2 2 4" xfId="23099"/>
    <cellStyle name="Обычный 4 9 2 2 5 2 2 5" xfId="23100"/>
    <cellStyle name="Обычный 4 9 2 2 5 2 3" xfId="23101"/>
    <cellStyle name="Обычный 4 9 2 2 5 2 3 2" xfId="23102"/>
    <cellStyle name="Обычный 4 9 2 2 5 2 3 3" xfId="23103"/>
    <cellStyle name="Обычный 4 9 2 2 5 2 3 4" xfId="23104"/>
    <cellStyle name="Обычный 4 9 2 2 5 2 4" xfId="23105"/>
    <cellStyle name="Обычный 4 9 2 2 5 2 5" xfId="23106"/>
    <cellStyle name="Обычный 4 9 2 2 5 2 6" xfId="23107"/>
    <cellStyle name="Обычный 4 9 2 2 5 2 7" xfId="23108"/>
    <cellStyle name="Обычный 4 9 2 2 5 3" xfId="23109"/>
    <cellStyle name="Обычный 4 9 2 2 5 3 2" xfId="23110"/>
    <cellStyle name="Обычный 4 9 2 2 5 3 2 2" xfId="23111"/>
    <cellStyle name="Обычный 4 9 2 2 5 3 3" xfId="23112"/>
    <cellStyle name="Обычный 4 9 2 2 5 3 4" xfId="23113"/>
    <cellStyle name="Обычный 4 9 2 2 5 3 5" xfId="23114"/>
    <cellStyle name="Обычный 4 9 2 2 5 4" xfId="23115"/>
    <cellStyle name="Обычный 4 9 2 2 5 4 2" xfId="23116"/>
    <cellStyle name="Обычный 4 9 2 2 5 4 3" xfId="23117"/>
    <cellStyle name="Обычный 4 9 2 2 5 4 4" xfId="23118"/>
    <cellStyle name="Обычный 4 9 2 2 5 5" xfId="23119"/>
    <cellStyle name="Обычный 4 9 2 2 5 6" xfId="23120"/>
    <cellStyle name="Обычный 4 9 2 2 5 7" xfId="23121"/>
    <cellStyle name="Обычный 4 9 2 2 5 8" xfId="23122"/>
    <cellStyle name="Обычный 4 9 2 2 6" xfId="23123"/>
    <cellStyle name="Обычный 4 9 2 2 6 2" xfId="23124"/>
    <cellStyle name="Обычный 4 9 2 2 6 2 2" xfId="23125"/>
    <cellStyle name="Обычный 4 9 2 2 6 2 2 2" xfId="23126"/>
    <cellStyle name="Обычный 4 9 2 2 6 2 2 2 2" xfId="23127"/>
    <cellStyle name="Обычный 4 9 2 2 6 2 2 3" xfId="23128"/>
    <cellStyle name="Обычный 4 9 2 2 6 2 2 4" xfId="23129"/>
    <cellStyle name="Обычный 4 9 2 2 6 2 2 5" xfId="23130"/>
    <cellStyle name="Обычный 4 9 2 2 6 2 3" xfId="23131"/>
    <cellStyle name="Обычный 4 9 2 2 6 2 3 2" xfId="23132"/>
    <cellStyle name="Обычный 4 9 2 2 6 2 3 3" xfId="23133"/>
    <cellStyle name="Обычный 4 9 2 2 6 2 3 4" xfId="23134"/>
    <cellStyle name="Обычный 4 9 2 2 6 2 4" xfId="23135"/>
    <cellStyle name="Обычный 4 9 2 2 6 2 5" xfId="23136"/>
    <cellStyle name="Обычный 4 9 2 2 6 2 6" xfId="23137"/>
    <cellStyle name="Обычный 4 9 2 2 6 2 7" xfId="23138"/>
    <cellStyle name="Обычный 4 9 2 2 6 3" xfId="23139"/>
    <cellStyle name="Обычный 4 9 2 2 6 3 2" xfId="23140"/>
    <cellStyle name="Обычный 4 9 2 2 6 3 2 2" xfId="23141"/>
    <cellStyle name="Обычный 4 9 2 2 6 3 3" xfId="23142"/>
    <cellStyle name="Обычный 4 9 2 2 6 3 4" xfId="23143"/>
    <cellStyle name="Обычный 4 9 2 2 6 3 5" xfId="23144"/>
    <cellStyle name="Обычный 4 9 2 2 6 4" xfId="23145"/>
    <cellStyle name="Обычный 4 9 2 2 6 4 2" xfId="23146"/>
    <cellStyle name="Обычный 4 9 2 2 6 4 3" xfId="23147"/>
    <cellStyle name="Обычный 4 9 2 2 6 4 4" xfId="23148"/>
    <cellStyle name="Обычный 4 9 2 2 6 5" xfId="23149"/>
    <cellStyle name="Обычный 4 9 2 2 6 6" xfId="23150"/>
    <cellStyle name="Обычный 4 9 2 2 6 7" xfId="23151"/>
    <cellStyle name="Обычный 4 9 2 2 6 8" xfId="23152"/>
    <cellStyle name="Обычный 4 9 2 2 7" xfId="23153"/>
    <cellStyle name="Обычный 4 9 2 2 7 2" xfId="23154"/>
    <cellStyle name="Обычный 4 9 2 2 7 2 2" xfId="23155"/>
    <cellStyle name="Обычный 4 9 2 2 7 2 2 2" xfId="23156"/>
    <cellStyle name="Обычный 4 9 2 2 7 2 2 2 2" xfId="23157"/>
    <cellStyle name="Обычный 4 9 2 2 7 2 2 3" xfId="23158"/>
    <cellStyle name="Обычный 4 9 2 2 7 2 2 4" xfId="23159"/>
    <cellStyle name="Обычный 4 9 2 2 7 2 2 5" xfId="23160"/>
    <cellStyle name="Обычный 4 9 2 2 7 2 3" xfId="23161"/>
    <cellStyle name="Обычный 4 9 2 2 7 2 3 2" xfId="23162"/>
    <cellStyle name="Обычный 4 9 2 2 7 2 3 3" xfId="23163"/>
    <cellStyle name="Обычный 4 9 2 2 7 2 3 4" xfId="23164"/>
    <cellStyle name="Обычный 4 9 2 2 7 2 4" xfId="23165"/>
    <cellStyle name="Обычный 4 9 2 2 7 2 5" xfId="23166"/>
    <cellStyle name="Обычный 4 9 2 2 7 2 6" xfId="23167"/>
    <cellStyle name="Обычный 4 9 2 2 7 2 7" xfId="23168"/>
    <cellStyle name="Обычный 4 9 2 2 7 3" xfId="23169"/>
    <cellStyle name="Обычный 4 9 2 2 7 3 2" xfId="23170"/>
    <cellStyle name="Обычный 4 9 2 2 7 3 2 2" xfId="23171"/>
    <cellStyle name="Обычный 4 9 2 2 7 3 3" xfId="23172"/>
    <cellStyle name="Обычный 4 9 2 2 7 3 4" xfId="23173"/>
    <cellStyle name="Обычный 4 9 2 2 7 3 5" xfId="23174"/>
    <cellStyle name="Обычный 4 9 2 2 7 4" xfId="23175"/>
    <cellStyle name="Обычный 4 9 2 2 7 4 2" xfId="23176"/>
    <cellStyle name="Обычный 4 9 2 2 7 4 3" xfId="23177"/>
    <cellStyle name="Обычный 4 9 2 2 7 4 4" xfId="23178"/>
    <cellStyle name="Обычный 4 9 2 2 7 5" xfId="23179"/>
    <cellStyle name="Обычный 4 9 2 2 7 6" xfId="23180"/>
    <cellStyle name="Обычный 4 9 2 2 7 7" xfId="23181"/>
    <cellStyle name="Обычный 4 9 2 2 7 8" xfId="23182"/>
    <cellStyle name="Обычный 4 9 2 2 8" xfId="23183"/>
    <cellStyle name="Обычный 4 9 2 2 8 2" xfId="23184"/>
    <cellStyle name="Обычный 4 9 2 2 8 2 2" xfId="23185"/>
    <cellStyle name="Обычный 4 9 2 2 8 2 2 2" xfId="23186"/>
    <cellStyle name="Обычный 4 9 2 2 8 2 3" xfId="23187"/>
    <cellStyle name="Обычный 4 9 2 2 8 2 4" xfId="23188"/>
    <cellStyle name="Обычный 4 9 2 2 8 2 5" xfId="23189"/>
    <cellStyle name="Обычный 4 9 2 2 8 3" xfId="23190"/>
    <cellStyle name="Обычный 4 9 2 2 8 3 2" xfId="23191"/>
    <cellStyle name="Обычный 4 9 2 2 8 3 3" xfId="23192"/>
    <cellStyle name="Обычный 4 9 2 2 8 3 4" xfId="23193"/>
    <cellStyle name="Обычный 4 9 2 2 8 4" xfId="23194"/>
    <cellStyle name="Обычный 4 9 2 2 8 5" xfId="23195"/>
    <cellStyle name="Обычный 4 9 2 2 8 6" xfId="23196"/>
    <cellStyle name="Обычный 4 9 2 2 8 7" xfId="23197"/>
    <cellStyle name="Обычный 4 9 2 2 9" xfId="23198"/>
    <cellStyle name="Обычный 4 9 2 2 9 2" xfId="23199"/>
    <cellStyle name="Обычный 4 9 2 2 9 2 2" xfId="23200"/>
    <cellStyle name="Обычный 4 9 2 2 9 2 2 2" xfId="23201"/>
    <cellStyle name="Обычный 4 9 2 2 9 2 3" xfId="23202"/>
    <cellStyle name="Обычный 4 9 2 2 9 2 4" xfId="23203"/>
    <cellStyle name="Обычный 4 9 2 2 9 2 5" xfId="23204"/>
    <cellStyle name="Обычный 4 9 2 2 9 3" xfId="23205"/>
    <cellStyle name="Обычный 4 9 2 2 9 3 2" xfId="23206"/>
    <cellStyle name="Обычный 4 9 2 2 9 3 3" xfId="23207"/>
    <cellStyle name="Обычный 4 9 2 2 9 3 4" xfId="23208"/>
    <cellStyle name="Обычный 4 9 2 2 9 4" xfId="23209"/>
    <cellStyle name="Обычный 4 9 2 2 9 5" xfId="23210"/>
    <cellStyle name="Обычный 4 9 2 2 9 6" xfId="23211"/>
    <cellStyle name="Обычный 4 9 2 2 9 7" xfId="23212"/>
    <cellStyle name="Обычный 4 9 2 3" xfId="23213"/>
    <cellStyle name="Обычный 4 9 2 3 2" xfId="23214"/>
    <cellStyle name="Обычный 4 9 2 3 2 2" xfId="23215"/>
    <cellStyle name="Обычный 4 9 2 3 2 2 2" xfId="23216"/>
    <cellStyle name="Обычный 4 9 2 3 2 2 2 2" xfId="23217"/>
    <cellStyle name="Обычный 4 9 2 3 2 2 3" xfId="23218"/>
    <cellStyle name="Обычный 4 9 2 3 2 2 4" xfId="23219"/>
    <cellStyle name="Обычный 4 9 2 3 2 2 5" xfId="23220"/>
    <cellStyle name="Обычный 4 9 2 3 2 3" xfId="23221"/>
    <cellStyle name="Обычный 4 9 2 3 2 3 2" xfId="23222"/>
    <cellStyle name="Обычный 4 9 2 3 2 3 3" xfId="23223"/>
    <cellStyle name="Обычный 4 9 2 3 2 3 4" xfId="23224"/>
    <cellStyle name="Обычный 4 9 2 3 2 4" xfId="23225"/>
    <cellStyle name="Обычный 4 9 2 3 2 5" xfId="23226"/>
    <cellStyle name="Обычный 4 9 2 3 2 6" xfId="23227"/>
    <cellStyle name="Обычный 4 9 2 3 2 7" xfId="23228"/>
    <cellStyle name="Обычный 4 9 2 3 3" xfId="23229"/>
    <cellStyle name="Обычный 4 9 2 3 3 2" xfId="23230"/>
    <cellStyle name="Обычный 4 9 2 3 3 2 2" xfId="23231"/>
    <cellStyle name="Обычный 4 9 2 3 3 3" xfId="23232"/>
    <cellStyle name="Обычный 4 9 2 3 3 4" xfId="23233"/>
    <cellStyle name="Обычный 4 9 2 3 3 5" xfId="23234"/>
    <cellStyle name="Обычный 4 9 2 3 4" xfId="23235"/>
    <cellStyle name="Обычный 4 9 2 3 4 2" xfId="23236"/>
    <cellStyle name="Обычный 4 9 2 3 4 2 2" xfId="23237"/>
    <cellStyle name="Обычный 4 9 2 3 4 3" xfId="23238"/>
    <cellStyle name="Обычный 4 9 2 3 4 4" xfId="23239"/>
    <cellStyle name="Обычный 4 9 2 3 4 5" xfId="23240"/>
    <cellStyle name="Обычный 4 9 2 3 5" xfId="23241"/>
    <cellStyle name="Обычный 4 9 2 3 5 2" xfId="23242"/>
    <cellStyle name="Обычный 4 9 2 3 5 3" xfId="23243"/>
    <cellStyle name="Обычный 4 9 2 3 5 4" xfId="23244"/>
    <cellStyle name="Обычный 4 9 2 3 6" xfId="23245"/>
    <cellStyle name="Обычный 4 9 2 3 7" xfId="23246"/>
    <cellStyle name="Обычный 4 9 2 3 8" xfId="23247"/>
    <cellStyle name="Обычный 4 9 2 3 9" xfId="23248"/>
    <cellStyle name="Обычный 4 9 2 4" xfId="23249"/>
    <cellStyle name="Обычный 4 9 2 4 2" xfId="23250"/>
    <cellStyle name="Обычный 4 9 2 4 2 2" xfId="23251"/>
    <cellStyle name="Обычный 4 9 2 4 2 2 2" xfId="23252"/>
    <cellStyle name="Обычный 4 9 2 4 2 2 2 2" xfId="23253"/>
    <cellStyle name="Обычный 4 9 2 4 2 2 3" xfId="23254"/>
    <cellStyle name="Обычный 4 9 2 4 2 2 4" xfId="23255"/>
    <cellStyle name="Обычный 4 9 2 4 2 2 5" xfId="23256"/>
    <cellStyle name="Обычный 4 9 2 4 2 3" xfId="23257"/>
    <cellStyle name="Обычный 4 9 2 4 2 3 2" xfId="23258"/>
    <cellStyle name="Обычный 4 9 2 4 2 3 3" xfId="23259"/>
    <cellStyle name="Обычный 4 9 2 4 2 3 4" xfId="23260"/>
    <cellStyle name="Обычный 4 9 2 4 2 4" xfId="23261"/>
    <cellStyle name="Обычный 4 9 2 4 2 5" xfId="23262"/>
    <cellStyle name="Обычный 4 9 2 4 2 6" xfId="23263"/>
    <cellStyle name="Обычный 4 9 2 4 2 7" xfId="23264"/>
    <cellStyle name="Обычный 4 9 2 4 3" xfId="23265"/>
    <cellStyle name="Обычный 4 9 2 4 3 2" xfId="23266"/>
    <cellStyle name="Обычный 4 9 2 4 3 2 2" xfId="23267"/>
    <cellStyle name="Обычный 4 9 2 4 3 3" xfId="23268"/>
    <cellStyle name="Обычный 4 9 2 4 3 4" xfId="23269"/>
    <cellStyle name="Обычный 4 9 2 4 3 5" xfId="23270"/>
    <cellStyle name="Обычный 4 9 2 4 4" xfId="23271"/>
    <cellStyle name="Обычный 4 9 2 4 4 2" xfId="23272"/>
    <cellStyle name="Обычный 4 9 2 4 4 2 2" xfId="23273"/>
    <cellStyle name="Обычный 4 9 2 4 4 3" xfId="23274"/>
    <cellStyle name="Обычный 4 9 2 4 4 4" xfId="23275"/>
    <cellStyle name="Обычный 4 9 2 4 4 5" xfId="23276"/>
    <cellStyle name="Обычный 4 9 2 4 5" xfId="23277"/>
    <cellStyle name="Обычный 4 9 2 4 5 2" xfId="23278"/>
    <cellStyle name="Обычный 4 9 2 4 5 3" xfId="23279"/>
    <cellStyle name="Обычный 4 9 2 4 5 4" xfId="23280"/>
    <cellStyle name="Обычный 4 9 2 4 6" xfId="23281"/>
    <cellStyle name="Обычный 4 9 2 4 7" xfId="23282"/>
    <cellStyle name="Обычный 4 9 2 4 8" xfId="23283"/>
    <cellStyle name="Обычный 4 9 2 4 9" xfId="23284"/>
    <cellStyle name="Обычный 4 9 2 5" xfId="23285"/>
    <cellStyle name="Обычный 4 9 2 5 2" xfId="23286"/>
    <cellStyle name="Обычный 4 9 2 5 2 2" xfId="23287"/>
    <cellStyle name="Обычный 4 9 2 5 2 2 2" xfId="23288"/>
    <cellStyle name="Обычный 4 9 2 5 2 2 2 2" xfId="23289"/>
    <cellStyle name="Обычный 4 9 2 5 2 2 3" xfId="23290"/>
    <cellStyle name="Обычный 4 9 2 5 2 2 4" xfId="23291"/>
    <cellStyle name="Обычный 4 9 2 5 2 2 5" xfId="23292"/>
    <cellStyle name="Обычный 4 9 2 5 2 3" xfId="23293"/>
    <cellStyle name="Обычный 4 9 2 5 2 3 2" xfId="23294"/>
    <cellStyle name="Обычный 4 9 2 5 2 3 3" xfId="23295"/>
    <cellStyle name="Обычный 4 9 2 5 2 3 4" xfId="23296"/>
    <cellStyle name="Обычный 4 9 2 5 2 4" xfId="23297"/>
    <cellStyle name="Обычный 4 9 2 5 2 5" xfId="23298"/>
    <cellStyle name="Обычный 4 9 2 5 2 6" xfId="23299"/>
    <cellStyle name="Обычный 4 9 2 5 2 7" xfId="23300"/>
    <cellStyle name="Обычный 4 9 2 5 3" xfId="23301"/>
    <cellStyle name="Обычный 4 9 2 5 3 2" xfId="23302"/>
    <cellStyle name="Обычный 4 9 2 5 3 2 2" xfId="23303"/>
    <cellStyle name="Обычный 4 9 2 5 3 3" xfId="23304"/>
    <cellStyle name="Обычный 4 9 2 5 3 4" xfId="23305"/>
    <cellStyle name="Обычный 4 9 2 5 3 5" xfId="23306"/>
    <cellStyle name="Обычный 4 9 2 5 4" xfId="23307"/>
    <cellStyle name="Обычный 4 9 2 5 4 2" xfId="23308"/>
    <cellStyle name="Обычный 4 9 2 5 4 3" xfId="23309"/>
    <cellStyle name="Обычный 4 9 2 5 4 4" xfId="23310"/>
    <cellStyle name="Обычный 4 9 2 5 5" xfId="23311"/>
    <cellStyle name="Обычный 4 9 2 5 6" xfId="23312"/>
    <cellStyle name="Обычный 4 9 2 5 7" xfId="23313"/>
    <cellStyle name="Обычный 4 9 2 5 8" xfId="23314"/>
    <cellStyle name="Обычный 4 9 2 6" xfId="23315"/>
    <cellStyle name="Обычный 4 9 2 6 2" xfId="23316"/>
    <cellStyle name="Обычный 4 9 2 6 2 2" xfId="23317"/>
    <cellStyle name="Обычный 4 9 2 6 2 2 2" xfId="23318"/>
    <cellStyle name="Обычный 4 9 2 6 2 2 2 2" xfId="23319"/>
    <cellStyle name="Обычный 4 9 2 6 2 2 3" xfId="23320"/>
    <cellStyle name="Обычный 4 9 2 6 2 2 4" xfId="23321"/>
    <cellStyle name="Обычный 4 9 2 6 2 2 5" xfId="23322"/>
    <cellStyle name="Обычный 4 9 2 6 2 3" xfId="23323"/>
    <cellStyle name="Обычный 4 9 2 6 2 3 2" xfId="23324"/>
    <cellStyle name="Обычный 4 9 2 6 2 3 3" xfId="23325"/>
    <cellStyle name="Обычный 4 9 2 6 2 3 4" xfId="23326"/>
    <cellStyle name="Обычный 4 9 2 6 2 4" xfId="23327"/>
    <cellStyle name="Обычный 4 9 2 6 2 5" xfId="23328"/>
    <cellStyle name="Обычный 4 9 2 6 2 6" xfId="23329"/>
    <cellStyle name="Обычный 4 9 2 6 2 7" xfId="23330"/>
    <cellStyle name="Обычный 4 9 2 6 3" xfId="23331"/>
    <cellStyle name="Обычный 4 9 2 6 3 2" xfId="23332"/>
    <cellStyle name="Обычный 4 9 2 6 3 2 2" xfId="23333"/>
    <cellStyle name="Обычный 4 9 2 6 3 3" xfId="23334"/>
    <cellStyle name="Обычный 4 9 2 6 3 4" xfId="23335"/>
    <cellStyle name="Обычный 4 9 2 6 3 5" xfId="23336"/>
    <cellStyle name="Обычный 4 9 2 6 4" xfId="23337"/>
    <cellStyle name="Обычный 4 9 2 6 4 2" xfId="23338"/>
    <cellStyle name="Обычный 4 9 2 6 4 3" xfId="23339"/>
    <cellStyle name="Обычный 4 9 2 6 4 4" xfId="23340"/>
    <cellStyle name="Обычный 4 9 2 6 5" xfId="23341"/>
    <cellStyle name="Обычный 4 9 2 6 6" xfId="23342"/>
    <cellStyle name="Обычный 4 9 2 6 7" xfId="23343"/>
    <cellStyle name="Обычный 4 9 2 6 8" xfId="23344"/>
    <cellStyle name="Обычный 4 9 2 7" xfId="23345"/>
    <cellStyle name="Обычный 4 9 2 7 2" xfId="23346"/>
    <cellStyle name="Обычный 4 9 2 7 2 2" xfId="23347"/>
    <cellStyle name="Обычный 4 9 2 7 2 2 2" xfId="23348"/>
    <cellStyle name="Обычный 4 9 2 7 2 2 2 2" xfId="23349"/>
    <cellStyle name="Обычный 4 9 2 7 2 2 3" xfId="23350"/>
    <cellStyle name="Обычный 4 9 2 7 2 2 4" xfId="23351"/>
    <cellStyle name="Обычный 4 9 2 7 2 2 5" xfId="23352"/>
    <cellStyle name="Обычный 4 9 2 7 2 3" xfId="23353"/>
    <cellStyle name="Обычный 4 9 2 7 2 3 2" xfId="23354"/>
    <cellStyle name="Обычный 4 9 2 7 2 3 3" xfId="23355"/>
    <cellStyle name="Обычный 4 9 2 7 2 3 4" xfId="23356"/>
    <cellStyle name="Обычный 4 9 2 7 2 4" xfId="23357"/>
    <cellStyle name="Обычный 4 9 2 7 2 5" xfId="23358"/>
    <cellStyle name="Обычный 4 9 2 7 2 6" xfId="23359"/>
    <cellStyle name="Обычный 4 9 2 7 2 7" xfId="23360"/>
    <cellStyle name="Обычный 4 9 2 7 3" xfId="23361"/>
    <cellStyle name="Обычный 4 9 2 7 3 2" xfId="23362"/>
    <cellStyle name="Обычный 4 9 2 7 3 2 2" xfId="23363"/>
    <cellStyle name="Обычный 4 9 2 7 3 3" xfId="23364"/>
    <cellStyle name="Обычный 4 9 2 7 3 4" xfId="23365"/>
    <cellStyle name="Обычный 4 9 2 7 3 5" xfId="23366"/>
    <cellStyle name="Обычный 4 9 2 7 4" xfId="23367"/>
    <cellStyle name="Обычный 4 9 2 7 4 2" xfId="23368"/>
    <cellStyle name="Обычный 4 9 2 7 4 3" xfId="23369"/>
    <cellStyle name="Обычный 4 9 2 7 4 4" xfId="23370"/>
    <cellStyle name="Обычный 4 9 2 7 5" xfId="23371"/>
    <cellStyle name="Обычный 4 9 2 7 6" xfId="23372"/>
    <cellStyle name="Обычный 4 9 2 7 7" xfId="23373"/>
    <cellStyle name="Обычный 4 9 2 7 8" xfId="23374"/>
    <cellStyle name="Обычный 4 9 2 8" xfId="23375"/>
    <cellStyle name="Обычный 4 9 2 8 2" xfId="23376"/>
    <cellStyle name="Обычный 4 9 2 8 2 2" xfId="23377"/>
    <cellStyle name="Обычный 4 9 2 8 2 2 2" xfId="23378"/>
    <cellStyle name="Обычный 4 9 2 8 2 2 2 2" xfId="23379"/>
    <cellStyle name="Обычный 4 9 2 8 2 2 3" xfId="23380"/>
    <cellStyle name="Обычный 4 9 2 8 2 2 4" xfId="23381"/>
    <cellStyle name="Обычный 4 9 2 8 2 2 5" xfId="23382"/>
    <cellStyle name="Обычный 4 9 2 8 2 3" xfId="23383"/>
    <cellStyle name="Обычный 4 9 2 8 2 3 2" xfId="23384"/>
    <cellStyle name="Обычный 4 9 2 8 2 3 3" xfId="23385"/>
    <cellStyle name="Обычный 4 9 2 8 2 3 4" xfId="23386"/>
    <cellStyle name="Обычный 4 9 2 8 2 4" xfId="23387"/>
    <cellStyle name="Обычный 4 9 2 8 2 5" xfId="23388"/>
    <cellStyle name="Обычный 4 9 2 8 2 6" xfId="23389"/>
    <cellStyle name="Обычный 4 9 2 8 2 7" xfId="23390"/>
    <cellStyle name="Обычный 4 9 2 8 3" xfId="23391"/>
    <cellStyle name="Обычный 4 9 2 8 3 2" xfId="23392"/>
    <cellStyle name="Обычный 4 9 2 8 3 2 2" xfId="23393"/>
    <cellStyle name="Обычный 4 9 2 8 3 3" xfId="23394"/>
    <cellStyle name="Обычный 4 9 2 8 3 4" xfId="23395"/>
    <cellStyle name="Обычный 4 9 2 8 3 5" xfId="23396"/>
    <cellStyle name="Обычный 4 9 2 8 4" xfId="23397"/>
    <cellStyle name="Обычный 4 9 2 8 4 2" xfId="23398"/>
    <cellStyle name="Обычный 4 9 2 8 4 3" xfId="23399"/>
    <cellStyle name="Обычный 4 9 2 8 4 4" xfId="23400"/>
    <cellStyle name="Обычный 4 9 2 8 5" xfId="23401"/>
    <cellStyle name="Обычный 4 9 2 8 6" xfId="23402"/>
    <cellStyle name="Обычный 4 9 2 8 7" xfId="23403"/>
    <cellStyle name="Обычный 4 9 2 8 8" xfId="23404"/>
    <cellStyle name="Обычный 4 9 2 9" xfId="23405"/>
    <cellStyle name="Обычный 4 9 2 9 2" xfId="23406"/>
    <cellStyle name="Обычный 4 9 2 9 2 2" xfId="23407"/>
    <cellStyle name="Обычный 4 9 2 9 2 2 2" xfId="23408"/>
    <cellStyle name="Обычный 4 9 2 9 2 3" xfId="23409"/>
    <cellStyle name="Обычный 4 9 2 9 2 4" xfId="23410"/>
    <cellStyle name="Обычный 4 9 2 9 2 5" xfId="23411"/>
    <cellStyle name="Обычный 4 9 2 9 3" xfId="23412"/>
    <cellStyle name="Обычный 4 9 2 9 3 2" xfId="23413"/>
    <cellStyle name="Обычный 4 9 2 9 3 3" xfId="23414"/>
    <cellStyle name="Обычный 4 9 2 9 3 4" xfId="23415"/>
    <cellStyle name="Обычный 4 9 2 9 4" xfId="23416"/>
    <cellStyle name="Обычный 4 9 2 9 5" xfId="23417"/>
    <cellStyle name="Обычный 4 9 2 9 6" xfId="23418"/>
    <cellStyle name="Обычный 4 9 2 9 7" xfId="23419"/>
    <cellStyle name="Обычный 4 9 3" xfId="23420"/>
    <cellStyle name="Обычный 4 9 3 10" xfId="23421"/>
    <cellStyle name="Обычный 4 9 3 10 2" xfId="23422"/>
    <cellStyle name="Обычный 4 9 3 10 2 2" xfId="23423"/>
    <cellStyle name="Обычный 4 9 3 10 3" xfId="23424"/>
    <cellStyle name="Обычный 4 9 3 10 4" xfId="23425"/>
    <cellStyle name="Обычный 4 9 3 10 5" xfId="23426"/>
    <cellStyle name="Обычный 4 9 3 11" xfId="23427"/>
    <cellStyle name="Обычный 4 9 3 11 2" xfId="23428"/>
    <cellStyle name="Обычный 4 9 3 11 3" xfId="23429"/>
    <cellStyle name="Обычный 4 9 3 11 4" xfId="23430"/>
    <cellStyle name="Обычный 4 9 3 12" xfId="23431"/>
    <cellStyle name="Обычный 4 9 3 13" xfId="23432"/>
    <cellStyle name="Обычный 4 9 3 14" xfId="23433"/>
    <cellStyle name="Обычный 4 9 3 15" xfId="23434"/>
    <cellStyle name="Обычный 4 9 3 2" xfId="23435"/>
    <cellStyle name="Обычный 4 9 3 2 2" xfId="23436"/>
    <cellStyle name="Обычный 4 9 3 2 2 2" xfId="23437"/>
    <cellStyle name="Обычный 4 9 3 2 2 2 2" xfId="23438"/>
    <cellStyle name="Обычный 4 9 3 2 2 2 2 2" xfId="23439"/>
    <cellStyle name="Обычный 4 9 3 2 2 2 3" xfId="23440"/>
    <cellStyle name="Обычный 4 9 3 2 2 2 4" xfId="23441"/>
    <cellStyle name="Обычный 4 9 3 2 2 2 5" xfId="23442"/>
    <cellStyle name="Обычный 4 9 3 2 2 3" xfId="23443"/>
    <cellStyle name="Обычный 4 9 3 2 2 3 2" xfId="23444"/>
    <cellStyle name="Обычный 4 9 3 2 2 3 3" xfId="23445"/>
    <cellStyle name="Обычный 4 9 3 2 2 3 4" xfId="23446"/>
    <cellStyle name="Обычный 4 9 3 2 2 4" xfId="23447"/>
    <cellStyle name="Обычный 4 9 3 2 2 5" xfId="23448"/>
    <cellStyle name="Обычный 4 9 3 2 2 6" xfId="23449"/>
    <cellStyle name="Обычный 4 9 3 2 2 7" xfId="23450"/>
    <cellStyle name="Обычный 4 9 3 2 3" xfId="23451"/>
    <cellStyle name="Обычный 4 9 3 2 3 2" xfId="23452"/>
    <cellStyle name="Обычный 4 9 3 2 3 2 2" xfId="23453"/>
    <cellStyle name="Обычный 4 9 3 2 3 3" xfId="23454"/>
    <cellStyle name="Обычный 4 9 3 2 3 4" xfId="23455"/>
    <cellStyle name="Обычный 4 9 3 2 3 5" xfId="23456"/>
    <cellStyle name="Обычный 4 9 3 2 4" xfId="23457"/>
    <cellStyle name="Обычный 4 9 3 2 4 2" xfId="23458"/>
    <cellStyle name="Обычный 4 9 3 2 4 2 2" xfId="23459"/>
    <cellStyle name="Обычный 4 9 3 2 4 3" xfId="23460"/>
    <cellStyle name="Обычный 4 9 3 2 4 4" xfId="23461"/>
    <cellStyle name="Обычный 4 9 3 2 4 5" xfId="23462"/>
    <cellStyle name="Обычный 4 9 3 2 5" xfId="23463"/>
    <cellStyle name="Обычный 4 9 3 2 5 2" xfId="23464"/>
    <cellStyle name="Обычный 4 9 3 2 5 3" xfId="23465"/>
    <cellStyle name="Обычный 4 9 3 2 5 4" xfId="23466"/>
    <cellStyle name="Обычный 4 9 3 2 6" xfId="23467"/>
    <cellStyle name="Обычный 4 9 3 2 7" xfId="23468"/>
    <cellStyle name="Обычный 4 9 3 2 8" xfId="23469"/>
    <cellStyle name="Обычный 4 9 3 2 9" xfId="23470"/>
    <cellStyle name="Обычный 4 9 3 3" xfId="23471"/>
    <cellStyle name="Обычный 4 9 3 3 2" xfId="23472"/>
    <cellStyle name="Обычный 4 9 3 3 2 2" xfId="23473"/>
    <cellStyle name="Обычный 4 9 3 3 2 2 2" xfId="23474"/>
    <cellStyle name="Обычный 4 9 3 3 2 2 2 2" xfId="23475"/>
    <cellStyle name="Обычный 4 9 3 3 2 2 3" xfId="23476"/>
    <cellStyle name="Обычный 4 9 3 3 2 2 4" xfId="23477"/>
    <cellStyle name="Обычный 4 9 3 3 2 2 5" xfId="23478"/>
    <cellStyle name="Обычный 4 9 3 3 2 3" xfId="23479"/>
    <cellStyle name="Обычный 4 9 3 3 2 3 2" xfId="23480"/>
    <cellStyle name="Обычный 4 9 3 3 2 3 3" xfId="23481"/>
    <cellStyle name="Обычный 4 9 3 3 2 3 4" xfId="23482"/>
    <cellStyle name="Обычный 4 9 3 3 2 4" xfId="23483"/>
    <cellStyle name="Обычный 4 9 3 3 2 5" xfId="23484"/>
    <cellStyle name="Обычный 4 9 3 3 2 6" xfId="23485"/>
    <cellStyle name="Обычный 4 9 3 3 2 7" xfId="23486"/>
    <cellStyle name="Обычный 4 9 3 3 3" xfId="23487"/>
    <cellStyle name="Обычный 4 9 3 3 3 2" xfId="23488"/>
    <cellStyle name="Обычный 4 9 3 3 3 2 2" xfId="23489"/>
    <cellStyle name="Обычный 4 9 3 3 3 3" xfId="23490"/>
    <cellStyle name="Обычный 4 9 3 3 3 4" xfId="23491"/>
    <cellStyle name="Обычный 4 9 3 3 3 5" xfId="23492"/>
    <cellStyle name="Обычный 4 9 3 3 4" xfId="23493"/>
    <cellStyle name="Обычный 4 9 3 3 4 2" xfId="23494"/>
    <cellStyle name="Обычный 4 9 3 3 4 2 2" xfId="23495"/>
    <cellStyle name="Обычный 4 9 3 3 4 3" xfId="23496"/>
    <cellStyle name="Обычный 4 9 3 3 4 4" xfId="23497"/>
    <cellStyle name="Обычный 4 9 3 3 4 5" xfId="23498"/>
    <cellStyle name="Обычный 4 9 3 3 5" xfId="23499"/>
    <cellStyle name="Обычный 4 9 3 3 5 2" xfId="23500"/>
    <cellStyle name="Обычный 4 9 3 3 5 3" xfId="23501"/>
    <cellStyle name="Обычный 4 9 3 3 5 4" xfId="23502"/>
    <cellStyle name="Обычный 4 9 3 3 6" xfId="23503"/>
    <cellStyle name="Обычный 4 9 3 3 7" xfId="23504"/>
    <cellStyle name="Обычный 4 9 3 3 8" xfId="23505"/>
    <cellStyle name="Обычный 4 9 3 3 9" xfId="23506"/>
    <cellStyle name="Обычный 4 9 3 4" xfId="23507"/>
    <cellStyle name="Обычный 4 9 3 4 2" xfId="23508"/>
    <cellStyle name="Обычный 4 9 3 4 2 2" xfId="23509"/>
    <cellStyle name="Обычный 4 9 3 4 2 2 2" xfId="23510"/>
    <cellStyle name="Обычный 4 9 3 4 2 2 2 2" xfId="23511"/>
    <cellStyle name="Обычный 4 9 3 4 2 2 3" xfId="23512"/>
    <cellStyle name="Обычный 4 9 3 4 2 2 4" xfId="23513"/>
    <cellStyle name="Обычный 4 9 3 4 2 2 5" xfId="23514"/>
    <cellStyle name="Обычный 4 9 3 4 2 3" xfId="23515"/>
    <cellStyle name="Обычный 4 9 3 4 2 3 2" xfId="23516"/>
    <cellStyle name="Обычный 4 9 3 4 2 3 3" xfId="23517"/>
    <cellStyle name="Обычный 4 9 3 4 2 3 4" xfId="23518"/>
    <cellStyle name="Обычный 4 9 3 4 2 4" xfId="23519"/>
    <cellStyle name="Обычный 4 9 3 4 2 5" xfId="23520"/>
    <cellStyle name="Обычный 4 9 3 4 2 6" xfId="23521"/>
    <cellStyle name="Обычный 4 9 3 4 2 7" xfId="23522"/>
    <cellStyle name="Обычный 4 9 3 4 3" xfId="23523"/>
    <cellStyle name="Обычный 4 9 3 4 3 2" xfId="23524"/>
    <cellStyle name="Обычный 4 9 3 4 3 2 2" xfId="23525"/>
    <cellStyle name="Обычный 4 9 3 4 3 3" xfId="23526"/>
    <cellStyle name="Обычный 4 9 3 4 3 4" xfId="23527"/>
    <cellStyle name="Обычный 4 9 3 4 3 5" xfId="23528"/>
    <cellStyle name="Обычный 4 9 3 4 4" xfId="23529"/>
    <cellStyle name="Обычный 4 9 3 4 4 2" xfId="23530"/>
    <cellStyle name="Обычный 4 9 3 4 4 3" xfId="23531"/>
    <cellStyle name="Обычный 4 9 3 4 4 4" xfId="23532"/>
    <cellStyle name="Обычный 4 9 3 4 5" xfId="23533"/>
    <cellStyle name="Обычный 4 9 3 4 6" xfId="23534"/>
    <cellStyle name="Обычный 4 9 3 4 7" xfId="23535"/>
    <cellStyle name="Обычный 4 9 3 4 8" xfId="23536"/>
    <cellStyle name="Обычный 4 9 3 5" xfId="23537"/>
    <cellStyle name="Обычный 4 9 3 5 2" xfId="23538"/>
    <cellStyle name="Обычный 4 9 3 5 2 2" xfId="23539"/>
    <cellStyle name="Обычный 4 9 3 5 2 2 2" xfId="23540"/>
    <cellStyle name="Обычный 4 9 3 5 2 2 2 2" xfId="23541"/>
    <cellStyle name="Обычный 4 9 3 5 2 2 3" xfId="23542"/>
    <cellStyle name="Обычный 4 9 3 5 2 2 4" xfId="23543"/>
    <cellStyle name="Обычный 4 9 3 5 2 2 5" xfId="23544"/>
    <cellStyle name="Обычный 4 9 3 5 2 3" xfId="23545"/>
    <cellStyle name="Обычный 4 9 3 5 2 3 2" xfId="23546"/>
    <cellStyle name="Обычный 4 9 3 5 2 3 3" xfId="23547"/>
    <cellStyle name="Обычный 4 9 3 5 2 3 4" xfId="23548"/>
    <cellStyle name="Обычный 4 9 3 5 2 4" xfId="23549"/>
    <cellStyle name="Обычный 4 9 3 5 2 5" xfId="23550"/>
    <cellStyle name="Обычный 4 9 3 5 2 6" xfId="23551"/>
    <cellStyle name="Обычный 4 9 3 5 2 7" xfId="23552"/>
    <cellStyle name="Обычный 4 9 3 5 3" xfId="23553"/>
    <cellStyle name="Обычный 4 9 3 5 3 2" xfId="23554"/>
    <cellStyle name="Обычный 4 9 3 5 3 2 2" xfId="23555"/>
    <cellStyle name="Обычный 4 9 3 5 3 3" xfId="23556"/>
    <cellStyle name="Обычный 4 9 3 5 3 4" xfId="23557"/>
    <cellStyle name="Обычный 4 9 3 5 3 5" xfId="23558"/>
    <cellStyle name="Обычный 4 9 3 5 4" xfId="23559"/>
    <cellStyle name="Обычный 4 9 3 5 4 2" xfId="23560"/>
    <cellStyle name="Обычный 4 9 3 5 4 3" xfId="23561"/>
    <cellStyle name="Обычный 4 9 3 5 4 4" xfId="23562"/>
    <cellStyle name="Обычный 4 9 3 5 5" xfId="23563"/>
    <cellStyle name="Обычный 4 9 3 5 6" xfId="23564"/>
    <cellStyle name="Обычный 4 9 3 5 7" xfId="23565"/>
    <cellStyle name="Обычный 4 9 3 5 8" xfId="23566"/>
    <cellStyle name="Обычный 4 9 3 6" xfId="23567"/>
    <cellStyle name="Обычный 4 9 3 6 2" xfId="23568"/>
    <cellStyle name="Обычный 4 9 3 6 2 2" xfId="23569"/>
    <cellStyle name="Обычный 4 9 3 6 2 2 2" xfId="23570"/>
    <cellStyle name="Обычный 4 9 3 6 2 2 2 2" xfId="23571"/>
    <cellStyle name="Обычный 4 9 3 6 2 2 3" xfId="23572"/>
    <cellStyle name="Обычный 4 9 3 6 2 2 4" xfId="23573"/>
    <cellStyle name="Обычный 4 9 3 6 2 2 5" xfId="23574"/>
    <cellStyle name="Обычный 4 9 3 6 2 3" xfId="23575"/>
    <cellStyle name="Обычный 4 9 3 6 2 3 2" xfId="23576"/>
    <cellStyle name="Обычный 4 9 3 6 2 3 3" xfId="23577"/>
    <cellStyle name="Обычный 4 9 3 6 2 3 4" xfId="23578"/>
    <cellStyle name="Обычный 4 9 3 6 2 4" xfId="23579"/>
    <cellStyle name="Обычный 4 9 3 6 2 5" xfId="23580"/>
    <cellStyle name="Обычный 4 9 3 6 2 6" xfId="23581"/>
    <cellStyle name="Обычный 4 9 3 6 2 7" xfId="23582"/>
    <cellStyle name="Обычный 4 9 3 6 3" xfId="23583"/>
    <cellStyle name="Обычный 4 9 3 6 3 2" xfId="23584"/>
    <cellStyle name="Обычный 4 9 3 6 3 2 2" xfId="23585"/>
    <cellStyle name="Обычный 4 9 3 6 3 3" xfId="23586"/>
    <cellStyle name="Обычный 4 9 3 6 3 4" xfId="23587"/>
    <cellStyle name="Обычный 4 9 3 6 3 5" xfId="23588"/>
    <cellStyle name="Обычный 4 9 3 6 4" xfId="23589"/>
    <cellStyle name="Обычный 4 9 3 6 4 2" xfId="23590"/>
    <cellStyle name="Обычный 4 9 3 6 4 3" xfId="23591"/>
    <cellStyle name="Обычный 4 9 3 6 4 4" xfId="23592"/>
    <cellStyle name="Обычный 4 9 3 6 5" xfId="23593"/>
    <cellStyle name="Обычный 4 9 3 6 6" xfId="23594"/>
    <cellStyle name="Обычный 4 9 3 6 7" xfId="23595"/>
    <cellStyle name="Обычный 4 9 3 6 8" xfId="23596"/>
    <cellStyle name="Обычный 4 9 3 7" xfId="23597"/>
    <cellStyle name="Обычный 4 9 3 7 2" xfId="23598"/>
    <cellStyle name="Обычный 4 9 3 7 2 2" xfId="23599"/>
    <cellStyle name="Обычный 4 9 3 7 2 2 2" xfId="23600"/>
    <cellStyle name="Обычный 4 9 3 7 2 2 2 2" xfId="23601"/>
    <cellStyle name="Обычный 4 9 3 7 2 2 3" xfId="23602"/>
    <cellStyle name="Обычный 4 9 3 7 2 2 4" xfId="23603"/>
    <cellStyle name="Обычный 4 9 3 7 2 2 5" xfId="23604"/>
    <cellStyle name="Обычный 4 9 3 7 2 3" xfId="23605"/>
    <cellStyle name="Обычный 4 9 3 7 2 3 2" xfId="23606"/>
    <cellStyle name="Обычный 4 9 3 7 2 3 3" xfId="23607"/>
    <cellStyle name="Обычный 4 9 3 7 2 3 4" xfId="23608"/>
    <cellStyle name="Обычный 4 9 3 7 2 4" xfId="23609"/>
    <cellStyle name="Обычный 4 9 3 7 2 5" xfId="23610"/>
    <cellStyle name="Обычный 4 9 3 7 2 6" xfId="23611"/>
    <cellStyle name="Обычный 4 9 3 7 2 7" xfId="23612"/>
    <cellStyle name="Обычный 4 9 3 7 3" xfId="23613"/>
    <cellStyle name="Обычный 4 9 3 7 3 2" xfId="23614"/>
    <cellStyle name="Обычный 4 9 3 7 3 2 2" xfId="23615"/>
    <cellStyle name="Обычный 4 9 3 7 3 3" xfId="23616"/>
    <cellStyle name="Обычный 4 9 3 7 3 4" xfId="23617"/>
    <cellStyle name="Обычный 4 9 3 7 3 5" xfId="23618"/>
    <cellStyle name="Обычный 4 9 3 7 4" xfId="23619"/>
    <cellStyle name="Обычный 4 9 3 7 4 2" xfId="23620"/>
    <cellStyle name="Обычный 4 9 3 7 4 3" xfId="23621"/>
    <cellStyle name="Обычный 4 9 3 7 4 4" xfId="23622"/>
    <cellStyle name="Обычный 4 9 3 7 5" xfId="23623"/>
    <cellStyle name="Обычный 4 9 3 7 6" xfId="23624"/>
    <cellStyle name="Обычный 4 9 3 7 7" xfId="23625"/>
    <cellStyle name="Обычный 4 9 3 7 8" xfId="23626"/>
    <cellStyle name="Обычный 4 9 3 8" xfId="23627"/>
    <cellStyle name="Обычный 4 9 3 8 2" xfId="23628"/>
    <cellStyle name="Обычный 4 9 3 8 2 2" xfId="23629"/>
    <cellStyle name="Обычный 4 9 3 8 2 2 2" xfId="23630"/>
    <cellStyle name="Обычный 4 9 3 8 2 3" xfId="23631"/>
    <cellStyle name="Обычный 4 9 3 8 2 4" xfId="23632"/>
    <cellStyle name="Обычный 4 9 3 8 2 5" xfId="23633"/>
    <cellStyle name="Обычный 4 9 3 8 3" xfId="23634"/>
    <cellStyle name="Обычный 4 9 3 8 3 2" xfId="23635"/>
    <cellStyle name="Обычный 4 9 3 8 3 3" xfId="23636"/>
    <cellStyle name="Обычный 4 9 3 8 3 4" xfId="23637"/>
    <cellStyle name="Обычный 4 9 3 8 4" xfId="23638"/>
    <cellStyle name="Обычный 4 9 3 8 5" xfId="23639"/>
    <cellStyle name="Обычный 4 9 3 8 6" xfId="23640"/>
    <cellStyle name="Обычный 4 9 3 8 7" xfId="23641"/>
    <cellStyle name="Обычный 4 9 3 9" xfId="23642"/>
    <cellStyle name="Обычный 4 9 3 9 2" xfId="23643"/>
    <cellStyle name="Обычный 4 9 3 9 2 2" xfId="23644"/>
    <cellStyle name="Обычный 4 9 3 9 2 2 2" xfId="23645"/>
    <cellStyle name="Обычный 4 9 3 9 2 3" xfId="23646"/>
    <cellStyle name="Обычный 4 9 3 9 2 4" xfId="23647"/>
    <cellStyle name="Обычный 4 9 3 9 2 5" xfId="23648"/>
    <cellStyle name="Обычный 4 9 3 9 3" xfId="23649"/>
    <cellStyle name="Обычный 4 9 3 9 3 2" xfId="23650"/>
    <cellStyle name="Обычный 4 9 3 9 3 3" xfId="23651"/>
    <cellStyle name="Обычный 4 9 3 9 3 4" xfId="23652"/>
    <cellStyle name="Обычный 4 9 3 9 4" xfId="23653"/>
    <cellStyle name="Обычный 4 9 3 9 5" xfId="23654"/>
    <cellStyle name="Обычный 4 9 3 9 6" xfId="23655"/>
    <cellStyle name="Обычный 4 9 3 9 7" xfId="23656"/>
    <cellStyle name="Обычный 4 9 4" xfId="23657"/>
    <cellStyle name="Обычный 4 9 4 10" xfId="23658"/>
    <cellStyle name="Обычный 4 9 4 10 2" xfId="23659"/>
    <cellStyle name="Обычный 4 9 4 10 2 2" xfId="23660"/>
    <cellStyle name="Обычный 4 9 4 10 3" xfId="23661"/>
    <cellStyle name="Обычный 4 9 4 10 4" xfId="23662"/>
    <cellStyle name="Обычный 4 9 4 10 5" xfId="23663"/>
    <cellStyle name="Обычный 4 9 4 11" xfId="23664"/>
    <cellStyle name="Обычный 4 9 4 11 2" xfId="23665"/>
    <cellStyle name="Обычный 4 9 4 11 3" xfId="23666"/>
    <cellStyle name="Обычный 4 9 4 11 4" xfId="23667"/>
    <cellStyle name="Обычный 4 9 4 12" xfId="23668"/>
    <cellStyle name="Обычный 4 9 4 13" xfId="23669"/>
    <cellStyle name="Обычный 4 9 4 14" xfId="23670"/>
    <cellStyle name="Обычный 4 9 4 15" xfId="23671"/>
    <cellStyle name="Обычный 4 9 4 2" xfId="23672"/>
    <cellStyle name="Обычный 4 9 4 2 2" xfId="23673"/>
    <cellStyle name="Обычный 4 9 4 2 2 2" xfId="23674"/>
    <cellStyle name="Обычный 4 9 4 2 2 2 2" xfId="23675"/>
    <cellStyle name="Обычный 4 9 4 2 2 2 2 2" xfId="23676"/>
    <cellStyle name="Обычный 4 9 4 2 2 2 3" xfId="23677"/>
    <cellStyle name="Обычный 4 9 4 2 2 2 4" xfId="23678"/>
    <cellStyle name="Обычный 4 9 4 2 2 2 5" xfId="23679"/>
    <cellStyle name="Обычный 4 9 4 2 2 3" xfId="23680"/>
    <cellStyle name="Обычный 4 9 4 2 2 3 2" xfId="23681"/>
    <cellStyle name="Обычный 4 9 4 2 2 3 3" xfId="23682"/>
    <cellStyle name="Обычный 4 9 4 2 2 3 4" xfId="23683"/>
    <cellStyle name="Обычный 4 9 4 2 2 4" xfId="23684"/>
    <cellStyle name="Обычный 4 9 4 2 2 5" xfId="23685"/>
    <cellStyle name="Обычный 4 9 4 2 2 6" xfId="23686"/>
    <cellStyle name="Обычный 4 9 4 2 2 7" xfId="23687"/>
    <cellStyle name="Обычный 4 9 4 2 3" xfId="23688"/>
    <cellStyle name="Обычный 4 9 4 2 3 2" xfId="23689"/>
    <cellStyle name="Обычный 4 9 4 2 3 2 2" xfId="23690"/>
    <cellStyle name="Обычный 4 9 4 2 3 3" xfId="23691"/>
    <cellStyle name="Обычный 4 9 4 2 3 4" xfId="23692"/>
    <cellStyle name="Обычный 4 9 4 2 3 5" xfId="23693"/>
    <cellStyle name="Обычный 4 9 4 2 4" xfId="23694"/>
    <cellStyle name="Обычный 4 9 4 2 4 2" xfId="23695"/>
    <cellStyle name="Обычный 4 9 4 2 4 2 2" xfId="23696"/>
    <cellStyle name="Обычный 4 9 4 2 4 3" xfId="23697"/>
    <cellStyle name="Обычный 4 9 4 2 4 4" xfId="23698"/>
    <cellStyle name="Обычный 4 9 4 2 4 5" xfId="23699"/>
    <cellStyle name="Обычный 4 9 4 2 5" xfId="23700"/>
    <cellStyle name="Обычный 4 9 4 2 5 2" xfId="23701"/>
    <cellStyle name="Обычный 4 9 4 2 5 3" xfId="23702"/>
    <cellStyle name="Обычный 4 9 4 2 5 4" xfId="23703"/>
    <cellStyle name="Обычный 4 9 4 2 6" xfId="23704"/>
    <cellStyle name="Обычный 4 9 4 2 7" xfId="23705"/>
    <cellStyle name="Обычный 4 9 4 2 8" xfId="23706"/>
    <cellStyle name="Обычный 4 9 4 2 9" xfId="23707"/>
    <cellStyle name="Обычный 4 9 4 3" xfId="23708"/>
    <cellStyle name="Обычный 4 9 4 3 2" xfId="23709"/>
    <cellStyle name="Обычный 4 9 4 3 2 2" xfId="23710"/>
    <cellStyle name="Обычный 4 9 4 3 2 2 2" xfId="23711"/>
    <cellStyle name="Обычный 4 9 4 3 2 2 2 2" xfId="23712"/>
    <cellStyle name="Обычный 4 9 4 3 2 2 3" xfId="23713"/>
    <cellStyle name="Обычный 4 9 4 3 2 2 4" xfId="23714"/>
    <cellStyle name="Обычный 4 9 4 3 2 2 5" xfId="23715"/>
    <cellStyle name="Обычный 4 9 4 3 2 3" xfId="23716"/>
    <cellStyle name="Обычный 4 9 4 3 2 3 2" xfId="23717"/>
    <cellStyle name="Обычный 4 9 4 3 2 3 3" xfId="23718"/>
    <cellStyle name="Обычный 4 9 4 3 2 3 4" xfId="23719"/>
    <cellStyle name="Обычный 4 9 4 3 2 4" xfId="23720"/>
    <cellStyle name="Обычный 4 9 4 3 2 5" xfId="23721"/>
    <cellStyle name="Обычный 4 9 4 3 2 6" xfId="23722"/>
    <cellStyle name="Обычный 4 9 4 3 2 7" xfId="23723"/>
    <cellStyle name="Обычный 4 9 4 3 3" xfId="23724"/>
    <cellStyle name="Обычный 4 9 4 3 3 2" xfId="23725"/>
    <cellStyle name="Обычный 4 9 4 3 3 2 2" xfId="23726"/>
    <cellStyle name="Обычный 4 9 4 3 3 3" xfId="23727"/>
    <cellStyle name="Обычный 4 9 4 3 3 4" xfId="23728"/>
    <cellStyle name="Обычный 4 9 4 3 3 5" xfId="23729"/>
    <cellStyle name="Обычный 4 9 4 3 4" xfId="23730"/>
    <cellStyle name="Обычный 4 9 4 3 4 2" xfId="23731"/>
    <cellStyle name="Обычный 4 9 4 3 4 2 2" xfId="23732"/>
    <cellStyle name="Обычный 4 9 4 3 4 3" xfId="23733"/>
    <cellStyle name="Обычный 4 9 4 3 4 4" xfId="23734"/>
    <cellStyle name="Обычный 4 9 4 3 4 5" xfId="23735"/>
    <cellStyle name="Обычный 4 9 4 3 5" xfId="23736"/>
    <cellStyle name="Обычный 4 9 4 3 5 2" xfId="23737"/>
    <cellStyle name="Обычный 4 9 4 3 5 3" xfId="23738"/>
    <cellStyle name="Обычный 4 9 4 3 5 4" xfId="23739"/>
    <cellStyle name="Обычный 4 9 4 3 6" xfId="23740"/>
    <cellStyle name="Обычный 4 9 4 3 7" xfId="23741"/>
    <cellStyle name="Обычный 4 9 4 3 8" xfId="23742"/>
    <cellStyle name="Обычный 4 9 4 3 9" xfId="23743"/>
    <cellStyle name="Обычный 4 9 4 4" xfId="23744"/>
    <cellStyle name="Обычный 4 9 4 4 2" xfId="23745"/>
    <cellStyle name="Обычный 4 9 4 4 2 2" xfId="23746"/>
    <cellStyle name="Обычный 4 9 4 4 2 2 2" xfId="23747"/>
    <cellStyle name="Обычный 4 9 4 4 2 2 2 2" xfId="23748"/>
    <cellStyle name="Обычный 4 9 4 4 2 2 3" xfId="23749"/>
    <cellStyle name="Обычный 4 9 4 4 2 2 4" xfId="23750"/>
    <cellStyle name="Обычный 4 9 4 4 2 2 5" xfId="23751"/>
    <cellStyle name="Обычный 4 9 4 4 2 3" xfId="23752"/>
    <cellStyle name="Обычный 4 9 4 4 2 3 2" xfId="23753"/>
    <cellStyle name="Обычный 4 9 4 4 2 3 3" xfId="23754"/>
    <cellStyle name="Обычный 4 9 4 4 2 3 4" xfId="23755"/>
    <cellStyle name="Обычный 4 9 4 4 2 4" xfId="23756"/>
    <cellStyle name="Обычный 4 9 4 4 2 5" xfId="23757"/>
    <cellStyle name="Обычный 4 9 4 4 2 6" xfId="23758"/>
    <cellStyle name="Обычный 4 9 4 4 2 7" xfId="23759"/>
    <cellStyle name="Обычный 4 9 4 4 3" xfId="23760"/>
    <cellStyle name="Обычный 4 9 4 4 3 2" xfId="23761"/>
    <cellStyle name="Обычный 4 9 4 4 3 2 2" xfId="23762"/>
    <cellStyle name="Обычный 4 9 4 4 3 3" xfId="23763"/>
    <cellStyle name="Обычный 4 9 4 4 3 4" xfId="23764"/>
    <cellStyle name="Обычный 4 9 4 4 3 5" xfId="23765"/>
    <cellStyle name="Обычный 4 9 4 4 4" xfId="23766"/>
    <cellStyle name="Обычный 4 9 4 4 4 2" xfId="23767"/>
    <cellStyle name="Обычный 4 9 4 4 4 3" xfId="23768"/>
    <cellStyle name="Обычный 4 9 4 4 4 4" xfId="23769"/>
    <cellStyle name="Обычный 4 9 4 4 5" xfId="23770"/>
    <cellStyle name="Обычный 4 9 4 4 6" xfId="23771"/>
    <cellStyle name="Обычный 4 9 4 4 7" xfId="23772"/>
    <cellStyle name="Обычный 4 9 4 4 8" xfId="23773"/>
    <cellStyle name="Обычный 4 9 4 5" xfId="23774"/>
    <cellStyle name="Обычный 4 9 4 5 2" xfId="23775"/>
    <cellStyle name="Обычный 4 9 4 5 2 2" xfId="23776"/>
    <cellStyle name="Обычный 4 9 4 5 2 2 2" xfId="23777"/>
    <cellStyle name="Обычный 4 9 4 5 2 2 2 2" xfId="23778"/>
    <cellStyle name="Обычный 4 9 4 5 2 2 3" xfId="23779"/>
    <cellStyle name="Обычный 4 9 4 5 2 2 4" xfId="23780"/>
    <cellStyle name="Обычный 4 9 4 5 2 2 5" xfId="23781"/>
    <cellStyle name="Обычный 4 9 4 5 2 3" xfId="23782"/>
    <cellStyle name="Обычный 4 9 4 5 2 3 2" xfId="23783"/>
    <cellStyle name="Обычный 4 9 4 5 2 3 3" xfId="23784"/>
    <cellStyle name="Обычный 4 9 4 5 2 3 4" xfId="23785"/>
    <cellStyle name="Обычный 4 9 4 5 2 4" xfId="23786"/>
    <cellStyle name="Обычный 4 9 4 5 2 5" xfId="23787"/>
    <cellStyle name="Обычный 4 9 4 5 2 6" xfId="23788"/>
    <cellStyle name="Обычный 4 9 4 5 2 7" xfId="23789"/>
    <cellStyle name="Обычный 4 9 4 5 3" xfId="23790"/>
    <cellStyle name="Обычный 4 9 4 5 3 2" xfId="23791"/>
    <cellStyle name="Обычный 4 9 4 5 3 2 2" xfId="23792"/>
    <cellStyle name="Обычный 4 9 4 5 3 3" xfId="23793"/>
    <cellStyle name="Обычный 4 9 4 5 3 4" xfId="23794"/>
    <cellStyle name="Обычный 4 9 4 5 3 5" xfId="23795"/>
    <cellStyle name="Обычный 4 9 4 5 4" xfId="23796"/>
    <cellStyle name="Обычный 4 9 4 5 4 2" xfId="23797"/>
    <cellStyle name="Обычный 4 9 4 5 4 3" xfId="23798"/>
    <cellStyle name="Обычный 4 9 4 5 4 4" xfId="23799"/>
    <cellStyle name="Обычный 4 9 4 5 5" xfId="23800"/>
    <cellStyle name="Обычный 4 9 4 5 6" xfId="23801"/>
    <cellStyle name="Обычный 4 9 4 5 7" xfId="23802"/>
    <cellStyle name="Обычный 4 9 4 5 8" xfId="23803"/>
    <cellStyle name="Обычный 4 9 4 6" xfId="23804"/>
    <cellStyle name="Обычный 4 9 4 6 2" xfId="23805"/>
    <cellStyle name="Обычный 4 9 4 6 2 2" xfId="23806"/>
    <cellStyle name="Обычный 4 9 4 6 2 2 2" xfId="23807"/>
    <cellStyle name="Обычный 4 9 4 6 2 2 2 2" xfId="23808"/>
    <cellStyle name="Обычный 4 9 4 6 2 2 3" xfId="23809"/>
    <cellStyle name="Обычный 4 9 4 6 2 2 4" xfId="23810"/>
    <cellStyle name="Обычный 4 9 4 6 2 2 5" xfId="23811"/>
    <cellStyle name="Обычный 4 9 4 6 2 3" xfId="23812"/>
    <cellStyle name="Обычный 4 9 4 6 2 3 2" xfId="23813"/>
    <cellStyle name="Обычный 4 9 4 6 2 3 3" xfId="23814"/>
    <cellStyle name="Обычный 4 9 4 6 2 3 4" xfId="23815"/>
    <cellStyle name="Обычный 4 9 4 6 2 4" xfId="23816"/>
    <cellStyle name="Обычный 4 9 4 6 2 5" xfId="23817"/>
    <cellStyle name="Обычный 4 9 4 6 2 6" xfId="23818"/>
    <cellStyle name="Обычный 4 9 4 6 2 7" xfId="23819"/>
    <cellStyle name="Обычный 4 9 4 6 3" xfId="23820"/>
    <cellStyle name="Обычный 4 9 4 6 3 2" xfId="23821"/>
    <cellStyle name="Обычный 4 9 4 6 3 2 2" xfId="23822"/>
    <cellStyle name="Обычный 4 9 4 6 3 3" xfId="23823"/>
    <cellStyle name="Обычный 4 9 4 6 3 4" xfId="23824"/>
    <cellStyle name="Обычный 4 9 4 6 3 5" xfId="23825"/>
    <cellStyle name="Обычный 4 9 4 6 4" xfId="23826"/>
    <cellStyle name="Обычный 4 9 4 6 4 2" xfId="23827"/>
    <cellStyle name="Обычный 4 9 4 6 4 3" xfId="23828"/>
    <cellStyle name="Обычный 4 9 4 6 4 4" xfId="23829"/>
    <cellStyle name="Обычный 4 9 4 6 5" xfId="23830"/>
    <cellStyle name="Обычный 4 9 4 6 6" xfId="23831"/>
    <cellStyle name="Обычный 4 9 4 6 7" xfId="23832"/>
    <cellStyle name="Обычный 4 9 4 6 8" xfId="23833"/>
    <cellStyle name="Обычный 4 9 4 7" xfId="23834"/>
    <cellStyle name="Обычный 4 9 4 7 2" xfId="23835"/>
    <cellStyle name="Обычный 4 9 4 7 2 2" xfId="23836"/>
    <cellStyle name="Обычный 4 9 4 7 2 2 2" xfId="23837"/>
    <cellStyle name="Обычный 4 9 4 7 2 2 2 2" xfId="23838"/>
    <cellStyle name="Обычный 4 9 4 7 2 2 3" xfId="23839"/>
    <cellStyle name="Обычный 4 9 4 7 2 2 4" xfId="23840"/>
    <cellStyle name="Обычный 4 9 4 7 2 2 5" xfId="23841"/>
    <cellStyle name="Обычный 4 9 4 7 2 3" xfId="23842"/>
    <cellStyle name="Обычный 4 9 4 7 2 3 2" xfId="23843"/>
    <cellStyle name="Обычный 4 9 4 7 2 3 3" xfId="23844"/>
    <cellStyle name="Обычный 4 9 4 7 2 3 4" xfId="23845"/>
    <cellStyle name="Обычный 4 9 4 7 2 4" xfId="23846"/>
    <cellStyle name="Обычный 4 9 4 7 2 5" xfId="23847"/>
    <cellStyle name="Обычный 4 9 4 7 2 6" xfId="23848"/>
    <cellStyle name="Обычный 4 9 4 7 2 7" xfId="23849"/>
    <cellStyle name="Обычный 4 9 4 7 3" xfId="23850"/>
    <cellStyle name="Обычный 4 9 4 7 3 2" xfId="23851"/>
    <cellStyle name="Обычный 4 9 4 7 3 2 2" xfId="23852"/>
    <cellStyle name="Обычный 4 9 4 7 3 3" xfId="23853"/>
    <cellStyle name="Обычный 4 9 4 7 3 4" xfId="23854"/>
    <cellStyle name="Обычный 4 9 4 7 3 5" xfId="23855"/>
    <cellStyle name="Обычный 4 9 4 7 4" xfId="23856"/>
    <cellStyle name="Обычный 4 9 4 7 4 2" xfId="23857"/>
    <cellStyle name="Обычный 4 9 4 7 4 3" xfId="23858"/>
    <cellStyle name="Обычный 4 9 4 7 4 4" xfId="23859"/>
    <cellStyle name="Обычный 4 9 4 7 5" xfId="23860"/>
    <cellStyle name="Обычный 4 9 4 7 6" xfId="23861"/>
    <cellStyle name="Обычный 4 9 4 7 7" xfId="23862"/>
    <cellStyle name="Обычный 4 9 4 7 8" xfId="23863"/>
    <cellStyle name="Обычный 4 9 4 8" xfId="23864"/>
    <cellStyle name="Обычный 4 9 4 8 2" xfId="23865"/>
    <cellStyle name="Обычный 4 9 4 8 2 2" xfId="23866"/>
    <cellStyle name="Обычный 4 9 4 8 2 2 2" xfId="23867"/>
    <cellStyle name="Обычный 4 9 4 8 2 3" xfId="23868"/>
    <cellStyle name="Обычный 4 9 4 8 2 4" xfId="23869"/>
    <cellStyle name="Обычный 4 9 4 8 2 5" xfId="23870"/>
    <cellStyle name="Обычный 4 9 4 8 3" xfId="23871"/>
    <cellStyle name="Обычный 4 9 4 8 3 2" xfId="23872"/>
    <cellStyle name="Обычный 4 9 4 8 3 3" xfId="23873"/>
    <cellStyle name="Обычный 4 9 4 8 3 4" xfId="23874"/>
    <cellStyle name="Обычный 4 9 4 8 4" xfId="23875"/>
    <cellStyle name="Обычный 4 9 4 8 5" xfId="23876"/>
    <cellStyle name="Обычный 4 9 4 8 6" xfId="23877"/>
    <cellStyle name="Обычный 4 9 4 8 7" xfId="23878"/>
    <cellStyle name="Обычный 4 9 4 9" xfId="23879"/>
    <cellStyle name="Обычный 4 9 4 9 2" xfId="23880"/>
    <cellStyle name="Обычный 4 9 4 9 2 2" xfId="23881"/>
    <cellStyle name="Обычный 4 9 4 9 2 2 2" xfId="23882"/>
    <cellStyle name="Обычный 4 9 4 9 2 3" xfId="23883"/>
    <cellStyle name="Обычный 4 9 4 9 2 4" xfId="23884"/>
    <cellStyle name="Обычный 4 9 4 9 2 5" xfId="23885"/>
    <cellStyle name="Обычный 4 9 4 9 3" xfId="23886"/>
    <cellStyle name="Обычный 4 9 4 9 3 2" xfId="23887"/>
    <cellStyle name="Обычный 4 9 4 9 3 3" xfId="23888"/>
    <cellStyle name="Обычный 4 9 4 9 3 4" xfId="23889"/>
    <cellStyle name="Обычный 4 9 4 9 4" xfId="23890"/>
    <cellStyle name="Обычный 4 9 4 9 5" xfId="23891"/>
    <cellStyle name="Обычный 4 9 4 9 6" xfId="23892"/>
    <cellStyle name="Обычный 4 9 4 9 7" xfId="23893"/>
    <cellStyle name="Обычный 4 9 5" xfId="23894"/>
    <cellStyle name="Обычный 4 9 5 2" xfId="23895"/>
    <cellStyle name="Обычный 4 9 5 2 2" xfId="23896"/>
    <cellStyle name="Обычный 4 9 5 2 2 2" xfId="23897"/>
    <cellStyle name="Обычный 4 9 5 2 2 2 2" xfId="23898"/>
    <cellStyle name="Обычный 4 9 5 2 2 3" xfId="23899"/>
    <cellStyle name="Обычный 4 9 5 2 2 4" xfId="23900"/>
    <cellStyle name="Обычный 4 9 5 2 2 5" xfId="23901"/>
    <cellStyle name="Обычный 4 9 5 2 3" xfId="23902"/>
    <cellStyle name="Обычный 4 9 5 2 3 2" xfId="23903"/>
    <cellStyle name="Обычный 4 9 5 2 3 3" xfId="23904"/>
    <cellStyle name="Обычный 4 9 5 2 3 4" xfId="23905"/>
    <cellStyle name="Обычный 4 9 5 2 4" xfId="23906"/>
    <cellStyle name="Обычный 4 9 5 2 5" xfId="23907"/>
    <cellStyle name="Обычный 4 9 5 2 6" xfId="23908"/>
    <cellStyle name="Обычный 4 9 5 2 7" xfId="23909"/>
    <cellStyle name="Обычный 4 9 5 3" xfId="23910"/>
    <cellStyle name="Обычный 4 9 5 3 2" xfId="23911"/>
    <cellStyle name="Обычный 4 9 5 3 2 2" xfId="23912"/>
    <cellStyle name="Обычный 4 9 5 3 3" xfId="23913"/>
    <cellStyle name="Обычный 4 9 5 3 4" xfId="23914"/>
    <cellStyle name="Обычный 4 9 5 3 5" xfId="23915"/>
    <cellStyle name="Обычный 4 9 5 4" xfId="23916"/>
    <cellStyle name="Обычный 4 9 5 4 2" xfId="23917"/>
    <cellStyle name="Обычный 4 9 5 4 2 2" xfId="23918"/>
    <cellStyle name="Обычный 4 9 5 4 3" xfId="23919"/>
    <cellStyle name="Обычный 4 9 5 4 4" xfId="23920"/>
    <cellStyle name="Обычный 4 9 5 4 5" xfId="23921"/>
    <cellStyle name="Обычный 4 9 5 5" xfId="23922"/>
    <cellStyle name="Обычный 4 9 5 5 2" xfId="23923"/>
    <cellStyle name="Обычный 4 9 5 5 3" xfId="23924"/>
    <cellStyle name="Обычный 4 9 5 5 4" xfId="23925"/>
    <cellStyle name="Обычный 4 9 5 6" xfId="23926"/>
    <cellStyle name="Обычный 4 9 5 7" xfId="23927"/>
    <cellStyle name="Обычный 4 9 5 8" xfId="23928"/>
    <cellStyle name="Обычный 4 9 5 9" xfId="23929"/>
    <cellStyle name="Обычный 4 9 6" xfId="23930"/>
    <cellStyle name="Обычный 4 9 6 2" xfId="23931"/>
    <cellStyle name="Обычный 4 9 6 2 2" xfId="23932"/>
    <cellStyle name="Обычный 4 9 6 2 2 2" xfId="23933"/>
    <cellStyle name="Обычный 4 9 6 2 2 2 2" xfId="23934"/>
    <cellStyle name="Обычный 4 9 6 2 2 3" xfId="23935"/>
    <cellStyle name="Обычный 4 9 6 2 2 4" xfId="23936"/>
    <cellStyle name="Обычный 4 9 6 2 2 5" xfId="23937"/>
    <cellStyle name="Обычный 4 9 6 2 3" xfId="23938"/>
    <cellStyle name="Обычный 4 9 6 2 3 2" xfId="23939"/>
    <cellStyle name="Обычный 4 9 6 2 3 3" xfId="23940"/>
    <cellStyle name="Обычный 4 9 6 2 3 4" xfId="23941"/>
    <cellStyle name="Обычный 4 9 6 2 4" xfId="23942"/>
    <cellStyle name="Обычный 4 9 6 2 5" xfId="23943"/>
    <cellStyle name="Обычный 4 9 6 2 6" xfId="23944"/>
    <cellStyle name="Обычный 4 9 6 2 7" xfId="23945"/>
    <cellStyle name="Обычный 4 9 6 3" xfId="23946"/>
    <cellStyle name="Обычный 4 9 6 3 2" xfId="23947"/>
    <cellStyle name="Обычный 4 9 6 3 2 2" xfId="23948"/>
    <cellStyle name="Обычный 4 9 6 3 3" xfId="23949"/>
    <cellStyle name="Обычный 4 9 6 3 4" xfId="23950"/>
    <cellStyle name="Обычный 4 9 6 3 5" xfId="23951"/>
    <cellStyle name="Обычный 4 9 6 4" xfId="23952"/>
    <cellStyle name="Обычный 4 9 6 4 2" xfId="23953"/>
    <cellStyle name="Обычный 4 9 6 4 2 2" xfId="23954"/>
    <cellStyle name="Обычный 4 9 6 4 3" xfId="23955"/>
    <cellStyle name="Обычный 4 9 6 4 4" xfId="23956"/>
    <cellStyle name="Обычный 4 9 6 4 5" xfId="23957"/>
    <cellStyle name="Обычный 4 9 6 5" xfId="23958"/>
    <cellStyle name="Обычный 4 9 6 5 2" xfId="23959"/>
    <cellStyle name="Обычный 4 9 6 5 3" xfId="23960"/>
    <cellStyle name="Обычный 4 9 6 5 4" xfId="23961"/>
    <cellStyle name="Обычный 4 9 6 6" xfId="23962"/>
    <cellStyle name="Обычный 4 9 6 7" xfId="23963"/>
    <cellStyle name="Обычный 4 9 6 8" xfId="23964"/>
    <cellStyle name="Обычный 4 9 6 9" xfId="23965"/>
    <cellStyle name="Обычный 4 9 7" xfId="23966"/>
    <cellStyle name="Обычный 4 9 7 2" xfId="23967"/>
    <cellStyle name="Обычный 4 9 7 2 2" xfId="23968"/>
    <cellStyle name="Обычный 4 9 7 2 2 2" xfId="23969"/>
    <cellStyle name="Обычный 4 9 7 2 2 2 2" xfId="23970"/>
    <cellStyle name="Обычный 4 9 7 2 2 3" xfId="23971"/>
    <cellStyle name="Обычный 4 9 7 2 2 4" xfId="23972"/>
    <cellStyle name="Обычный 4 9 7 2 2 5" xfId="23973"/>
    <cellStyle name="Обычный 4 9 7 2 3" xfId="23974"/>
    <cellStyle name="Обычный 4 9 7 2 3 2" xfId="23975"/>
    <cellStyle name="Обычный 4 9 7 2 3 3" xfId="23976"/>
    <cellStyle name="Обычный 4 9 7 2 3 4" xfId="23977"/>
    <cellStyle name="Обычный 4 9 7 2 4" xfId="23978"/>
    <cellStyle name="Обычный 4 9 7 2 5" xfId="23979"/>
    <cellStyle name="Обычный 4 9 7 2 6" xfId="23980"/>
    <cellStyle name="Обычный 4 9 7 2 7" xfId="23981"/>
    <cellStyle name="Обычный 4 9 7 3" xfId="23982"/>
    <cellStyle name="Обычный 4 9 7 3 2" xfId="23983"/>
    <cellStyle name="Обычный 4 9 7 3 2 2" xfId="23984"/>
    <cellStyle name="Обычный 4 9 7 3 3" xfId="23985"/>
    <cellStyle name="Обычный 4 9 7 3 4" xfId="23986"/>
    <cellStyle name="Обычный 4 9 7 3 5" xfId="23987"/>
    <cellStyle name="Обычный 4 9 7 4" xfId="23988"/>
    <cellStyle name="Обычный 4 9 7 4 2" xfId="23989"/>
    <cellStyle name="Обычный 4 9 7 4 2 2" xfId="23990"/>
    <cellStyle name="Обычный 4 9 7 4 3" xfId="23991"/>
    <cellStyle name="Обычный 4 9 7 4 4" xfId="23992"/>
    <cellStyle name="Обычный 4 9 7 4 5" xfId="23993"/>
    <cellStyle name="Обычный 4 9 7 5" xfId="23994"/>
    <cellStyle name="Обычный 4 9 7 5 2" xfId="23995"/>
    <cellStyle name="Обычный 4 9 7 5 3" xfId="23996"/>
    <cellStyle name="Обычный 4 9 7 5 4" xfId="23997"/>
    <cellStyle name="Обычный 4 9 7 6" xfId="23998"/>
    <cellStyle name="Обычный 4 9 7 7" xfId="23999"/>
    <cellStyle name="Обычный 4 9 7 8" xfId="24000"/>
    <cellStyle name="Обычный 4 9 7 9" xfId="24001"/>
    <cellStyle name="Обычный 4 9 8" xfId="24002"/>
    <cellStyle name="Обычный 4 9 8 2" xfId="24003"/>
    <cellStyle name="Обычный 4 9 8 2 2" xfId="24004"/>
    <cellStyle name="Обычный 4 9 8 2 2 2" xfId="24005"/>
    <cellStyle name="Обычный 4 9 8 2 2 2 2" xfId="24006"/>
    <cellStyle name="Обычный 4 9 8 2 2 3" xfId="24007"/>
    <cellStyle name="Обычный 4 9 8 2 2 4" xfId="24008"/>
    <cellStyle name="Обычный 4 9 8 2 2 5" xfId="24009"/>
    <cellStyle name="Обычный 4 9 8 2 3" xfId="24010"/>
    <cellStyle name="Обычный 4 9 8 2 3 2" xfId="24011"/>
    <cellStyle name="Обычный 4 9 8 2 3 3" xfId="24012"/>
    <cellStyle name="Обычный 4 9 8 2 3 4" xfId="24013"/>
    <cellStyle name="Обычный 4 9 8 2 4" xfId="24014"/>
    <cellStyle name="Обычный 4 9 8 2 5" xfId="24015"/>
    <cellStyle name="Обычный 4 9 8 2 6" xfId="24016"/>
    <cellStyle name="Обычный 4 9 8 2 7" xfId="24017"/>
    <cellStyle name="Обычный 4 9 8 3" xfId="24018"/>
    <cellStyle name="Обычный 4 9 8 3 2" xfId="24019"/>
    <cellStyle name="Обычный 4 9 8 3 2 2" xfId="24020"/>
    <cellStyle name="Обычный 4 9 8 3 3" xfId="24021"/>
    <cellStyle name="Обычный 4 9 8 3 4" xfId="24022"/>
    <cellStyle name="Обычный 4 9 8 3 5" xfId="24023"/>
    <cellStyle name="Обычный 4 9 8 4" xfId="24024"/>
    <cellStyle name="Обычный 4 9 8 4 2" xfId="24025"/>
    <cellStyle name="Обычный 4 9 8 4 3" xfId="24026"/>
    <cellStyle name="Обычный 4 9 8 4 4" xfId="24027"/>
    <cellStyle name="Обычный 4 9 8 5" xfId="24028"/>
    <cellStyle name="Обычный 4 9 8 6" xfId="24029"/>
    <cellStyle name="Обычный 4 9 8 7" xfId="24030"/>
    <cellStyle name="Обычный 4 9 8 8" xfId="24031"/>
    <cellStyle name="Обычный 4 9 9" xfId="24032"/>
    <cellStyle name="Обычный 4 9 9 2" xfId="24033"/>
    <cellStyle name="Обычный 4 9 9 2 2" xfId="24034"/>
    <cellStyle name="Обычный 4 9 9 2 2 2" xfId="24035"/>
    <cellStyle name="Обычный 4 9 9 2 2 2 2" xfId="24036"/>
    <cellStyle name="Обычный 4 9 9 2 2 3" xfId="24037"/>
    <cellStyle name="Обычный 4 9 9 2 2 4" xfId="24038"/>
    <cellStyle name="Обычный 4 9 9 2 2 5" xfId="24039"/>
    <cellStyle name="Обычный 4 9 9 2 3" xfId="24040"/>
    <cellStyle name="Обычный 4 9 9 2 3 2" xfId="24041"/>
    <cellStyle name="Обычный 4 9 9 2 3 3" xfId="24042"/>
    <cellStyle name="Обычный 4 9 9 2 3 4" xfId="24043"/>
    <cellStyle name="Обычный 4 9 9 2 4" xfId="24044"/>
    <cellStyle name="Обычный 4 9 9 2 5" xfId="24045"/>
    <cellStyle name="Обычный 4 9 9 2 6" xfId="24046"/>
    <cellStyle name="Обычный 4 9 9 2 7" xfId="24047"/>
    <cellStyle name="Обычный 4 9 9 3" xfId="24048"/>
    <cellStyle name="Обычный 4 9 9 3 2" xfId="24049"/>
    <cellStyle name="Обычный 4 9 9 3 2 2" xfId="24050"/>
    <cellStyle name="Обычный 4 9 9 3 3" xfId="24051"/>
    <cellStyle name="Обычный 4 9 9 3 4" xfId="24052"/>
    <cellStyle name="Обычный 4 9 9 3 5" xfId="24053"/>
    <cellStyle name="Обычный 4 9 9 4" xfId="24054"/>
    <cellStyle name="Обычный 4 9 9 4 2" xfId="24055"/>
    <cellStyle name="Обычный 4 9 9 4 3" xfId="24056"/>
    <cellStyle name="Обычный 4 9 9 4 4" xfId="24057"/>
    <cellStyle name="Обычный 4 9 9 5" xfId="24058"/>
    <cellStyle name="Обычный 4 9 9 6" xfId="24059"/>
    <cellStyle name="Обычный 4 9 9 7" xfId="24060"/>
    <cellStyle name="Обычный 4 9 9 8" xfId="24061"/>
    <cellStyle name="Обычный 4_ARMRAZR" xfId="24062"/>
    <cellStyle name="Обычный 40" xfId="24063"/>
    <cellStyle name="Обычный 40 2" xfId="24064"/>
    <cellStyle name="Обычный 40 3" xfId="59196"/>
    <cellStyle name="Обычный 41" xfId="24065"/>
    <cellStyle name="Обычный 41 2" xfId="24066"/>
    <cellStyle name="Обычный 41 3" xfId="59229"/>
    <cellStyle name="Обычный 42" xfId="24067"/>
    <cellStyle name="Обычный 42 2" xfId="59164"/>
    <cellStyle name="Обычный 43" xfId="24068"/>
    <cellStyle name="Обычный 43 2" xfId="59165"/>
    <cellStyle name="Обычный 44" xfId="24069"/>
    <cellStyle name="Обычный 44 2" xfId="59166"/>
    <cellStyle name="Обычный 45" xfId="24070"/>
    <cellStyle name="Обычный 45 2" xfId="59167"/>
    <cellStyle name="Обычный 46" xfId="24071"/>
    <cellStyle name="Обычный 46 2" xfId="59168"/>
    <cellStyle name="Обычный 47" xfId="24072"/>
    <cellStyle name="Обычный 47 2" xfId="59169"/>
    <cellStyle name="Обычный 48" xfId="24073"/>
    <cellStyle name="Обычный 48 2" xfId="59170"/>
    <cellStyle name="Обычный 49" xfId="24074"/>
    <cellStyle name="Обычный 49 2" xfId="59232"/>
    <cellStyle name="Обычный 5" xfId="24075"/>
    <cellStyle name="Обычный 5 10" xfId="24076"/>
    <cellStyle name="Обычный 5 10 10" xfId="24077"/>
    <cellStyle name="Обычный 5 10 2" xfId="24078"/>
    <cellStyle name="Обычный 5 10 3" xfId="24079"/>
    <cellStyle name="Обычный 5 10 3 2" xfId="24080"/>
    <cellStyle name="Обычный 5 10 3 2 2" xfId="24081"/>
    <cellStyle name="Обычный 5 10 3 2 2 2" xfId="24082"/>
    <cellStyle name="Обычный 5 10 3 2 3" xfId="24083"/>
    <cellStyle name="Обычный 5 10 3 2 4" xfId="24084"/>
    <cellStyle name="Обычный 5 10 3 2 5" xfId="24085"/>
    <cellStyle name="Обычный 5 10 3 3" xfId="24086"/>
    <cellStyle name="Обычный 5 10 3 3 2" xfId="24087"/>
    <cellStyle name="Обычный 5 10 3 3 3" xfId="24088"/>
    <cellStyle name="Обычный 5 10 3 3 4" xfId="24089"/>
    <cellStyle name="Обычный 5 10 3 4" xfId="24090"/>
    <cellStyle name="Обычный 5 10 3 5" xfId="24091"/>
    <cellStyle name="Обычный 5 10 3 6" xfId="24092"/>
    <cellStyle name="Обычный 5 10 3 7" xfId="24093"/>
    <cellStyle name="Обычный 5 10 4" xfId="24094"/>
    <cellStyle name="Обычный 5 10 4 2" xfId="24095"/>
    <cellStyle name="Обычный 5 10 4 2 2" xfId="24096"/>
    <cellStyle name="Обычный 5 10 4 3" xfId="24097"/>
    <cellStyle name="Обычный 5 10 4 4" xfId="24098"/>
    <cellStyle name="Обычный 5 10 4 5" xfId="24099"/>
    <cellStyle name="Обычный 5 10 5" xfId="24100"/>
    <cellStyle name="Обычный 5 10 5 2" xfId="24101"/>
    <cellStyle name="Обычный 5 10 5 2 2" xfId="24102"/>
    <cellStyle name="Обычный 5 10 5 3" xfId="24103"/>
    <cellStyle name="Обычный 5 10 5 4" xfId="24104"/>
    <cellStyle name="Обычный 5 10 5 5" xfId="24105"/>
    <cellStyle name="Обычный 5 10 6" xfId="24106"/>
    <cellStyle name="Обычный 5 10 6 2" xfId="24107"/>
    <cellStyle name="Обычный 5 10 6 3" xfId="24108"/>
    <cellStyle name="Обычный 5 10 6 4" xfId="24109"/>
    <cellStyle name="Обычный 5 10 7" xfId="24110"/>
    <cellStyle name="Обычный 5 10 8" xfId="24111"/>
    <cellStyle name="Обычный 5 10 9" xfId="24112"/>
    <cellStyle name="Обычный 5 11" xfId="24113"/>
    <cellStyle name="Обычный 5 11 2" xfId="24114"/>
    <cellStyle name="Обычный 5 11 2 2" xfId="24115"/>
    <cellStyle name="Обычный 5 11 2 2 2" xfId="24116"/>
    <cellStyle name="Обычный 5 11 2 2 2 2" xfId="24117"/>
    <cellStyle name="Обычный 5 11 2 2 3" xfId="24118"/>
    <cellStyle name="Обычный 5 11 2 2 4" xfId="24119"/>
    <cellStyle name="Обычный 5 11 2 2 5" xfId="24120"/>
    <cellStyle name="Обычный 5 11 2 3" xfId="24121"/>
    <cellStyle name="Обычный 5 11 2 3 2" xfId="24122"/>
    <cellStyle name="Обычный 5 11 2 3 3" xfId="24123"/>
    <cellStyle name="Обычный 5 11 2 3 4" xfId="24124"/>
    <cellStyle name="Обычный 5 11 2 4" xfId="24125"/>
    <cellStyle name="Обычный 5 11 2 5" xfId="24126"/>
    <cellStyle name="Обычный 5 11 2 6" xfId="24127"/>
    <cellStyle name="Обычный 5 11 2 7" xfId="24128"/>
    <cellStyle name="Обычный 5 11 3" xfId="24129"/>
    <cellStyle name="Обычный 5 11 3 2" xfId="24130"/>
    <cellStyle name="Обычный 5 11 3 2 2" xfId="24131"/>
    <cellStyle name="Обычный 5 11 3 3" xfId="24132"/>
    <cellStyle name="Обычный 5 11 3 4" xfId="24133"/>
    <cellStyle name="Обычный 5 11 3 5" xfId="24134"/>
    <cellStyle name="Обычный 5 11 4" xfId="24135"/>
    <cellStyle name="Обычный 5 11 4 2" xfId="24136"/>
    <cellStyle name="Обычный 5 11 4 2 2" xfId="24137"/>
    <cellStyle name="Обычный 5 11 4 3" xfId="24138"/>
    <cellStyle name="Обычный 5 11 4 4" xfId="24139"/>
    <cellStyle name="Обычный 5 11 4 5" xfId="24140"/>
    <cellStyle name="Обычный 5 11 5" xfId="24141"/>
    <cellStyle name="Обычный 5 11 5 2" xfId="24142"/>
    <cellStyle name="Обычный 5 11 5 3" xfId="24143"/>
    <cellStyle name="Обычный 5 11 5 4" xfId="24144"/>
    <cellStyle name="Обычный 5 11 6" xfId="24145"/>
    <cellStyle name="Обычный 5 11 7" xfId="24146"/>
    <cellStyle name="Обычный 5 11 8" xfId="24147"/>
    <cellStyle name="Обычный 5 11 9" xfId="24148"/>
    <cellStyle name="Обычный 5 12" xfId="24149"/>
    <cellStyle name="Обычный 5 12 2" xfId="24150"/>
    <cellStyle name="Обычный 5 12 2 2" xfId="24151"/>
    <cellStyle name="Обычный 5 12 2 2 2" xfId="24152"/>
    <cellStyle name="Обычный 5 12 2 2 2 2" xfId="24153"/>
    <cellStyle name="Обычный 5 12 2 2 3" xfId="24154"/>
    <cellStyle name="Обычный 5 12 2 2 4" xfId="24155"/>
    <cellStyle name="Обычный 5 12 2 2 5" xfId="24156"/>
    <cellStyle name="Обычный 5 12 2 3" xfId="24157"/>
    <cellStyle name="Обычный 5 12 2 3 2" xfId="24158"/>
    <cellStyle name="Обычный 5 12 2 3 3" xfId="24159"/>
    <cellStyle name="Обычный 5 12 2 3 4" xfId="24160"/>
    <cellStyle name="Обычный 5 12 2 4" xfId="24161"/>
    <cellStyle name="Обычный 5 12 2 5" xfId="24162"/>
    <cellStyle name="Обычный 5 12 2 6" xfId="24163"/>
    <cellStyle name="Обычный 5 12 2 7" xfId="24164"/>
    <cellStyle name="Обычный 5 12 3" xfId="24165"/>
    <cellStyle name="Обычный 5 12 3 2" xfId="24166"/>
    <cellStyle name="Обычный 5 12 3 2 2" xfId="24167"/>
    <cellStyle name="Обычный 5 12 3 3" xfId="24168"/>
    <cellStyle name="Обычный 5 12 3 4" xfId="24169"/>
    <cellStyle name="Обычный 5 12 3 5" xfId="24170"/>
    <cellStyle name="Обычный 5 12 4" xfId="24171"/>
    <cellStyle name="Обычный 5 12 4 2" xfId="24172"/>
    <cellStyle name="Обычный 5 12 4 2 2" xfId="24173"/>
    <cellStyle name="Обычный 5 12 4 3" xfId="24174"/>
    <cellStyle name="Обычный 5 12 4 4" xfId="24175"/>
    <cellStyle name="Обычный 5 12 4 5" xfId="24176"/>
    <cellStyle name="Обычный 5 12 5" xfId="24177"/>
    <cellStyle name="Обычный 5 12 5 2" xfId="24178"/>
    <cellStyle name="Обычный 5 12 5 3" xfId="24179"/>
    <cellStyle name="Обычный 5 12 5 4" xfId="24180"/>
    <cellStyle name="Обычный 5 12 6" xfId="24181"/>
    <cellStyle name="Обычный 5 12 7" xfId="24182"/>
    <cellStyle name="Обычный 5 12 8" xfId="24183"/>
    <cellStyle name="Обычный 5 12 9" xfId="24184"/>
    <cellStyle name="Обычный 5 13" xfId="24185"/>
    <cellStyle name="Обычный 5 13 2" xfId="24186"/>
    <cellStyle name="Обычный 5 13 2 2" xfId="24187"/>
    <cellStyle name="Обычный 5 13 2 2 2" xfId="24188"/>
    <cellStyle name="Обычный 5 13 2 2 2 2" xfId="24189"/>
    <cellStyle name="Обычный 5 13 2 2 3" xfId="24190"/>
    <cellStyle name="Обычный 5 13 2 2 4" xfId="24191"/>
    <cellStyle name="Обычный 5 13 2 2 5" xfId="24192"/>
    <cellStyle name="Обычный 5 13 2 3" xfId="24193"/>
    <cellStyle name="Обычный 5 13 2 3 2" xfId="24194"/>
    <cellStyle name="Обычный 5 13 2 3 3" xfId="24195"/>
    <cellStyle name="Обычный 5 13 2 3 4" xfId="24196"/>
    <cellStyle name="Обычный 5 13 2 4" xfId="24197"/>
    <cellStyle name="Обычный 5 13 2 5" xfId="24198"/>
    <cellStyle name="Обычный 5 13 2 6" xfId="24199"/>
    <cellStyle name="Обычный 5 13 2 7" xfId="24200"/>
    <cellStyle name="Обычный 5 13 3" xfId="24201"/>
    <cellStyle name="Обычный 5 13 3 2" xfId="24202"/>
    <cellStyle name="Обычный 5 13 3 2 2" xfId="24203"/>
    <cellStyle name="Обычный 5 13 3 3" xfId="24204"/>
    <cellStyle name="Обычный 5 13 3 4" xfId="24205"/>
    <cellStyle name="Обычный 5 13 3 5" xfId="24206"/>
    <cellStyle name="Обычный 5 13 4" xfId="24207"/>
    <cellStyle name="Обычный 5 13 4 2" xfId="24208"/>
    <cellStyle name="Обычный 5 13 4 3" xfId="24209"/>
    <cellStyle name="Обычный 5 13 4 4" xfId="24210"/>
    <cellStyle name="Обычный 5 13 5" xfId="24211"/>
    <cellStyle name="Обычный 5 13 6" xfId="24212"/>
    <cellStyle name="Обычный 5 13 7" xfId="24213"/>
    <cellStyle name="Обычный 5 13 8" xfId="24214"/>
    <cellStyle name="Обычный 5 14" xfId="24215"/>
    <cellStyle name="Обычный 5 14 2" xfId="24216"/>
    <cellStyle name="Обычный 5 14 2 2" xfId="24217"/>
    <cellStyle name="Обычный 5 14 2 2 2" xfId="24218"/>
    <cellStyle name="Обычный 5 14 2 2 2 2" xfId="24219"/>
    <cellStyle name="Обычный 5 14 2 2 3" xfId="24220"/>
    <cellStyle name="Обычный 5 14 2 2 4" xfId="24221"/>
    <cellStyle name="Обычный 5 14 2 2 5" xfId="24222"/>
    <cellStyle name="Обычный 5 14 2 3" xfId="24223"/>
    <cellStyle name="Обычный 5 14 2 3 2" xfId="24224"/>
    <cellStyle name="Обычный 5 14 2 3 3" xfId="24225"/>
    <cellStyle name="Обычный 5 14 2 3 4" xfId="24226"/>
    <cellStyle name="Обычный 5 14 2 4" xfId="24227"/>
    <cellStyle name="Обычный 5 14 2 5" xfId="24228"/>
    <cellStyle name="Обычный 5 14 2 6" xfId="24229"/>
    <cellStyle name="Обычный 5 14 2 7" xfId="24230"/>
    <cellStyle name="Обычный 5 14 3" xfId="24231"/>
    <cellStyle name="Обычный 5 14 3 2" xfId="24232"/>
    <cellStyle name="Обычный 5 14 3 2 2" xfId="24233"/>
    <cellStyle name="Обычный 5 14 3 3" xfId="24234"/>
    <cellStyle name="Обычный 5 14 3 4" xfId="24235"/>
    <cellStyle name="Обычный 5 14 3 5" xfId="24236"/>
    <cellStyle name="Обычный 5 14 4" xfId="24237"/>
    <cellStyle name="Обычный 5 14 4 2" xfId="24238"/>
    <cellStyle name="Обычный 5 14 4 3" xfId="24239"/>
    <cellStyle name="Обычный 5 14 4 4" xfId="24240"/>
    <cellStyle name="Обычный 5 14 5" xfId="24241"/>
    <cellStyle name="Обычный 5 14 6" xfId="24242"/>
    <cellStyle name="Обычный 5 14 7" xfId="24243"/>
    <cellStyle name="Обычный 5 14 8" xfId="24244"/>
    <cellStyle name="Обычный 5 15" xfId="24245"/>
    <cellStyle name="Обычный 5 15 2" xfId="24246"/>
    <cellStyle name="Обычный 5 15 2 2" xfId="24247"/>
    <cellStyle name="Обычный 5 15 2 2 2" xfId="24248"/>
    <cellStyle name="Обычный 5 15 2 2 2 2" xfId="24249"/>
    <cellStyle name="Обычный 5 15 2 2 3" xfId="24250"/>
    <cellStyle name="Обычный 5 15 2 2 4" xfId="24251"/>
    <cellStyle name="Обычный 5 15 2 2 5" xfId="24252"/>
    <cellStyle name="Обычный 5 15 2 3" xfId="24253"/>
    <cellStyle name="Обычный 5 15 2 3 2" xfId="24254"/>
    <cellStyle name="Обычный 5 15 2 3 3" xfId="24255"/>
    <cellStyle name="Обычный 5 15 2 3 4" xfId="24256"/>
    <cellStyle name="Обычный 5 15 2 4" xfId="24257"/>
    <cellStyle name="Обычный 5 15 2 5" xfId="24258"/>
    <cellStyle name="Обычный 5 15 2 6" xfId="24259"/>
    <cellStyle name="Обычный 5 15 2 7" xfId="24260"/>
    <cellStyle name="Обычный 5 15 3" xfId="24261"/>
    <cellStyle name="Обычный 5 15 3 2" xfId="24262"/>
    <cellStyle name="Обычный 5 15 3 2 2" xfId="24263"/>
    <cellStyle name="Обычный 5 15 3 3" xfId="24264"/>
    <cellStyle name="Обычный 5 15 3 4" xfId="24265"/>
    <cellStyle name="Обычный 5 15 3 5" xfId="24266"/>
    <cellStyle name="Обычный 5 15 4" xfId="24267"/>
    <cellStyle name="Обычный 5 15 4 2" xfId="24268"/>
    <cellStyle name="Обычный 5 15 4 3" xfId="24269"/>
    <cellStyle name="Обычный 5 15 4 4" xfId="24270"/>
    <cellStyle name="Обычный 5 15 5" xfId="24271"/>
    <cellStyle name="Обычный 5 15 6" xfId="24272"/>
    <cellStyle name="Обычный 5 15 7" xfId="24273"/>
    <cellStyle name="Обычный 5 15 8" xfId="24274"/>
    <cellStyle name="Обычный 5 16" xfId="24275"/>
    <cellStyle name="Обычный 5 16 2" xfId="24276"/>
    <cellStyle name="Обычный 5 16 2 2" xfId="24277"/>
    <cellStyle name="Обычный 5 16 2 2 2" xfId="24278"/>
    <cellStyle name="Обычный 5 16 2 2 2 2" xfId="24279"/>
    <cellStyle name="Обычный 5 16 2 2 3" xfId="24280"/>
    <cellStyle name="Обычный 5 16 2 2 4" xfId="24281"/>
    <cellStyle name="Обычный 5 16 2 2 5" xfId="24282"/>
    <cellStyle name="Обычный 5 16 2 3" xfId="24283"/>
    <cellStyle name="Обычный 5 16 2 3 2" xfId="24284"/>
    <cellStyle name="Обычный 5 16 2 3 3" xfId="24285"/>
    <cellStyle name="Обычный 5 16 2 3 4" xfId="24286"/>
    <cellStyle name="Обычный 5 16 2 4" xfId="24287"/>
    <cellStyle name="Обычный 5 16 2 5" xfId="24288"/>
    <cellStyle name="Обычный 5 16 2 6" xfId="24289"/>
    <cellStyle name="Обычный 5 16 2 7" xfId="24290"/>
    <cellStyle name="Обычный 5 16 3" xfId="24291"/>
    <cellStyle name="Обычный 5 16 3 2" xfId="24292"/>
    <cellStyle name="Обычный 5 16 3 2 2" xfId="24293"/>
    <cellStyle name="Обычный 5 16 3 3" xfId="24294"/>
    <cellStyle name="Обычный 5 16 3 4" xfId="24295"/>
    <cellStyle name="Обычный 5 16 3 5" xfId="24296"/>
    <cellStyle name="Обычный 5 16 4" xfId="24297"/>
    <cellStyle name="Обычный 5 16 4 2" xfId="24298"/>
    <cellStyle name="Обычный 5 16 4 3" xfId="24299"/>
    <cellStyle name="Обычный 5 16 4 4" xfId="24300"/>
    <cellStyle name="Обычный 5 16 5" xfId="24301"/>
    <cellStyle name="Обычный 5 16 6" xfId="24302"/>
    <cellStyle name="Обычный 5 16 7" xfId="24303"/>
    <cellStyle name="Обычный 5 16 8" xfId="24304"/>
    <cellStyle name="Обычный 5 17" xfId="24305"/>
    <cellStyle name="Обычный 5 17 2" xfId="24306"/>
    <cellStyle name="Обычный 5 17 2 2" xfId="24307"/>
    <cellStyle name="Обычный 5 17 2 2 2" xfId="24308"/>
    <cellStyle name="Обычный 5 17 2 3" xfId="24309"/>
    <cellStyle name="Обычный 5 17 2 4" xfId="24310"/>
    <cellStyle name="Обычный 5 17 2 5" xfId="24311"/>
    <cellStyle name="Обычный 5 17 3" xfId="24312"/>
    <cellStyle name="Обычный 5 17 3 2" xfId="24313"/>
    <cellStyle name="Обычный 5 17 3 3" xfId="24314"/>
    <cellStyle name="Обычный 5 17 3 4" xfId="24315"/>
    <cellStyle name="Обычный 5 17 4" xfId="24316"/>
    <cellStyle name="Обычный 5 17 5" xfId="24317"/>
    <cellStyle name="Обычный 5 17 6" xfId="24318"/>
    <cellStyle name="Обычный 5 17 7" xfId="24319"/>
    <cellStyle name="Обычный 5 18" xfId="24320"/>
    <cellStyle name="Обычный 5 18 2" xfId="24321"/>
    <cellStyle name="Обычный 5 18 2 2" xfId="24322"/>
    <cellStyle name="Обычный 5 18 2 2 2" xfId="24323"/>
    <cellStyle name="Обычный 5 18 2 3" xfId="24324"/>
    <cellStyle name="Обычный 5 18 2 4" xfId="24325"/>
    <cellStyle name="Обычный 5 18 2 5" xfId="24326"/>
    <cellStyle name="Обычный 5 18 3" xfId="24327"/>
    <cellStyle name="Обычный 5 18 3 2" xfId="24328"/>
    <cellStyle name="Обычный 5 18 3 3" xfId="24329"/>
    <cellStyle name="Обычный 5 18 3 4" xfId="24330"/>
    <cellStyle name="Обычный 5 18 4" xfId="24331"/>
    <cellStyle name="Обычный 5 18 5" xfId="24332"/>
    <cellStyle name="Обычный 5 18 6" xfId="24333"/>
    <cellStyle name="Обычный 5 18 7" xfId="24334"/>
    <cellStyle name="Обычный 5 19" xfId="24335"/>
    <cellStyle name="Обычный 5 19 2" xfId="24336"/>
    <cellStyle name="Обычный 5 19 2 2" xfId="24337"/>
    <cellStyle name="Обычный 5 19 3" xfId="24338"/>
    <cellStyle name="Обычный 5 19 4" xfId="24339"/>
    <cellStyle name="Обычный 5 19 5" xfId="24340"/>
    <cellStyle name="Обычный 5 2" xfId="24341"/>
    <cellStyle name="Обычный 5 2 10" xfId="24342"/>
    <cellStyle name="Обычный 5 2 10 2" xfId="24343"/>
    <cellStyle name="Обычный 5 2 10 2 2" xfId="24344"/>
    <cellStyle name="Обычный 5 2 10 3" xfId="24345"/>
    <cellStyle name="Обычный 5 2 11" xfId="24346"/>
    <cellStyle name="Обычный 5 2 11 2" xfId="24347"/>
    <cellStyle name="Обычный 5 2 12" xfId="24348"/>
    <cellStyle name="Обычный 5 2 13" xfId="59141"/>
    <cellStyle name="Обычный 5 2 2" xfId="24349"/>
    <cellStyle name="Обычный 5 2 2 10" xfId="24350"/>
    <cellStyle name="Обычный 5 2 2 10 2" xfId="24351"/>
    <cellStyle name="Обычный 5 2 2 10 2 2" xfId="24352"/>
    <cellStyle name="Обычный 5 2 2 10 2 2 2" xfId="24353"/>
    <cellStyle name="Обычный 5 2 2 10 2 2 2 2" xfId="24354"/>
    <cellStyle name="Обычный 5 2 2 10 2 2 3" xfId="24355"/>
    <cellStyle name="Обычный 5 2 2 10 2 2 4" xfId="24356"/>
    <cellStyle name="Обычный 5 2 2 10 2 2 5" xfId="24357"/>
    <cellStyle name="Обычный 5 2 2 10 2 3" xfId="24358"/>
    <cellStyle name="Обычный 5 2 2 10 2 3 2" xfId="24359"/>
    <cellStyle name="Обычный 5 2 2 10 2 3 3" xfId="24360"/>
    <cellStyle name="Обычный 5 2 2 10 2 3 4" xfId="24361"/>
    <cellStyle name="Обычный 5 2 2 10 2 4" xfId="24362"/>
    <cellStyle name="Обычный 5 2 2 10 2 5" xfId="24363"/>
    <cellStyle name="Обычный 5 2 2 10 2 6" xfId="24364"/>
    <cellStyle name="Обычный 5 2 2 10 2 7" xfId="24365"/>
    <cellStyle name="Обычный 5 2 2 10 3" xfId="24366"/>
    <cellStyle name="Обычный 5 2 2 10 3 2" xfId="24367"/>
    <cellStyle name="Обычный 5 2 2 10 3 2 2" xfId="24368"/>
    <cellStyle name="Обычный 5 2 2 10 3 3" xfId="24369"/>
    <cellStyle name="Обычный 5 2 2 10 3 4" xfId="24370"/>
    <cellStyle name="Обычный 5 2 2 10 3 5" xfId="24371"/>
    <cellStyle name="Обычный 5 2 2 10 4" xfId="24372"/>
    <cellStyle name="Обычный 5 2 2 10 4 2" xfId="24373"/>
    <cellStyle name="Обычный 5 2 2 10 4 3" xfId="24374"/>
    <cellStyle name="Обычный 5 2 2 10 4 4" xfId="24375"/>
    <cellStyle name="Обычный 5 2 2 10 5" xfId="24376"/>
    <cellStyle name="Обычный 5 2 2 10 6" xfId="24377"/>
    <cellStyle name="Обычный 5 2 2 10 7" xfId="24378"/>
    <cellStyle name="Обычный 5 2 2 10 8" xfId="24379"/>
    <cellStyle name="Обычный 5 2 2 11" xfId="24380"/>
    <cellStyle name="Обычный 5 2 2 11 2" xfId="24381"/>
    <cellStyle name="Обычный 5 2 2 11 2 2" xfId="24382"/>
    <cellStyle name="Обычный 5 2 2 11 2 2 2" xfId="24383"/>
    <cellStyle name="Обычный 5 2 2 11 2 3" xfId="24384"/>
    <cellStyle name="Обычный 5 2 2 11 2 4" xfId="24385"/>
    <cellStyle name="Обычный 5 2 2 11 2 5" xfId="24386"/>
    <cellStyle name="Обычный 5 2 2 11 3" xfId="24387"/>
    <cellStyle name="Обычный 5 2 2 11 3 2" xfId="24388"/>
    <cellStyle name="Обычный 5 2 2 11 3 3" xfId="24389"/>
    <cellStyle name="Обычный 5 2 2 11 3 4" xfId="24390"/>
    <cellStyle name="Обычный 5 2 2 11 4" xfId="24391"/>
    <cellStyle name="Обычный 5 2 2 11 5" xfId="24392"/>
    <cellStyle name="Обычный 5 2 2 11 6" xfId="24393"/>
    <cellStyle name="Обычный 5 2 2 11 7" xfId="24394"/>
    <cellStyle name="Обычный 5 2 2 12" xfId="24395"/>
    <cellStyle name="Обычный 5 2 2 12 2" xfId="24396"/>
    <cellStyle name="Обычный 5 2 2 12 2 2" xfId="24397"/>
    <cellStyle name="Обычный 5 2 2 12 2 2 2" xfId="24398"/>
    <cellStyle name="Обычный 5 2 2 12 2 3" xfId="24399"/>
    <cellStyle name="Обычный 5 2 2 12 2 4" xfId="24400"/>
    <cellStyle name="Обычный 5 2 2 12 2 5" xfId="24401"/>
    <cellStyle name="Обычный 5 2 2 12 3" xfId="24402"/>
    <cellStyle name="Обычный 5 2 2 12 3 2" xfId="24403"/>
    <cellStyle name="Обычный 5 2 2 12 3 3" xfId="24404"/>
    <cellStyle name="Обычный 5 2 2 12 3 4" xfId="24405"/>
    <cellStyle name="Обычный 5 2 2 12 4" xfId="24406"/>
    <cellStyle name="Обычный 5 2 2 12 5" xfId="24407"/>
    <cellStyle name="Обычный 5 2 2 12 6" xfId="24408"/>
    <cellStyle name="Обычный 5 2 2 12 7" xfId="24409"/>
    <cellStyle name="Обычный 5 2 2 13" xfId="24410"/>
    <cellStyle name="Обычный 5 2 2 13 2" xfId="24411"/>
    <cellStyle name="Обычный 5 2 2 13 2 2" xfId="24412"/>
    <cellStyle name="Обычный 5 2 2 13 3" xfId="24413"/>
    <cellStyle name="Обычный 5 2 2 13 4" xfId="24414"/>
    <cellStyle name="Обычный 5 2 2 13 5" xfId="24415"/>
    <cellStyle name="Обычный 5 2 2 14" xfId="24416"/>
    <cellStyle name="Обычный 5 2 2 14 2" xfId="24417"/>
    <cellStyle name="Обычный 5 2 2 14 2 2" xfId="24418"/>
    <cellStyle name="Обычный 5 2 2 14 3" xfId="24419"/>
    <cellStyle name="Обычный 5 2 2 14 4" xfId="24420"/>
    <cellStyle name="Обычный 5 2 2 14 5" xfId="24421"/>
    <cellStyle name="Обычный 5 2 2 15" xfId="24422"/>
    <cellStyle name="Обычный 5 2 2 15 2" xfId="24423"/>
    <cellStyle name="Обычный 5 2 2 15 2 2" xfId="24424"/>
    <cellStyle name="Обычный 5 2 2 15 3" xfId="24425"/>
    <cellStyle name="Обычный 5 2 2 16" xfId="24426"/>
    <cellStyle name="Обычный 5 2 2 16 2" xfId="24427"/>
    <cellStyle name="Обычный 5 2 2 17" xfId="24428"/>
    <cellStyle name="Обычный 5 2 2 18" xfId="24429"/>
    <cellStyle name="Обычный 5 2 2 2" xfId="24430"/>
    <cellStyle name="Обычный 5 2 2 2 10" xfId="24431"/>
    <cellStyle name="Обычный 5 2 2 2 10 2" xfId="24432"/>
    <cellStyle name="Обычный 5 2 2 2 10 2 2" xfId="24433"/>
    <cellStyle name="Обычный 5 2 2 2 10 2 2 2" xfId="24434"/>
    <cellStyle name="Обычный 5 2 2 2 10 2 3" xfId="24435"/>
    <cellStyle name="Обычный 5 2 2 2 10 2 4" xfId="24436"/>
    <cellStyle name="Обычный 5 2 2 2 10 2 5" xfId="24437"/>
    <cellStyle name="Обычный 5 2 2 2 10 3" xfId="24438"/>
    <cellStyle name="Обычный 5 2 2 2 10 3 2" xfId="24439"/>
    <cellStyle name="Обычный 5 2 2 2 10 3 3" xfId="24440"/>
    <cellStyle name="Обычный 5 2 2 2 10 3 4" xfId="24441"/>
    <cellStyle name="Обычный 5 2 2 2 10 4" xfId="24442"/>
    <cellStyle name="Обычный 5 2 2 2 10 5" xfId="24443"/>
    <cellStyle name="Обычный 5 2 2 2 10 6" xfId="24444"/>
    <cellStyle name="Обычный 5 2 2 2 10 7" xfId="24445"/>
    <cellStyle name="Обычный 5 2 2 2 11" xfId="24446"/>
    <cellStyle name="Обычный 5 2 2 2 11 2" xfId="24447"/>
    <cellStyle name="Обычный 5 2 2 2 11 2 2" xfId="24448"/>
    <cellStyle name="Обычный 5 2 2 2 11 3" xfId="24449"/>
    <cellStyle name="Обычный 5 2 2 2 11 4" xfId="24450"/>
    <cellStyle name="Обычный 5 2 2 2 11 5" xfId="24451"/>
    <cellStyle name="Обычный 5 2 2 2 12" xfId="24452"/>
    <cellStyle name="Обычный 5 2 2 2 12 2" xfId="24453"/>
    <cellStyle name="Обычный 5 2 2 2 12 2 2" xfId="24454"/>
    <cellStyle name="Обычный 5 2 2 2 12 3" xfId="24455"/>
    <cellStyle name="Обычный 5 2 2 2 12 4" xfId="24456"/>
    <cellStyle name="Обычный 5 2 2 2 12 5" xfId="24457"/>
    <cellStyle name="Обычный 5 2 2 2 13" xfId="24458"/>
    <cellStyle name="Обычный 5 2 2 2 13 2" xfId="24459"/>
    <cellStyle name="Обычный 5 2 2 2 13 2 2" xfId="24460"/>
    <cellStyle name="Обычный 5 2 2 2 13 3" xfId="24461"/>
    <cellStyle name="Обычный 5 2 2 2 14" xfId="24462"/>
    <cellStyle name="Обычный 5 2 2 2 14 2" xfId="24463"/>
    <cellStyle name="Обычный 5 2 2 2 15" xfId="24464"/>
    <cellStyle name="Обычный 5 2 2 2 16" xfId="24465"/>
    <cellStyle name="Обычный 5 2 2 2 2" xfId="24466"/>
    <cellStyle name="Обычный 5 2 2 2 2 10" xfId="24467"/>
    <cellStyle name="Обычный 5 2 2 2 2 10 2" xfId="24468"/>
    <cellStyle name="Обычный 5 2 2 2 2 10 2 2" xfId="24469"/>
    <cellStyle name="Обычный 5 2 2 2 2 10 3" xfId="24470"/>
    <cellStyle name="Обычный 5 2 2 2 2 10 4" xfId="24471"/>
    <cellStyle name="Обычный 5 2 2 2 2 10 5" xfId="24472"/>
    <cellStyle name="Обычный 5 2 2 2 2 11" xfId="24473"/>
    <cellStyle name="Обычный 5 2 2 2 2 11 2" xfId="24474"/>
    <cellStyle name="Обычный 5 2 2 2 2 11 2 2" xfId="24475"/>
    <cellStyle name="Обычный 5 2 2 2 2 11 3" xfId="24476"/>
    <cellStyle name="Обычный 5 2 2 2 2 11 4" xfId="24477"/>
    <cellStyle name="Обычный 5 2 2 2 2 11 5" xfId="24478"/>
    <cellStyle name="Обычный 5 2 2 2 2 12" xfId="24479"/>
    <cellStyle name="Обычный 5 2 2 2 2 12 2" xfId="24480"/>
    <cellStyle name="Обычный 5 2 2 2 2 12 2 2" xfId="24481"/>
    <cellStyle name="Обычный 5 2 2 2 2 12 3" xfId="24482"/>
    <cellStyle name="Обычный 5 2 2 2 2 13" xfId="24483"/>
    <cellStyle name="Обычный 5 2 2 2 2 13 2" xfId="24484"/>
    <cellStyle name="Обычный 5 2 2 2 2 14" xfId="24485"/>
    <cellStyle name="Обычный 5 2 2 2 2 15" xfId="24486"/>
    <cellStyle name="Обычный 5 2 2 2 2 2" xfId="24487"/>
    <cellStyle name="Обычный 5 2 2 2 2 2 2" xfId="24488"/>
    <cellStyle name="Обычный 5 2 2 2 2 2 2 2" xfId="24489"/>
    <cellStyle name="Обычный 5 2 2 2 2 2 2 2 2" xfId="24490"/>
    <cellStyle name="Обычный 5 2 2 2 2 2 2 2 2 2" xfId="24491"/>
    <cellStyle name="Обычный 5 2 2 2 2 2 2 2 3" xfId="24492"/>
    <cellStyle name="Обычный 5 2 2 2 2 2 2 2 4" xfId="24493"/>
    <cellStyle name="Обычный 5 2 2 2 2 2 2 2 5" xfId="24494"/>
    <cellStyle name="Обычный 5 2 2 2 2 2 2 3" xfId="24495"/>
    <cellStyle name="Обычный 5 2 2 2 2 2 2 3 2" xfId="24496"/>
    <cellStyle name="Обычный 5 2 2 2 2 2 2 3 3" xfId="24497"/>
    <cellStyle name="Обычный 5 2 2 2 2 2 2 3 4" xfId="24498"/>
    <cellStyle name="Обычный 5 2 2 2 2 2 2 4" xfId="24499"/>
    <cellStyle name="Обычный 5 2 2 2 2 2 2 5" xfId="24500"/>
    <cellStyle name="Обычный 5 2 2 2 2 2 2 6" xfId="24501"/>
    <cellStyle name="Обычный 5 2 2 2 2 2 2 7" xfId="24502"/>
    <cellStyle name="Обычный 5 2 2 2 2 2 3" xfId="24503"/>
    <cellStyle name="Обычный 5 2 2 2 2 2 3 2" xfId="24504"/>
    <cellStyle name="Обычный 5 2 2 2 2 2 3 2 2" xfId="24505"/>
    <cellStyle name="Обычный 5 2 2 2 2 2 3 3" xfId="24506"/>
    <cellStyle name="Обычный 5 2 2 2 2 2 3 4" xfId="24507"/>
    <cellStyle name="Обычный 5 2 2 2 2 2 3 5" xfId="24508"/>
    <cellStyle name="Обычный 5 2 2 2 2 2 4" xfId="24509"/>
    <cellStyle name="Обычный 5 2 2 2 2 2 4 2" xfId="24510"/>
    <cellStyle name="Обычный 5 2 2 2 2 2 4 2 2" xfId="24511"/>
    <cellStyle name="Обычный 5 2 2 2 2 2 4 3" xfId="24512"/>
    <cellStyle name="Обычный 5 2 2 2 2 2 4 4" xfId="24513"/>
    <cellStyle name="Обычный 5 2 2 2 2 2 4 5" xfId="24514"/>
    <cellStyle name="Обычный 5 2 2 2 2 2 5" xfId="24515"/>
    <cellStyle name="Обычный 5 2 2 2 2 2 5 2" xfId="24516"/>
    <cellStyle name="Обычный 5 2 2 2 2 2 5 3" xfId="24517"/>
    <cellStyle name="Обычный 5 2 2 2 2 2 5 4" xfId="24518"/>
    <cellStyle name="Обычный 5 2 2 2 2 2 6" xfId="24519"/>
    <cellStyle name="Обычный 5 2 2 2 2 2 7" xfId="24520"/>
    <cellStyle name="Обычный 5 2 2 2 2 2 8" xfId="24521"/>
    <cellStyle name="Обычный 5 2 2 2 2 2 9" xfId="24522"/>
    <cellStyle name="Обычный 5 2 2 2 2 3" xfId="24523"/>
    <cellStyle name="Обычный 5 2 2 2 2 3 2" xfId="24524"/>
    <cellStyle name="Обычный 5 2 2 2 2 3 2 2" xfId="24525"/>
    <cellStyle name="Обычный 5 2 2 2 2 3 2 2 2" xfId="24526"/>
    <cellStyle name="Обычный 5 2 2 2 2 3 2 2 2 2" xfId="24527"/>
    <cellStyle name="Обычный 5 2 2 2 2 3 2 2 3" xfId="24528"/>
    <cellStyle name="Обычный 5 2 2 2 2 3 2 2 4" xfId="24529"/>
    <cellStyle name="Обычный 5 2 2 2 2 3 2 2 5" xfId="24530"/>
    <cellStyle name="Обычный 5 2 2 2 2 3 2 3" xfId="24531"/>
    <cellStyle name="Обычный 5 2 2 2 2 3 2 3 2" xfId="24532"/>
    <cellStyle name="Обычный 5 2 2 2 2 3 2 3 3" xfId="24533"/>
    <cellStyle name="Обычный 5 2 2 2 2 3 2 3 4" xfId="24534"/>
    <cellStyle name="Обычный 5 2 2 2 2 3 2 4" xfId="24535"/>
    <cellStyle name="Обычный 5 2 2 2 2 3 2 5" xfId="24536"/>
    <cellStyle name="Обычный 5 2 2 2 2 3 2 6" xfId="24537"/>
    <cellStyle name="Обычный 5 2 2 2 2 3 2 7" xfId="24538"/>
    <cellStyle name="Обычный 5 2 2 2 2 3 3" xfId="24539"/>
    <cellStyle name="Обычный 5 2 2 2 2 3 3 2" xfId="24540"/>
    <cellStyle name="Обычный 5 2 2 2 2 3 3 2 2" xfId="24541"/>
    <cellStyle name="Обычный 5 2 2 2 2 3 3 3" xfId="24542"/>
    <cellStyle name="Обычный 5 2 2 2 2 3 3 4" xfId="24543"/>
    <cellStyle name="Обычный 5 2 2 2 2 3 3 5" xfId="24544"/>
    <cellStyle name="Обычный 5 2 2 2 2 3 4" xfId="24545"/>
    <cellStyle name="Обычный 5 2 2 2 2 3 4 2" xfId="24546"/>
    <cellStyle name="Обычный 5 2 2 2 2 3 4 2 2" xfId="24547"/>
    <cellStyle name="Обычный 5 2 2 2 2 3 4 3" xfId="24548"/>
    <cellStyle name="Обычный 5 2 2 2 2 3 4 4" xfId="24549"/>
    <cellStyle name="Обычный 5 2 2 2 2 3 4 5" xfId="24550"/>
    <cellStyle name="Обычный 5 2 2 2 2 3 5" xfId="24551"/>
    <cellStyle name="Обычный 5 2 2 2 2 3 5 2" xfId="24552"/>
    <cellStyle name="Обычный 5 2 2 2 2 3 5 3" xfId="24553"/>
    <cellStyle name="Обычный 5 2 2 2 2 3 5 4" xfId="24554"/>
    <cellStyle name="Обычный 5 2 2 2 2 3 6" xfId="24555"/>
    <cellStyle name="Обычный 5 2 2 2 2 3 7" xfId="24556"/>
    <cellStyle name="Обычный 5 2 2 2 2 3 8" xfId="24557"/>
    <cellStyle name="Обычный 5 2 2 2 2 3 9" xfId="24558"/>
    <cellStyle name="Обычный 5 2 2 2 2 4" xfId="24559"/>
    <cellStyle name="Обычный 5 2 2 2 2 4 2" xfId="24560"/>
    <cellStyle name="Обычный 5 2 2 2 2 4 2 2" xfId="24561"/>
    <cellStyle name="Обычный 5 2 2 2 2 4 2 2 2" xfId="24562"/>
    <cellStyle name="Обычный 5 2 2 2 2 4 2 2 2 2" xfId="24563"/>
    <cellStyle name="Обычный 5 2 2 2 2 4 2 2 3" xfId="24564"/>
    <cellStyle name="Обычный 5 2 2 2 2 4 2 2 4" xfId="24565"/>
    <cellStyle name="Обычный 5 2 2 2 2 4 2 2 5" xfId="24566"/>
    <cellStyle name="Обычный 5 2 2 2 2 4 2 3" xfId="24567"/>
    <cellStyle name="Обычный 5 2 2 2 2 4 2 3 2" xfId="24568"/>
    <cellStyle name="Обычный 5 2 2 2 2 4 2 3 3" xfId="24569"/>
    <cellStyle name="Обычный 5 2 2 2 2 4 2 3 4" xfId="24570"/>
    <cellStyle name="Обычный 5 2 2 2 2 4 2 4" xfId="24571"/>
    <cellStyle name="Обычный 5 2 2 2 2 4 2 5" xfId="24572"/>
    <cellStyle name="Обычный 5 2 2 2 2 4 2 6" xfId="24573"/>
    <cellStyle name="Обычный 5 2 2 2 2 4 2 7" xfId="24574"/>
    <cellStyle name="Обычный 5 2 2 2 2 4 3" xfId="24575"/>
    <cellStyle name="Обычный 5 2 2 2 2 4 3 2" xfId="24576"/>
    <cellStyle name="Обычный 5 2 2 2 2 4 3 2 2" xfId="24577"/>
    <cellStyle name="Обычный 5 2 2 2 2 4 3 3" xfId="24578"/>
    <cellStyle name="Обычный 5 2 2 2 2 4 3 4" xfId="24579"/>
    <cellStyle name="Обычный 5 2 2 2 2 4 3 5" xfId="24580"/>
    <cellStyle name="Обычный 5 2 2 2 2 4 4" xfId="24581"/>
    <cellStyle name="Обычный 5 2 2 2 2 4 4 2" xfId="24582"/>
    <cellStyle name="Обычный 5 2 2 2 2 4 4 2 2" xfId="24583"/>
    <cellStyle name="Обычный 5 2 2 2 2 4 4 3" xfId="24584"/>
    <cellStyle name="Обычный 5 2 2 2 2 4 4 4" xfId="24585"/>
    <cellStyle name="Обычный 5 2 2 2 2 4 4 5" xfId="24586"/>
    <cellStyle name="Обычный 5 2 2 2 2 4 5" xfId="24587"/>
    <cellStyle name="Обычный 5 2 2 2 2 4 5 2" xfId="24588"/>
    <cellStyle name="Обычный 5 2 2 2 2 4 5 3" xfId="24589"/>
    <cellStyle name="Обычный 5 2 2 2 2 4 5 4" xfId="24590"/>
    <cellStyle name="Обычный 5 2 2 2 2 4 6" xfId="24591"/>
    <cellStyle name="Обычный 5 2 2 2 2 4 7" xfId="24592"/>
    <cellStyle name="Обычный 5 2 2 2 2 4 8" xfId="24593"/>
    <cellStyle name="Обычный 5 2 2 2 2 4 9" xfId="24594"/>
    <cellStyle name="Обычный 5 2 2 2 2 5" xfId="24595"/>
    <cellStyle name="Обычный 5 2 2 2 2 5 2" xfId="24596"/>
    <cellStyle name="Обычный 5 2 2 2 2 5 2 2" xfId="24597"/>
    <cellStyle name="Обычный 5 2 2 2 2 5 2 2 2" xfId="24598"/>
    <cellStyle name="Обычный 5 2 2 2 2 5 2 2 2 2" xfId="24599"/>
    <cellStyle name="Обычный 5 2 2 2 2 5 2 2 3" xfId="24600"/>
    <cellStyle name="Обычный 5 2 2 2 2 5 2 2 4" xfId="24601"/>
    <cellStyle name="Обычный 5 2 2 2 2 5 2 2 5" xfId="24602"/>
    <cellStyle name="Обычный 5 2 2 2 2 5 2 3" xfId="24603"/>
    <cellStyle name="Обычный 5 2 2 2 2 5 2 3 2" xfId="24604"/>
    <cellStyle name="Обычный 5 2 2 2 2 5 2 3 3" xfId="24605"/>
    <cellStyle name="Обычный 5 2 2 2 2 5 2 3 4" xfId="24606"/>
    <cellStyle name="Обычный 5 2 2 2 2 5 2 4" xfId="24607"/>
    <cellStyle name="Обычный 5 2 2 2 2 5 2 5" xfId="24608"/>
    <cellStyle name="Обычный 5 2 2 2 2 5 2 6" xfId="24609"/>
    <cellStyle name="Обычный 5 2 2 2 2 5 2 7" xfId="24610"/>
    <cellStyle name="Обычный 5 2 2 2 2 5 3" xfId="24611"/>
    <cellStyle name="Обычный 5 2 2 2 2 5 3 2" xfId="24612"/>
    <cellStyle name="Обычный 5 2 2 2 2 5 3 2 2" xfId="24613"/>
    <cellStyle name="Обычный 5 2 2 2 2 5 3 3" xfId="24614"/>
    <cellStyle name="Обычный 5 2 2 2 2 5 3 4" xfId="24615"/>
    <cellStyle name="Обычный 5 2 2 2 2 5 3 5" xfId="24616"/>
    <cellStyle name="Обычный 5 2 2 2 2 5 4" xfId="24617"/>
    <cellStyle name="Обычный 5 2 2 2 2 5 4 2" xfId="24618"/>
    <cellStyle name="Обычный 5 2 2 2 2 5 4 3" xfId="24619"/>
    <cellStyle name="Обычный 5 2 2 2 2 5 4 4" xfId="24620"/>
    <cellStyle name="Обычный 5 2 2 2 2 5 5" xfId="24621"/>
    <cellStyle name="Обычный 5 2 2 2 2 5 6" xfId="24622"/>
    <cellStyle name="Обычный 5 2 2 2 2 5 7" xfId="24623"/>
    <cellStyle name="Обычный 5 2 2 2 2 5 8" xfId="24624"/>
    <cellStyle name="Обычный 5 2 2 2 2 6" xfId="24625"/>
    <cellStyle name="Обычный 5 2 2 2 2 6 2" xfId="24626"/>
    <cellStyle name="Обычный 5 2 2 2 2 6 2 2" xfId="24627"/>
    <cellStyle name="Обычный 5 2 2 2 2 6 2 2 2" xfId="24628"/>
    <cellStyle name="Обычный 5 2 2 2 2 6 2 2 2 2" xfId="24629"/>
    <cellStyle name="Обычный 5 2 2 2 2 6 2 2 3" xfId="24630"/>
    <cellStyle name="Обычный 5 2 2 2 2 6 2 2 4" xfId="24631"/>
    <cellStyle name="Обычный 5 2 2 2 2 6 2 2 5" xfId="24632"/>
    <cellStyle name="Обычный 5 2 2 2 2 6 2 3" xfId="24633"/>
    <cellStyle name="Обычный 5 2 2 2 2 6 2 3 2" xfId="24634"/>
    <cellStyle name="Обычный 5 2 2 2 2 6 2 3 3" xfId="24635"/>
    <cellStyle name="Обычный 5 2 2 2 2 6 2 3 4" xfId="24636"/>
    <cellStyle name="Обычный 5 2 2 2 2 6 2 4" xfId="24637"/>
    <cellStyle name="Обычный 5 2 2 2 2 6 2 5" xfId="24638"/>
    <cellStyle name="Обычный 5 2 2 2 2 6 2 6" xfId="24639"/>
    <cellStyle name="Обычный 5 2 2 2 2 6 2 7" xfId="24640"/>
    <cellStyle name="Обычный 5 2 2 2 2 6 3" xfId="24641"/>
    <cellStyle name="Обычный 5 2 2 2 2 6 3 2" xfId="24642"/>
    <cellStyle name="Обычный 5 2 2 2 2 6 3 2 2" xfId="24643"/>
    <cellStyle name="Обычный 5 2 2 2 2 6 3 3" xfId="24644"/>
    <cellStyle name="Обычный 5 2 2 2 2 6 3 4" xfId="24645"/>
    <cellStyle name="Обычный 5 2 2 2 2 6 3 5" xfId="24646"/>
    <cellStyle name="Обычный 5 2 2 2 2 6 4" xfId="24647"/>
    <cellStyle name="Обычный 5 2 2 2 2 6 4 2" xfId="24648"/>
    <cellStyle name="Обычный 5 2 2 2 2 6 4 3" xfId="24649"/>
    <cellStyle name="Обычный 5 2 2 2 2 6 4 4" xfId="24650"/>
    <cellStyle name="Обычный 5 2 2 2 2 6 5" xfId="24651"/>
    <cellStyle name="Обычный 5 2 2 2 2 6 6" xfId="24652"/>
    <cellStyle name="Обычный 5 2 2 2 2 6 7" xfId="24653"/>
    <cellStyle name="Обычный 5 2 2 2 2 6 8" xfId="24654"/>
    <cellStyle name="Обычный 5 2 2 2 2 7" xfId="24655"/>
    <cellStyle name="Обычный 5 2 2 2 2 7 2" xfId="24656"/>
    <cellStyle name="Обычный 5 2 2 2 2 7 2 2" xfId="24657"/>
    <cellStyle name="Обычный 5 2 2 2 2 7 2 2 2" xfId="24658"/>
    <cellStyle name="Обычный 5 2 2 2 2 7 2 2 2 2" xfId="24659"/>
    <cellStyle name="Обычный 5 2 2 2 2 7 2 2 3" xfId="24660"/>
    <cellStyle name="Обычный 5 2 2 2 2 7 2 2 4" xfId="24661"/>
    <cellStyle name="Обычный 5 2 2 2 2 7 2 2 5" xfId="24662"/>
    <cellStyle name="Обычный 5 2 2 2 2 7 2 3" xfId="24663"/>
    <cellStyle name="Обычный 5 2 2 2 2 7 2 3 2" xfId="24664"/>
    <cellStyle name="Обычный 5 2 2 2 2 7 2 3 3" xfId="24665"/>
    <cellStyle name="Обычный 5 2 2 2 2 7 2 3 4" xfId="24666"/>
    <cellStyle name="Обычный 5 2 2 2 2 7 2 4" xfId="24667"/>
    <cellStyle name="Обычный 5 2 2 2 2 7 2 5" xfId="24668"/>
    <cellStyle name="Обычный 5 2 2 2 2 7 2 6" xfId="24669"/>
    <cellStyle name="Обычный 5 2 2 2 2 7 2 7" xfId="24670"/>
    <cellStyle name="Обычный 5 2 2 2 2 7 3" xfId="24671"/>
    <cellStyle name="Обычный 5 2 2 2 2 7 3 2" xfId="24672"/>
    <cellStyle name="Обычный 5 2 2 2 2 7 3 2 2" xfId="24673"/>
    <cellStyle name="Обычный 5 2 2 2 2 7 3 3" xfId="24674"/>
    <cellStyle name="Обычный 5 2 2 2 2 7 3 4" xfId="24675"/>
    <cellStyle name="Обычный 5 2 2 2 2 7 3 5" xfId="24676"/>
    <cellStyle name="Обычный 5 2 2 2 2 7 4" xfId="24677"/>
    <cellStyle name="Обычный 5 2 2 2 2 7 4 2" xfId="24678"/>
    <cellStyle name="Обычный 5 2 2 2 2 7 4 3" xfId="24679"/>
    <cellStyle name="Обычный 5 2 2 2 2 7 4 4" xfId="24680"/>
    <cellStyle name="Обычный 5 2 2 2 2 7 5" xfId="24681"/>
    <cellStyle name="Обычный 5 2 2 2 2 7 6" xfId="24682"/>
    <cellStyle name="Обычный 5 2 2 2 2 7 7" xfId="24683"/>
    <cellStyle name="Обычный 5 2 2 2 2 7 8" xfId="24684"/>
    <cellStyle name="Обычный 5 2 2 2 2 8" xfId="24685"/>
    <cellStyle name="Обычный 5 2 2 2 2 8 2" xfId="24686"/>
    <cellStyle name="Обычный 5 2 2 2 2 8 2 2" xfId="24687"/>
    <cellStyle name="Обычный 5 2 2 2 2 8 2 2 2" xfId="24688"/>
    <cellStyle name="Обычный 5 2 2 2 2 8 2 3" xfId="24689"/>
    <cellStyle name="Обычный 5 2 2 2 2 8 2 4" xfId="24690"/>
    <cellStyle name="Обычный 5 2 2 2 2 8 2 5" xfId="24691"/>
    <cellStyle name="Обычный 5 2 2 2 2 8 3" xfId="24692"/>
    <cellStyle name="Обычный 5 2 2 2 2 8 3 2" xfId="24693"/>
    <cellStyle name="Обычный 5 2 2 2 2 8 3 3" xfId="24694"/>
    <cellStyle name="Обычный 5 2 2 2 2 8 3 4" xfId="24695"/>
    <cellStyle name="Обычный 5 2 2 2 2 8 4" xfId="24696"/>
    <cellStyle name="Обычный 5 2 2 2 2 8 5" xfId="24697"/>
    <cellStyle name="Обычный 5 2 2 2 2 8 6" xfId="24698"/>
    <cellStyle name="Обычный 5 2 2 2 2 8 7" xfId="24699"/>
    <cellStyle name="Обычный 5 2 2 2 2 9" xfId="24700"/>
    <cellStyle name="Обычный 5 2 2 2 2 9 2" xfId="24701"/>
    <cellStyle name="Обычный 5 2 2 2 2 9 2 2" xfId="24702"/>
    <cellStyle name="Обычный 5 2 2 2 2 9 2 2 2" xfId="24703"/>
    <cellStyle name="Обычный 5 2 2 2 2 9 2 3" xfId="24704"/>
    <cellStyle name="Обычный 5 2 2 2 2 9 2 4" xfId="24705"/>
    <cellStyle name="Обычный 5 2 2 2 2 9 2 5" xfId="24706"/>
    <cellStyle name="Обычный 5 2 2 2 2 9 3" xfId="24707"/>
    <cellStyle name="Обычный 5 2 2 2 2 9 3 2" xfId="24708"/>
    <cellStyle name="Обычный 5 2 2 2 2 9 3 3" xfId="24709"/>
    <cellStyle name="Обычный 5 2 2 2 2 9 3 4" xfId="24710"/>
    <cellStyle name="Обычный 5 2 2 2 2 9 4" xfId="24711"/>
    <cellStyle name="Обычный 5 2 2 2 2 9 5" xfId="24712"/>
    <cellStyle name="Обычный 5 2 2 2 2 9 6" xfId="24713"/>
    <cellStyle name="Обычный 5 2 2 2 2 9 7" xfId="24714"/>
    <cellStyle name="Обычный 5 2 2 2 3" xfId="24715"/>
    <cellStyle name="Обычный 5 2 2 2 3 2" xfId="24716"/>
    <cellStyle name="Обычный 5 2 2 2 3 2 2" xfId="24717"/>
    <cellStyle name="Обычный 5 2 2 2 3 2 2 2" xfId="24718"/>
    <cellStyle name="Обычный 5 2 2 2 3 2 2 2 2" xfId="24719"/>
    <cellStyle name="Обычный 5 2 2 2 3 2 2 3" xfId="24720"/>
    <cellStyle name="Обычный 5 2 2 2 3 2 2 4" xfId="24721"/>
    <cellStyle name="Обычный 5 2 2 2 3 2 2 5" xfId="24722"/>
    <cellStyle name="Обычный 5 2 2 2 3 2 3" xfId="24723"/>
    <cellStyle name="Обычный 5 2 2 2 3 2 3 2" xfId="24724"/>
    <cellStyle name="Обычный 5 2 2 2 3 2 3 2 2" xfId="24725"/>
    <cellStyle name="Обычный 5 2 2 2 3 2 3 3" xfId="24726"/>
    <cellStyle name="Обычный 5 2 2 2 3 2 3 4" xfId="24727"/>
    <cellStyle name="Обычный 5 2 2 2 3 2 3 5" xfId="24728"/>
    <cellStyle name="Обычный 5 2 2 2 3 2 4" xfId="24729"/>
    <cellStyle name="Обычный 5 2 2 2 3 2 4 2" xfId="24730"/>
    <cellStyle name="Обычный 5 2 2 2 3 2 4 3" xfId="24731"/>
    <cellStyle name="Обычный 5 2 2 2 3 2 4 4" xfId="24732"/>
    <cellStyle name="Обычный 5 2 2 2 3 2 5" xfId="24733"/>
    <cellStyle name="Обычный 5 2 2 2 3 2 6" xfId="24734"/>
    <cellStyle name="Обычный 5 2 2 2 3 2 7" xfId="24735"/>
    <cellStyle name="Обычный 5 2 2 2 3 2 8" xfId="24736"/>
    <cellStyle name="Обычный 5 2 2 2 3 3" xfId="24737"/>
    <cellStyle name="Обычный 5 2 2 2 3 3 2" xfId="24738"/>
    <cellStyle name="Обычный 5 2 2 2 3 3 2 2" xfId="24739"/>
    <cellStyle name="Обычный 5 2 2 2 3 3 3" xfId="24740"/>
    <cellStyle name="Обычный 5 2 2 2 3 3 4" xfId="24741"/>
    <cellStyle name="Обычный 5 2 2 2 3 3 5" xfId="24742"/>
    <cellStyle name="Обычный 5 2 2 2 3 4" xfId="24743"/>
    <cellStyle name="Обычный 5 2 2 2 3 4 2" xfId="24744"/>
    <cellStyle name="Обычный 5 2 2 2 3 4 2 2" xfId="24745"/>
    <cellStyle name="Обычный 5 2 2 2 3 4 3" xfId="24746"/>
    <cellStyle name="Обычный 5 2 2 2 3 4 4" xfId="24747"/>
    <cellStyle name="Обычный 5 2 2 2 3 4 5" xfId="24748"/>
    <cellStyle name="Обычный 5 2 2 2 3 5" xfId="24749"/>
    <cellStyle name="Обычный 5 2 2 2 3 5 2" xfId="24750"/>
    <cellStyle name="Обычный 5 2 2 2 3 5 2 2" xfId="24751"/>
    <cellStyle name="Обычный 5 2 2 2 3 5 3" xfId="24752"/>
    <cellStyle name="Обычный 5 2 2 2 3 5 4" xfId="24753"/>
    <cellStyle name="Обычный 5 2 2 2 3 5 5" xfId="24754"/>
    <cellStyle name="Обычный 5 2 2 2 3 6" xfId="24755"/>
    <cellStyle name="Обычный 5 2 2 2 3 6 2" xfId="24756"/>
    <cellStyle name="Обычный 5 2 2 2 3 6 2 2" xfId="24757"/>
    <cellStyle name="Обычный 5 2 2 2 3 6 3" xfId="24758"/>
    <cellStyle name="Обычный 5 2 2 2 3 7" xfId="24759"/>
    <cellStyle name="Обычный 5 2 2 2 3 7 2" xfId="24760"/>
    <cellStyle name="Обычный 5 2 2 2 3 8" xfId="24761"/>
    <cellStyle name="Обычный 5 2 2 2 3 9" xfId="24762"/>
    <cellStyle name="Обычный 5 2 2 2 4" xfId="24763"/>
    <cellStyle name="Обычный 5 2 2 2 4 2" xfId="24764"/>
    <cellStyle name="Обычный 5 2 2 2 4 2 2" xfId="24765"/>
    <cellStyle name="Обычный 5 2 2 2 4 2 2 2" xfId="24766"/>
    <cellStyle name="Обычный 5 2 2 2 4 2 2 2 2" xfId="24767"/>
    <cellStyle name="Обычный 5 2 2 2 4 2 2 3" xfId="24768"/>
    <cellStyle name="Обычный 5 2 2 2 4 2 2 4" xfId="24769"/>
    <cellStyle name="Обычный 5 2 2 2 4 2 2 5" xfId="24770"/>
    <cellStyle name="Обычный 5 2 2 2 4 2 3" xfId="24771"/>
    <cellStyle name="Обычный 5 2 2 2 4 2 3 2" xfId="24772"/>
    <cellStyle name="Обычный 5 2 2 2 4 2 3 3" xfId="24773"/>
    <cellStyle name="Обычный 5 2 2 2 4 2 3 4" xfId="24774"/>
    <cellStyle name="Обычный 5 2 2 2 4 2 4" xfId="24775"/>
    <cellStyle name="Обычный 5 2 2 2 4 2 5" xfId="24776"/>
    <cellStyle name="Обычный 5 2 2 2 4 2 6" xfId="24777"/>
    <cellStyle name="Обычный 5 2 2 2 4 2 7" xfId="24778"/>
    <cellStyle name="Обычный 5 2 2 2 4 3" xfId="24779"/>
    <cellStyle name="Обычный 5 2 2 2 4 3 2" xfId="24780"/>
    <cellStyle name="Обычный 5 2 2 2 4 3 2 2" xfId="24781"/>
    <cellStyle name="Обычный 5 2 2 2 4 3 3" xfId="24782"/>
    <cellStyle name="Обычный 5 2 2 2 4 3 4" xfId="24783"/>
    <cellStyle name="Обычный 5 2 2 2 4 3 5" xfId="24784"/>
    <cellStyle name="Обычный 5 2 2 2 4 4" xfId="24785"/>
    <cellStyle name="Обычный 5 2 2 2 4 4 2" xfId="24786"/>
    <cellStyle name="Обычный 5 2 2 2 4 4 2 2" xfId="24787"/>
    <cellStyle name="Обычный 5 2 2 2 4 4 3" xfId="24788"/>
    <cellStyle name="Обычный 5 2 2 2 4 4 4" xfId="24789"/>
    <cellStyle name="Обычный 5 2 2 2 4 4 5" xfId="24790"/>
    <cellStyle name="Обычный 5 2 2 2 4 5" xfId="24791"/>
    <cellStyle name="Обычный 5 2 2 2 4 5 2" xfId="24792"/>
    <cellStyle name="Обычный 5 2 2 2 4 5 3" xfId="24793"/>
    <cellStyle name="Обычный 5 2 2 2 4 5 4" xfId="24794"/>
    <cellStyle name="Обычный 5 2 2 2 4 6" xfId="24795"/>
    <cellStyle name="Обычный 5 2 2 2 4 7" xfId="24796"/>
    <cellStyle name="Обычный 5 2 2 2 4 8" xfId="24797"/>
    <cellStyle name="Обычный 5 2 2 2 4 9" xfId="24798"/>
    <cellStyle name="Обычный 5 2 2 2 5" xfId="24799"/>
    <cellStyle name="Обычный 5 2 2 2 5 2" xfId="24800"/>
    <cellStyle name="Обычный 5 2 2 2 5 2 2" xfId="24801"/>
    <cellStyle name="Обычный 5 2 2 2 5 2 2 2" xfId="24802"/>
    <cellStyle name="Обычный 5 2 2 2 5 2 2 2 2" xfId="24803"/>
    <cellStyle name="Обычный 5 2 2 2 5 2 2 3" xfId="24804"/>
    <cellStyle name="Обычный 5 2 2 2 5 2 2 4" xfId="24805"/>
    <cellStyle name="Обычный 5 2 2 2 5 2 2 5" xfId="24806"/>
    <cellStyle name="Обычный 5 2 2 2 5 2 3" xfId="24807"/>
    <cellStyle name="Обычный 5 2 2 2 5 2 3 2" xfId="24808"/>
    <cellStyle name="Обычный 5 2 2 2 5 2 3 3" xfId="24809"/>
    <cellStyle name="Обычный 5 2 2 2 5 2 3 4" xfId="24810"/>
    <cellStyle name="Обычный 5 2 2 2 5 2 4" xfId="24811"/>
    <cellStyle name="Обычный 5 2 2 2 5 2 5" xfId="24812"/>
    <cellStyle name="Обычный 5 2 2 2 5 2 6" xfId="24813"/>
    <cellStyle name="Обычный 5 2 2 2 5 2 7" xfId="24814"/>
    <cellStyle name="Обычный 5 2 2 2 5 3" xfId="24815"/>
    <cellStyle name="Обычный 5 2 2 2 5 3 2" xfId="24816"/>
    <cellStyle name="Обычный 5 2 2 2 5 3 2 2" xfId="24817"/>
    <cellStyle name="Обычный 5 2 2 2 5 3 3" xfId="24818"/>
    <cellStyle name="Обычный 5 2 2 2 5 3 4" xfId="24819"/>
    <cellStyle name="Обычный 5 2 2 2 5 3 5" xfId="24820"/>
    <cellStyle name="Обычный 5 2 2 2 5 4" xfId="24821"/>
    <cellStyle name="Обычный 5 2 2 2 5 4 2" xfId="24822"/>
    <cellStyle name="Обычный 5 2 2 2 5 4 2 2" xfId="24823"/>
    <cellStyle name="Обычный 5 2 2 2 5 4 3" xfId="24824"/>
    <cellStyle name="Обычный 5 2 2 2 5 4 4" xfId="24825"/>
    <cellStyle name="Обычный 5 2 2 2 5 4 5" xfId="24826"/>
    <cellStyle name="Обычный 5 2 2 2 5 5" xfId="24827"/>
    <cellStyle name="Обычный 5 2 2 2 5 5 2" xfId="24828"/>
    <cellStyle name="Обычный 5 2 2 2 5 5 3" xfId="24829"/>
    <cellStyle name="Обычный 5 2 2 2 5 5 4" xfId="24830"/>
    <cellStyle name="Обычный 5 2 2 2 5 6" xfId="24831"/>
    <cellStyle name="Обычный 5 2 2 2 5 7" xfId="24832"/>
    <cellStyle name="Обычный 5 2 2 2 5 8" xfId="24833"/>
    <cellStyle name="Обычный 5 2 2 2 5 9" xfId="24834"/>
    <cellStyle name="Обычный 5 2 2 2 6" xfId="24835"/>
    <cellStyle name="Обычный 5 2 2 2 6 2" xfId="24836"/>
    <cellStyle name="Обычный 5 2 2 2 6 2 2" xfId="24837"/>
    <cellStyle name="Обычный 5 2 2 2 6 2 2 2" xfId="24838"/>
    <cellStyle name="Обычный 5 2 2 2 6 2 2 2 2" xfId="24839"/>
    <cellStyle name="Обычный 5 2 2 2 6 2 2 3" xfId="24840"/>
    <cellStyle name="Обычный 5 2 2 2 6 2 2 4" xfId="24841"/>
    <cellStyle name="Обычный 5 2 2 2 6 2 2 5" xfId="24842"/>
    <cellStyle name="Обычный 5 2 2 2 6 2 3" xfId="24843"/>
    <cellStyle name="Обычный 5 2 2 2 6 2 3 2" xfId="24844"/>
    <cellStyle name="Обычный 5 2 2 2 6 2 3 3" xfId="24845"/>
    <cellStyle name="Обычный 5 2 2 2 6 2 3 4" xfId="24846"/>
    <cellStyle name="Обычный 5 2 2 2 6 2 4" xfId="24847"/>
    <cellStyle name="Обычный 5 2 2 2 6 2 5" xfId="24848"/>
    <cellStyle name="Обычный 5 2 2 2 6 2 6" xfId="24849"/>
    <cellStyle name="Обычный 5 2 2 2 6 2 7" xfId="24850"/>
    <cellStyle name="Обычный 5 2 2 2 6 3" xfId="24851"/>
    <cellStyle name="Обычный 5 2 2 2 6 3 2" xfId="24852"/>
    <cellStyle name="Обычный 5 2 2 2 6 3 2 2" xfId="24853"/>
    <cellStyle name="Обычный 5 2 2 2 6 3 3" xfId="24854"/>
    <cellStyle name="Обычный 5 2 2 2 6 3 4" xfId="24855"/>
    <cellStyle name="Обычный 5 2 2 2 6 3 5" xfId="24856"/>
    <cellStyle name="Обычный 5 2 2 2 6 4" xfId="24857"/>
    <cellStyle name="Обычный 5 2 2 2 6 4 2" xfId="24858"/>
    <cellStyle name="Обычный 5 2 2 2 6 4 3" xfId="24859"/>
    <cellStyle name="Обычный 5 2 2 2 6 4 4" xfId="24860"/>
    <cellStyle name="Обычный 5 2 2 2 6 5" xfId="24861"/>
    <cellStyle name="Обычный 5 2 2 2 6 6" xfId="24862"/>
    <cellStyle name="Обычный 5 2 2 2 6 7" xfId="24863"/>
    <cellStyle name="Обычный 5 2 2 2 6 8" xfId="24864"/>
    <cellStyle name="Обычный 5 2 2 2 7" xfId="24865"/>
    <cellStyle name="Обычный 5 2 2 2 7 2" xfId="24866"/>
    <cellStyle name="Обычный 5 2 2 2 7 2 2" xfId="24867"/>
    <cellStyle name="Обычный 5 2 2 2 7 2 2 2" xfId="24868"/>
    <cellStyle name="Обычный 5 2 2 2 7 2 2 2 2" xfId="24869"/>
    <cellStyle name="Обычный 5 2 2 2 7 2 2 3" xfId="24870"/>
    <cellStyle name="Обычный 5 2 2 2 7 2 2 4" xfId="24871"/>
    <cellStyle name="Обычный 5 2 2 2 7 2 2 5" xfId="24872"/>
    <cellStyle name="Обычный 5 2 2 2 7 2 3" xfId="24873"/>
    <cellStyle name="Обычный 5 2 2 2 7 2 3 2" xfId="24874"/>
    <cellStyle name="Обычный 5 2 2 2 7 2 3 3" xfId="24875"/>
    <cellStyle name="Обычный 5 2 2 2 7 2 3 4" xfId="24876"/>
    <cellStyle name="Обычный 5 2 2 2 7 2 4" xfId="24877"/>
    <cellStyle name="Обычный 5 2 2 2 7 2 5" xfId="24878"/>
    <cellStyle name="Обычный 5 2 2 2 7 2 6" xfId="24879"/>
    <cellStyle name="Обычный 5 2 2 2 7 2 7" xfId="24880"/>
    <cellStyle name="Обычный 5 2 2 2 7 3" xfId="24881"/>
    <cellStyle name="Обычный 5 2 2 2 7 3 2" xfId="24882"/>
    <cellStyle name="Обычный 5 2 2 2 7 3 2 2" xfId="24883"/>
    <cellStyle name="Обычный 5 2 2 2 7 3 3" xfId="24884"/>
    <cellStyle name="Обычный 5 2 2 2 7 3 4" xfId="24885"/>
    <cellStyle name="Обычный 5 2 2 2 7 3 5" xfId="24886"/>
    <cellStyle name="Обычный 5 2 2 2 7 4" xfId="24887"/>
    <cellStyle name="Обычный 5 2 2 2 7 4 2" xfId="24888"/>
    <cellStyle name="Обычный 5 2 2 2 7 4 3" xfId="24889"/>
    <cellStyle name="Обычный 5 2 2 2 7 4 4" xfId="24890"/>
    <cellStyle name="Обычный 5 2 2 2 7 5" xfId="24891"/>
    <cellStyle name="Обычный 5 2 2 2 7 6" xfId="24892"/>
    <cellStyle name="Обычный 5 2 2 2 7 7" xfId="24893"/>
    <cellStyle name="Обычный 5 2 2 2 7 8" xfId="24894"/>
    <cellStyle name="Обычный 5 2 2 2 8" xfId="24895"/>
    <cellStyle name="Обычный 5 2 2 2 8 2" xfId="24896"/>
    <cellStyle name="Обычный 5 2 2 2 8 2 2" xfId="24897"/>
    <cellStyle name="Обычный 5 2 2 2 8 2 2 2" xfId="24898"/>
    <cellStyle name="Обычный 5 2 2 2 8 2 2 2 2" xfId="24899"/>
    <cellStyle name="Обычный 5 2 2 2 8 2 2 3" xfId="24900"/>
    <cellStyle name="Обычный 5 2 2 2 8 2 2 4" xfId="24901"/>
    <cellStyle name="Обычный 5 2 2 2 8 2 2 5" xfId="24902"/>
    <cellStyle name="Обычный 5 2 2 2 8 2 3" xfId="24903"/>
    <cellStyle name="Обычный 5 2 2 2 8 2 3 2" xfId="24904"/>
    <cellStyle name="Обычный 5 2 2 2 8 2 3 3" xfId="24905"/>
    <cellStyle name="Обычный 5 2 2 2 8 2 3 4" xfId="24906"/>
    <cellStyle name="Обычный 5 2 2 2 8 2 4" xfId="24907"/>
    <cellStyle name="Обычный 5 2 2 2 8 2 5" xfId="24908"/>
    <cellStyle name="Обычный 5 2 2 2 8 2 6" xfId="24909"/>
    <cellStyle name="Обычный 5 2 2 2 8 2 7" xfId="24910"/>
    <cellStyle name="Обычный 5 2 2 2 8 3" xfId="24911"/>
    <cellStyle name="Обычный 5 2 2 2 8 3 2" xfId="24912"/>
    <cellStyle name="Обычный 5 2 2 2 8 3 2 2" xfId="24913"/>
    <cellStyle name="Обычный 5 2 2 2 8 3 3" xfId="24914"/>
    <cellStyle name="Обычный 5 2 2 2 8 3 4" xfId="24915"/>
    <cellStyle name="Обычный 5 2 2 2 8 3 5" xfId="24916"/>
    <cellStyle name="Обычный 5 2 2 2 8 4" xfId="24917"/>
    <cellStyle name="Обычный 5 2 2 2 8 4 2" xfId="24918"/>
    <cellStyle name="Обычный 5 2 2 2 8 4 3" xfId="24919"/>
    <cellStyle name="Обычный 5 2 2 2 8 4 4" xfId="24920"/>
    <cellStyle name="Обычный 5 2 2 2 8 5" xfId="24921"/>
    <cellStyle name="Обычный 5 2 2 2 8 6" xfId="24922"/>
    <cellStyle name="Обычный 5 2 2 2 8 7" xfId="24923"/>
    <cellStyle name="Обычный 5 2 2 2 8 8" xfId="24924"/>
    <cellStyle name="Обычный 5 2 2 2 9" xfId="24925"/>
    <cellStyle name="Обычный 5 2 2 2 9 2" xfId="24926"/>
    <cellStyle name="Обычный 5 2 2 2 9 2 2" xfId="24927"/>
    <cellStyle name="Обычный 5 2 2 2 9 2 2 2" xfId="24928"/>
    <cellStyle name="Обычный 5 2 2 2 9 2 3" xfId="24929"/>
    <cellStyle name="Обычный 5 2 2 2 9 2 4" xfId="24930"/>
    <cellStyle name="Обычный 5 2 2 2 9 2 5" xfId="24931"/>
    <cellStyle name="Обычный 5 2 2 2 9 3" xfId="24932"/>
    <cellStyle name="Обычный 5 2 2 2 9 3 2" xfId="24933"/>
    <cellStyle name="Обычный 5 2 2 2 9 3 3" xfId="24934"/>
    <cellStyle name="Обычный 5 2 2 2 9 3 4" xfId="24935"/>
    <cellStyle name="Обычный 5 2 2 2 9 4" xfId="24936"/>
    <cellStyle name="Обычный 5 2 2 2 9 5" xfId="24937"/>
    <cellStyle name="Обычный 5 2 2 2 9 6" xfId="24938"/>
    <cellStyle name="Обычный 5 2 2 2 9 7" xfId="24939"/>
    <cellStyle name="Обычный 5 2 2 3" xfId="24940"/>
    <cellStyle name="Обычный 5 2 2 3 10" xfId="24941"/>
    <cellStyle name="Обычный 5 2 2 3 10 2" xfId="24942"/>
    <cellStyle name="Обычный 5 2 2 3 10 2 2" xfId="24943"/>
    <cellStyle name="Обычный 5 2 2 3 10 3" xfId="24944"/>
    <cellStyle name="Обычный 5 2 2 3 10 4" xfId="24945"/>
    <cellStyle name="Обычный 5 2 2 3 10 5" xfId="24946"/>
    <cellStyle name="Обычный 5 2 2 3 11" xfId="24947"/>
    <cellStyle name="Обычный 5 2 2 3 11 2" xfId="24948"/>
    <cellStyle name="Обычный 5 2 2 3 11 2 2" xfId="24949"/>
    <cellStyle name="Обычный 5 2 2 3 11 3" xfId="24950"/>
    <cellStyle name="Обычный 5 2 2 3 11 4" xfId="24951"/>
    <cellStyle name="Обычный 5 2 2 3 11 5" xfId="24952"/>
    <cellStyle name="Обычный 5 2 2 3 12" xfId="24953"/>
    <cellStyle name="Обычный 5 2 2 3 12 2" xfId="24954"/>
    <cellStyle name="Обычный 5 2 2 3 12 2 2" xfId="24955"/>
    <cellStyle name="Обычный 5 2 2 3 12 3" xfId="24956"/>
    <cellStyle name="Обычный 5 2 2 3 13" xfId="24957"/>
    <cellStyle name="Обычный 5 2 2 3 13 2" xfId="24958"/>
    <cellStyle name="Обычный 5 2 2 3 14" xfId="24959"/>
    <cellStyle name="Обычный 5 2 2 3 15" xfId="24960"/>
    <cellStyle name="Обычный 5 2 2 3 2" xfId="24961"/>
    <cellStyle name="Обычный 5 2 2 3 2 2" xfId="24962"/>
    <cellStyle name="Обычный 5 2 2 3 2 2 2" xfId="24963"/>
    <cellStyle name="Обычный 5 2 2 3 2 2 2 2" xfId="24964"/>
    <cellStyle name="Обычный 5 2 2 3 2 2 2 2 2" xfId="24965"/>
    <cellStyle name="Обычный 5 2 2 3 2 2 2 3" xfId="24966"/>
    <cellStyle name="Обычный 5 2 2 3 2 2 2 4" xfId="24967"/>
    <cellStyle name="Обычный 5 2 2 3 2 2 2 5" xfId="24968"/>
    <cellStyle name="Обычный 5 2 2 3 2 2 3" xfId="24969"/>
    <cellStyle name="Обычный 5 2 2 3 2 2 3 2" xfId="24970"/>
    <cellStyle name="Обычный 5 2 2 3 2 2 3 3" xfId="24971"/>
    <cellStyle name="Обычный 5 2 2 3 2 2 3 4" xfId="24972"/>
    <cellStyle name="Обычный 5 2 2 3 2 2 4" xfId="24973"/>
    <cellStyle name="Обычный 5 2 2 3 2 2 5" xfId="24974"/>
    <cellStyle name="Обычный 5 2 2 3 2 2 6" xfId="24975"/>
    <cellStyle name="Обычный 5 2 2 3 2 2 7" xfId="24976"/>
    <cellStyle name="Обычный 5 2 2 3 2 3" xfId="24977"/>
    <cellStyle name="Обычный 5 2 2 3 2 3 2" xfId="24978"/>
    <cellStyle name="Обычный 5 2 2 3 2 3 2 2" xfId="24979"/>
    <cellStyle name="Обычный 5 2 2 3 2 3 3" xfId="24980"/>
    <cellStyle name="Обычный 5 2 2 3 2 3 4" xfId="24981"/>
    <cellStyle name="Обычный 5 2 2 3 2 3 5" xfId="24982"/>
    <cellStyle name="Обычный 5 2 2 3 2 4" xfId="24983"/>
    <cellStyle name="Обычный 5 2 2 3 2 4 2" xfId="24984"/>
    <cellStyle name="Обычный 5 2 2 3 2 4 2 2" xfId="24985"/>
    <cellStyle name="Обычный 5 2 2 3 2 4 3" xfId="24986"/>
    <cellStyle name="Обычный 5 2 2 3 2 4 4" xfId="24987"/>
    <cellStyle name="Обычный 5 2 2 3 2 4 5" xfId="24988"/>
    <cellStyle name="Обычный 5 2 2 3 2 5" xfId="24989"/>
    <cellStyle name="Обычный 5 2 2 3 2 5 2" xfId="24990"/>
    <cellStyle name="Обычный 5 2 2 3 2 5 3" xfId="24991"/>
    <cellStyle name="Обычный 5 2 2 3 2 5 4" xfId="24992"/>
    <cellStyle name="Обычный 5 2 2 3 2 6" xfId="24993"/>
    <cellStyle name="Обычный 5 2 2 3 2 7" xfId="24994"/>
    <cellStyle name="Обычный 5 2 2 3 2 8" xfId="24995"/>
    <cellStyle name="Обычный 5 2 2 3 2 9" xfId="24996"/>
    <cellStyle name="Обычный 5 2 2 3 3" xfId="24997"/>
    <cellStyle name="Обычный 5 2 2 3 3 2" xfId="24998"/>
    <cellStyle name="Обычный 5 2 2 3 3 2 2" xfId="24999"/>
    <cellStyle name="Обычный 5 2 2 3 3 2 2 2" xfId="25000"/>
    <cellStyle name="Обычный 5 2 2 3 3 2 2 2 2" xfId="25001"/>
    <cellStyle name="Обычный 5 2 2 3 3 2 2 3" xfId="25002"/>
    <cellStyle name="Обычный 5 2 2 3 3 2 2 4" xfId="25003"/>
    <cellStyle name="Обычный 5 2 2 3 3 2 2 5" xfId="25004"/>
    <cellStyle name="Обычный 5 2 2 3 3 2 3" xfId="25005"/>
    <cellStyle name="Обычный 5 2 2 3 3 2 3 2" xfId="25006"/>
    <cellStyle name="Обычный 5 2 2 3 3 2 3 3" xfId="25007"/>
    <cellStyle name="Обычный 5 2 2 3 3 2 3 4" xfId="25008"/>
    <cellStyle name="Обычный 5 2 2 3 3 2 4" xfId="25009"/>
    <cellStyle name="Обычный 5 2 2 3 3 2 5" xfId="25010"/>
    <cellStyle name="Обычный 5 2 2 3 3 2 6" xfId="25011"/>
    <cellStyle name="Обычный 5 2 2 3 3 2 7" xfId="25012"/>
    <cellStyle name="Обычный 5 2 2 3 3 3" xfId="25013"/>
    <cellStyle name="Обычный 5 2 2 3 3 3 2" xfId="25014"/>
    <cellStyle name="Обычный 5 2 2 3 3 3 2 2" xfId="25015"/>
    <cellStyle name="Обычный 5 2 2 3 3 3 3" xfId="25016"/>
    <cellStyle name="Обычный 5 2 2 3 3 3 4" xfId="25017"/>
    <cellStyle name="Обычный 5 2 2 3 3 3 5" xfId="25018"/>
    <cellStyle name="Обычный 5 2 2 3 3 4" xfId="25019"/>
    <cellStyle name="Обычный 5 2 2 3 3 4 2" xfId="25020"/>
    <cellStyle name="Обычный 5 2 2 3 3 4 2 2" xfId="25021"/>
    <cellStyle name="Обычный 5 2 2 3 3 4 3" xfId="25022"/>
    <cellStyle name="Обычный 5 2 2 3 3 4 4" xfId="25023"/>
    <cellStyle name="Обычный 5 2 2 3 3 4 5" xfId="25024"/>
    <cellStyle name="Обычный 5 2 2 3 3 5" xfId="25025"/>
    <cellStyle name="Обычный 5 2 2 3 3 5 2" xfId="25026"/>
    <cellStyle name="Обычный 5 2 2 3 3 5 3" xfId="25027"/>
    <cellStyle name="Обычный 5 2 2 3 3 5 4" xfId="25028"/>
    <cellStyle name="Обычный 5 2 2 3 3 6" xfId="25029"/>
    <cellStyle name="Обычный 5 2 2 3 3 7" xfId="25030"/>
    <cellStyle name="Обычный 5 2 2 3 3 8" xfId="25031"/>
    <cellStyle name="Обычный 5 2 2 3 3 9" xfId="25032"/>
    <cellStyle name="Обычный 5 2 2 3 4" xfId="25033"/>
    <cellStyle name="Обычный 5 2 2 3 4 2" xfId="25034"/>
    <cellStyle name="Обычный 5 2 2 3 4 2 2" xfId="25035"/>
    <cellStyle name="Обычный 5 2 2 3 4 2 2 2" xfId="25036"/>
    <cellStyle name="Обычный 5 2 2 3 4 2 2 2 2" xfId="25037"/>
    <cellStyle name="Обычный 5 2 2 3 4 2 2 3" xfId="25038"/>
    <cellStyle name="Обычный 5 2 2 3 4 2 2 4" xfId="25039"/>
    <cellStyle name="Обычный 5 2 2 3 4 2 2 5" xfId="25040"/>
    <cellStyle name="Обычный 5 2 2 3 4 2 3" xfId="25041"/>
    <cellStyle name="Обычный 5 2 2 3 4 2 3 2" xfId="25042"/>
    <cellStyle name="Обычный 5 2 2 3 4 2 3 3" xfId="25043"/>
    <cellStyle name="Обычный 5 2 2 3 4 2 3 4" xfId="25044"/>
    <cellStyle name="Обычный 5 2 2 3 4 2 4" xfId="25045"/>
    <cellStyle name="Обычный 5 2 2 3 4 2 5" xfId="25046"/>
    <cellStyle name="Обычный 5 2 2 3 4 2 6" xfId="25047"/>
    <cellStyle name="Обычный 5 2 2 3 4 2 7" xfId="25048"/>
    <cellStyle name="Обычный 5 2 2 3 4 3" xfId="25049"/>
    <cellStyle name="Обычный 5 2 2 3 4 3 2" xfId="25050"/>
    <cellStyle name="Обычный 5 2 2 3 4 3 2 2" xfId="25051"/>
    <cellStyle name="Обычный 5 2 2 3 4 3 3" xfId="25052"/>
    <cellStyle name="Обычный 5 2 2 3 4 3 4" xfId="25053"/>
    <cellStyle name="Обычный 5 2 2 3 4 3 5" xfId="25054"/>
    <cellStyle name="Обычный 5 2 2 3 4 4" xfId="25055"/>
    <cellStyle name="Обычный 5 2 2 3 4 4 2" xfId="25056"/>
    <cellStyle name="Обычный 5 2 2 3 4 4 2 2" xfId="25057"/>
    <cellStyle name="Обычный 5 2 2 3 4 4 3" xfId="25058"/>
    <cellStyle name="Обычный 5 2 2 3 4 4 4" xfId="25059"/>
    <cellStyle name="Обычный 5 2 2 3 4 4 5" xfId="25060"/>
    <cellStyle name="Обычный 5 2 2 3 4 5" xfId="25061"/>
    <cellStyle name="Обычный 5 2 2 3 4 5 2" xfId="25062"/>
    <cellStyle name="Обычный 5 2 2 3 4 5 3" xfId="25063"/>
    <cellStyle name="Обычный 5 2 2 3 4 5 4" xfId="25064"/>
    <cellStyle name="Обычный 5 2 2 3 4 6" xfId="25065"/>
    <cellStyle name="Обычный 5 2 2 3 4 7" xfId="25066"/>
    <cellStyle name="Обычный 5 2 2 3 4 8" xfId="25067"/>
    <cellStyle name="Обычный 5 2 2 3 4 9" xfId="25068"/>
    <cellStyle name="Обычный 5 2 2 3 5" xfId="25069"/>
    <cellStyle name="Обычный 5 2 2 3 5 2" xfId="25070"/>
    <cellStyle name="Обычный 5 2 2 3 5 2 2" xfId="25071"/>
    <cellStyle name="Обычный 5 2 2 3 5 2 2 2" xfId="25072"/>
    <cellStyle name="Обычный 5 2 2 3 5 2 2 2 2" xfId="25073"/>
    <cellStyle name="Обычный 5 2 2 3 5 2 2 3" xfId="25074"/>
    <cellStyle name="Обычный 5 2 2 3 5 2 2 4" xfId="25075"/>
    <cellStyle name="Обычный 5 2 2 3 5 2 2 5" xfId="25076"/>
    <cellStyle name="Обычный 5 2 2 3 5 2 3" xfId="25077"/>
    <cellStyle name="Обычный 5 2 2 3 5 2 3 2" xfId="25078"/>
    <cellStyle name="Обычный 5 2 2 3 5 2 3 3" xfId="25079"/>
    <cellStyle name="Обычный 5 2 2 3 5 2 3 4" xfId="25080"/>
    <cellStyle name="Обычный 5 2 2 3 5 2 4" xfId="25081"/>
    <cellStyle name="Обычный 5 2 2 3 5 2 5" xfId="25082"/>
    <cellStyle name="Обычный 5 2 2 3 5 2 6" xfId="25083"/>
    <cellStyle name="Обычный 5 2 2 3 5 2 7" xfId="25084"/>
    <cellStyle name="Обычный 5 2 2 3 5 3" xfId="25085"/>
    <cellStyle name="Обычный 5 2 2 3 5 3 2" xfId="25086"/>
    <cellStyle name="Обычный 5 2 2 3 5 3 2 2" xfId="25087"/>
    <cellStyle name="Обычный 5 2 2 3 5 3 3" xfId="25088"/>
    <cellStyle name="Обычный 5 2 2 3 5 3 4" xfId="25089"/>
    <cellStyle name="Обычный 5 2 2 3 5 3 5" xfId="25090"/>
    <cellStyle name="Обычный 5 2 2 3 5 4" xfId="25091"/>
    <cellStyle name="Обычный 5 2 2 3 5 4 2" xfId="25092"/>
    <cellStyle name="Обычный 5 2 2 3 5 4 3" xfId="25093"/>
    <cellStyle name="Обычный 5 2 2 3 5 4 4" xfId="25094"/>
    <cellStyle name="Обычный 5 2 2 3 5 5" xfId="25095"/>
    <cellStyle name="Обычный 5 2 2 3 5 6" xfId="25096"/>
    <cellStyle name="Обычный 5 2 2 3 5 7" xfId="25097"/>
    <cellStyle name="Обычный 5 2 2 3 5 8" xfId="25098"/>
    <cellStyle name="Обычный 5 2 2 3 6" xfId="25099"/>
    <cellStyle name="Обычный 5 2 2 3 6 2" xfId="25100"/>
    <cellStyle name="Обычный 5 2 2 3 6 2 2" xfId="25101"/>
    <cellStyle name="Обычный 5 2 2 3 6 2 2 2" xfId="25102"/>
    <cellStyle name="Обычный 5 2 2 3 6 2 2 2 2" xfId="25103"/>
    <cellStyle name="Обычный 5 2 2 3 6 2 2 3" xfId="25104"/>
    <cellStyle name="Обычный 5 2 2 3 6 2 2 4" xfId="25105"/>
    <cellStyle name="Обычный 5 2 2 3 6 2 2 5" xfId="25106"/>
    <cellStyle name="Обычный 5 2 2 3 6 2 3" xfId="25107"/>
    <cellStyle name="Обычный 5 2 2 3 6 2 3 2" xfId="25108"/>
    <cellStyle name="Обычный 5 2 2 3 6 2 3 3" xfId="25109"/>
    <cellStyle name="Обычный 5 2 2 3 6 2 3 4" xfId="25110"/>
    <cellStyle name="Обычный 5 2 2 3 6 2 4" xfId="25111"/>
    <cellStyle name="Обычный 5 2 2 3 6 2 5" xfId="25112"/>
    <cellStyle name="Обычный 5 2 2 3 6 2 6" xfId="25113"/>
    <cellStyle name="Обычный 5 2 2 3 6 2 7" xfId="25114"/>
    <cellStyle name="Обычный 5 2 2 3 6 3" xfId="25115"/>
    <cellStyle name="Обычный 5 2 2 3 6 3 2" xfId="25116"/>
    <cellStyle name="Обычный 5 2 2 3 6 3 2 2" xfId="25117"/>
    <cellStyle name="Обычный 5 2 2 3 6 3 3" xfId="25118"/>
    <cellStyle name="Обычный 5 2 2 3 6 3 4" xfId="25119"/>
    <cellStyle name="Обычный 5 2 2 3 6 3 5" xfId="25120"/>
    <cellStyle name="Обычный 5 2 2 3 6 4" xfId="25121"/>
    <cellStyle name="Обычный 5 2 2 3 6 4 2" xfId="25122"/>
    <cellStyle name="Обычный 5 2 2 3 6 4 3" xfId="25123"/>
    <cellStyle name="Обычный 5 2 2 3 6 4 4" xfId="25124"/>
    <cellStyle name="Обычный 5 2 2 3 6 5" xfId="25125"/>
    <cellStyle name="Обычный 5 2 2 3 6 6" xfId="25126"/>
    <cellStyle name="Обычный 5 2 2 3 6 7" xfId="25127"/>
    <cellStyle name="Обычный 5 2 2 3 6 8" xfId="25128"/>
    <cellStyle name="Обычный 5 2 2 3 7" xfId="25129"/>
    <cellStyle name="Обычный 5 2 2 3 7 2" xfId="25130"/>
    <cellStyle name="Обычный 5 2 2 3 7 2 2" xfId="25131"/>
    <cellStyle name="Обычный 5 2 2 3 7 2 2 2" xfId="25132"/>
    <cellStyle name="Обычный 5 2 2 3 7 2 2 2 2" xfId="25133"/>
    <cellStyle name="Обычный 5 2 2 3 7 2 2 3" xfId="25134"/>
    <cellStyle name="Обычный 5 2 2 3 7 2 2 4" xfId="25135"/>
    <cellStyle name="Обычный 5 2 2 3 7 2 2 5" xfId="25136"/>
    <cellStyle name="Обычный 5 2 2 3 7 2 3" xfId="25137"/>
    <cellStyle name="Обычный 5 2 2 3 7 2 3 2" xfId="25138"/>
    <cellStyle name="Обычный 5 2 2 3 7 2 3 3" xfId="25139"/>
    <cellStyle name="Обычный 5 2 2 3 7 2 3 4" xfId="25140"/>
    <cellStyle name="Обычный 5 2 2 3 7 2 4" xfId="25141"/>
    <cellStyle name="Обычный 5 2 2 3 7 2 5" xfId="25142"/>
    <cellStyle name="Обычный 5 2 2 3 7 2 6" xfId="25143"/>
    <cellStyle name="Обычный 5 2 2 3 7 2 7" xfId="25144"/>
    <cellStyle name="Обычный 5 2 2 3 7 3" xfId="25145"/>
    <cellStyle name="Обычный 5 2 2 3 7 3 2" xfId="25146"/>
    <cellStyle name="Обычный 5 2 2 3 7 3 2 2" xfId="25147"/>
    <cellStyle name="Обычный 5 2 2 3 7 3 3" xfId="25148"/>
    <cellStyle name="Обычный 5 2 2 3 7 3 4" xfId="25149"/>
    <cellStyle name="Обычный 5 2 2 3 7 3 5" xfId="25150"/>
    <cellStyle name="Обычный 5 2 2 3 7 4" xfId="25151"/>
    <cellStyle name="Обычный 5 2 2 3 7 4 2" xfId="25152"/>
    <cellStyle name="Обычный 5 2 2 3 7 4 3" xfId="25153"/>
    <cellStyle name="Обычный 5 2 2 3 7 4 4" xfId="25154"/>
    <cellStyle name="Обычный 5 2 2 3 7 5" xfId="25155"/>
    <cellStyle name="Обычный 5 2 2 3 7 6" xfId="25156"/>
    <cellStyle name="Обычный 5 2 2 3 7 7" xfId="25157"/>
    <cellStyle name="Обычный 5 2 2 3 7 8" xfId="25158"/>
    <cellStyle name="Обычный 5 2 2 3 8" xfId="25159"/>
    <cellStyle name="Обычный 5 2 2 3 8 2" xfId="25160"/>
    <cellStyle name="Обычный 5 2 2 3 8 2 2" xfId="25161"/>
    <cellStyle name="Обычный 5 2 2 3 8 2 2 2" xfId="25162"/>
    <cellStyle name="Обычный 5 2 2 3 8 2 3" xfId="25163"/>
    <cellStyle name="Обычный 5 2 2 3 8 2 4" xfId="25164"/>
    <cellStyle name="Обычный 5 2 2 3 8 2 5" xfId="25165"/>
    <cellStyle name="Обычный 5 2 2 3 8 3" xfId="25166"/>
    <cellStyle name="Обычный 5 2 2 3 8 3 2" xfId="25167"/>
    <cellStyle name="Обычный 5 2 2 3 8 3 3" xfId="25168"/>
    <cellStyle name="Обычный 5 2 2 3 8 3 4" xfId="25169"/>
    <cellStyle name="Обычный 5 2 2 3 8 4" xfId="25170"/>
    <cellStyle name="Обычный 5 2 2 3 8 5" xfId="25171"/>
    <cellStyle name="Обычный 5 2 2 3 8 6" xfId="25172"/>
    <cellStyle name="Обычный 5 2 2 3 8 7" xfId="25173"/>
    <cellStyle name="Обычный 5 2 2 3 9" xfId="25174"/>
    <cellStyle name="Обычный 5 2 2 3 9 2" xfId="25175"/>
    <cellStyle name="Обычный 5 2 2 3 9 2 2" xfId="25176"/>
    <cellStyle name="Обычный 5 2 2 3 9 2 2 2" xfId="25177"/>
    <cellStyle name="Обычный 5 2 2 3 9 2 3" xfId="25178"/>
    <cellStyle name="Обычный 5 2 2 3 9 2 4" xfId="25179"/>
    <cellStyle name="Обычный 5 2 2 3 9 2 5" xfId="25180"/>
    <cellStyle name="Обычный 5 2 2 3 9 3" xfId="25181"/>
    <cellStyle name="Обычный 5 2 2 3 9 3 2" xfId="25182"/>
    <cellStyle name="Обычный 5 2 2 3 9 3 3" xfId="25183"/>
    <cellStyle name="Обычный 5 2 2 3 9 3 4" xfId="25184"/>
    <cellStyle name="Обычный 5 2 2 3 9 4" xfId="25185"/>
    <cellStyle name="Обычный 5 2 2 3 9 5" xfId="25186"/>
    <cellStyle name="Обычный 5 2 2 3 9 6" xfId="25187"/>
    <cellStyle name="Обычный 5 2 2 3 9 7" xfId="25188"/>
    <cellStyle name="Обычный 5 2 2 4" xfId="25189"/>
    <cellStyle name="Обычный 5 2 2 4 10" xfId="25190"/>
    <cellStyle name="Обычный 5 2 2 4 10 2" xfId="25191"/>
    <cellStyle name="Обычный 5 2 2 4 10 2 2" xfId="25192"/>
    <cellStyle name="Обычный 5 2 2 4 10 3" xfId="25193"/>
    <cellStyle name="Обычный 5 2 2 4 10 4" xfId="25194"/>
    <cellStyle name="Обычный 5 2 2 4 10 5" xfId="25195"/>
    <cellStyle name="Обычный 5 2 2 4 11" xfId="25196"/>
    <cellStyle name="Обычный 5 2 2 4 11 2" xfId="25197"/>
    <cellStyle name="Обычный 5 2 2 4 11 2 2" xfId="25198"/>
    <cellStyle name="Обычный 5 2 2 4 11 3" xfId="25199"/>
    <cellStyle name="Обычный 5 2 2 4 11 4" xfId="25200"/>
    <cellStyle name="Обычный 5 2 2 4 11 5" xfId="25201"/>
    <cellStyle name="Обычный 5 2 2 4 12" xfId="25202"/>
    <cellStyle name="Обычный 5 2 2 4 12 2" xfId="25203"/>
    <cellStyle name="Обычный 5 2 2 4 12 2 2" xfId="25204"/>
    <cellStyle name="Обычный 5 2 2 4 12 3" xfId="25205"/>
    <cellStyle name="Обычный 5 2 2 4 13" xfId="25206"/>
    <cellStyle name="Обычный 5 2 2 4 13 2" xfId="25207"/>
    <cellStyle name="Обычный 5 2 2 4 14" xfId="25208"/>
    <cellStyle name="Обычный 5 2 2 4 15" xfId="25209"/>
    <cellStyle name="Обычный 5 2 2 4 2" xfId="25210"/>
    <cellStyle name="Обычный 5 2 2 4 2 2" xfId="25211"/>
    <cellStyle name="Обычный 5 2 2 4 2 2 2" xfId="25212"/>
    <cellStyle name="Обычный 5 2 2 4 2 2 2 2" xfId="25213"/>
    <cellStyle name="Обычный 5 2 2 4 2 2 2 2 2" xfId="25214"/>
    <cellStyle name="Обычный 5 2 2 4 2 2 2 3" xfId="25215"/>
    <cellStyle name="Обычный 5 2 2 4 2 2 2 4" xfId="25216"/>
    <cellStyle name="Обычный 5 2 2 4 2 2 2 5" xfId="25217"/>
    <cellStyle name="Обычный 5 2 2 4 2 2 3" xfId="25218"/>
    <cellStyle name="Обычный 5 2 2 4 2 2 3 2" xfId="25219"/>
    <cellStyle name="Обычный 5 2 2 4 2 2 3 3" xfId="25220"/>
    <cellStyle name="Обычный 5 2 2 4 2 2 3 4" xfId="25221"/>
    <cellStyle name="Обычный 5 2 2 4 2 2 4" xfId="25222"/>
    <cellStyle name="Обычный 5 2 2 4 2 2 5" xfId="25223"/>
    <cellStyle name="Обычный 5 2 2 4 2 2 6" xfId="25224"/>
    <cellStyle name="Обычный 5 2 2 4 2 2 7" xfId="25225"/>
    <cellStyle name="Обычный 5 2 2 4 2 3" xfId="25226"/>
    <cellStyle name="Обычный 5 2 2 4 2 3 2" xfId="25227"/>
    <cellStyle name="Обычный 5 2 2 4 2 3 2 2" xfId="25228"/>
    <cellStyle name="Обычный 5 2 2 4 2 3 3" xfId="25229"/>
    <cellStyle name="Обычный 5 2 2 4 2 3 4" xfId="25230"/>
    <cellStyle name="Обычный 5 2 2 4 2 3 5" xfId="25231"/>
    <cellStyle name="Обычный 5 2 2 4 2 4" xfId="25232"/>
    <cellStyle name="Обычный 5 2 2 4 2 4 2" xfId="25233"/>
    <cellStyle name="Обычный 5 2 2 4 2 4 2 2" xfId="25234"/>
    <cellStyle name="Обычный 5 2 2 4 2 4 3" xfId="25235"/>
    <cellStyle name="Обычный 5 2 2 4 2 4 4" xfId="25236"/>
    <cellStyle name="Обычный 5 2 2 4 2 4 5" xfId="25237"/>
    <cellStyle name="Обычный 5 2 2 4 2 5" xfId="25238"/>
    <cellStyle name="Обычный 5 2 2 4 2 5 2" xfId="25239"/>
    <cellStyle name="Обычный 5 2 2 4 2 5 3" xfId="25240"/>
    <cellStyle name="Обычный 5 2 2 4 2 5 4" xfId="25241"/>
    <cellStyle name="Обычный 5 2 2 4 2 6" xfId="25242"/>
    <cellStyle name="Обычный 5 2 2 4 2 7" xfId="25243"/>
    <cellStyle name="Обычный 5 2 2 4 2 8" xfId="25244"/>
    <cellStyle name="Обычный 5 2 2 4 2 9" xfId="25245"/>
    <cellStyle name="Обычный 5 2 2 4 3" xfId="25246"/>
    <cellStyle name="Обычный 5 2 2 4 3 2" xfId="25247"/>
    <cellStyle name="Обычный 5 2 2 4 3 2 2" xfId="25248"/>
    <cellStyle name="Обычный 5 2 2 4 3 2 2 2" xfId="25249"/>
    <cellStyle name="Обычный 5 2 2 4 3 2 2 2 2" xfId="25250"/>
    <cellStyle name="Обычный 5 2 2 4 3 2 2 3" xfId="25251"/>
    <cellStyle name="Обычный 5 2 2 4 3 2 2 4" xfId="25252"/>
    <cellStyle name="Обычный 5 2 2 4 3 2 2 5" xfId="25253"/>
    <cellStyle name="Обычный 5 2 2 4 3 2 3" xfId="25254"/>
    <cellStyle name="Обычный 5 2 2 4 3 2 3 2" xfId="25255"/>
    <cellStyle name="Обычный 5 2 2 4 3 2 3 3" xfId="25256"/>
    <cellStyle name="Обычный 5 2 2 4 3 2 3 4" xfId="25257"/>
    <cellStyle name="Обычный 5 2 2 4 3 2 4" xfId="25258"/>
    <cellStyle name="Обычный 5 2 2 4 3 2 5" xfId="25259"/>
    <cellStyle name="Обычный 5 2 2 4 3 2 6" xfId="25260"/>
    <cellStyle name="Обычный 5 2 2 4 3 2 7" xfId="25261"/>
    <cellStyle name="Обычный 5 2 2 4 3 3" xfId="25262"/>
    <cellStyle name="Обычный 5 2 2 4 3 3 2" xfId="25263"/>
    <cellStyle name="Обычный 5 2 2 4 3 3 2 2" xfId="25264"/>
    <cellStyle name="Обычный 5 2 2 4 3 3 3" xfId="25265"/>
    <cellStyle name="Обычный 5 2 2 4 3 3 4" xfId="25266"/>
    <cellStyle name="Обычный 5 2 2 4 3 3 5" xfId="25267"/>
    <cellStyle name="Обычный 5 2 2 4 3 4" xfId="25268"/>
    <cellStyle name="Обычный 5 2 2 4 3 4 2" xfId="25269"/>
    <cellStyle name="Обычный 5 2 2 4 3 4 2 2" xfId="25270"/>
    <cellStyle name="Обычный 5 2 2 4 3 4 3" xfId="25271"/>
    <cellStyle name="Обычный 5 2 2 4 3 4 4" xfId="25272"/>
    <cellStyle name="Обычный 5 2 2 4 3 4 5" xfId="25273"/>
    <cellStyle name="Обычный 5 2 2 4 3 5" xfId="25274"/>
    <cellStyle name="Обычный 5 2 2 4 3 5 2" xfId="25275"/>
    <cellStyle name="Обычный 5 2 2 4 3 5 3" xfId="25276"/>
    <cellStyle name="Обычный 5 2 2 4 3 5 4" xfId="25277"/>
    <cellStyle name="Обычный 5 2 2 4 3 6" xfId="25278"/>
    <cellStyle name="Обычный 5 2 2 4 3 7" xfId="25279"/>
    <cellStyle name="Обычный 5 2 2 4 3 8" xfId="25280"/>
    <cellStyle name="Обычный 5 2 2 4 3 9" xfId="25281"/>
    <cellStyle name="Обычный 5 2 2 4 4" xfId="25282"/>
    <cellStyle name="Обычный 5 2 2 4 4 2" xfId="25283"/>
    <cellStyle name="Обычный 5 2 2 4 4 2 2" xfId="25284"/>
    <cellStyle name="Обычный 5 2 2 4 4 2 2 2" xfId="25285"/>
    <cellStyle name="Обычный 5 2 2 4 4 2 2 2 2" xfId="25286"/>
    <cellStyle name="Обычный 5 2 2 4 4 2 2 3" xfId="25287"/>
    <cellStyle name="Обычный 5 2 2 4 4 2 2 4" xfId="25288"/>
    <cellStyle name="Обычный 5 2 2 4 4 2 2 5" xfId="25289"/>
    <cellStyle name="Обычный 5 2 2 4 4 2 3" xfId="25290"/>
    <cellStyle name="Обычный 5 2 2 4 4 2 3 2" xfId="25291"/>
    <cellStyle name="Обычный 5 2 2 4 4 2 3 3" xfId="25292"/>
    <cellStyle name="Обычный 5 2 2 4 4 2 3 4" xfId="25293"/>
    <cellStyle name="Обычный 5 2 2 4 4 2 4" xfId="25294"/>
    <cellStyle name="Обычный 5 2 2 4 4 2 5" xfId="25295"/>
    <cellStyle name="Обычный 5 2 2 4 4 2 6" xfId="25296"/>
    <cellStyle name="Обычный 5 2 2 4 4 2 7" xfId="25297"/>
    <cellStyle name="Обычный 5 2 2 4 4 3" xfId="25298"/>
    <cellStyle name="Обычный 5 2 2 4 4 3 2" xfId="25299"/>
    <cellStyle name="Обычный 5 2 2 4 4 3 2 2" xfId="25300"/>
    <cellStyle name="Обычный 5 2 2 4 4 3 3" xfId="25301"/>
    <cellStyle name="Обычный 5 2 2 4 4 3 4" xfId="25302"/>
    <cellStyle name="Обычный 5 2 2 4 4 3 5" xfId="25303"/>
    <cellStyle name="Обычный 5 2 2 4 4 4" xfId="25304"/>
    <cellStyle name="Обычный 5 2 2 4 4 4 2" xfId="25305"/>
    <cellStyle name="Обычный 5 2 2 4 4 4 2 2" xfId="25306"/>
    <cellStyle name="Обычный 5 2 2 4 4 4 3" xfId="25307"/>
    <cellStyle name="Обычный 5 2 2 4 4 4 4" xfId="25308"/>
    <cellStyle name="Обычный 5 2 2 4 4 4 5" xfId="25309"/>
    <cellStyle name="Обычный 5 2 2 4 4 5" xfId="25310"/>
    <cellStyle name="Обычный 5 2 2 4 4 5 2" xfId="25311"/>
    <cellStyle name="Обычный 5 2 2 4 4 5 3" xfId="25312"/>
    <cellStyle name="Обычный 5 2 2 4 4 5 4" xfId="25313"/>
    <cellStyle name="Обычный 5 2 2 4 4 6" xfId="25314"/>
    <cellStyle name="Обычный 5 2 2 4 4 7" xfId="25315"/>
    <cellStyle name="Обычный 5 2 2 4 4 8" xfId="25316"/>
    <cellStyle name="Обычный 5 2 2 4 4 9" xfId="25317"/>
    <cellStyle name="Обычный 5 2 2 4 5" xfId="25318"/>
    <cellStyle name="Обычный 5 2 2 4 5 2" xfId="25319"/>
    <cellStyle name="Обычный 5 2 2 4 5 2 2" xfId="25320"/>
    <cellStyle name="Обычный 5 2 2 4 5 2 2 2" xfId="25321"/>
    <cellStyle name="Обычный 5 2 2 4 5 2 2 2 2" xfId="25322"/>
    <cellStyle name="Обычный 5 2 2 4 5 2 2 3" xfId="25323"/>
    <cellStyle name="Обычный 5 2 2 4 5 2 2 4" xfId="25324"/>
    <cellStyle name="Обычный 5 2 2 4 5 2 2 5" xfId="25325"/>
    <cellStyle name="Обычный 5 2 2 4 5 2 3" xfId="25326"/>
    <cellStyle name="Обычный 5 2 2 4 5 2 3 2" xfId="25327"/>
    <cellStyle name="Обычный 5 2 2 4 5 2 3 3" xfId="25328"/>
    <cellStyle name="Обычный 5 2 2 4 5 2 3 4" xfId="25329"/>
    <cellStyle name="Обычный 5 2 2 4 5 2 4" xfId="25330"/>
    <cellStyle name="Обычный 5 2 2 4 5 2 5" xfId="25331"/>
    <cellStyle name="Обычный 5 2 2 4 5 2 6" xfId="25332"/>
    <cellStyle name="Обычный 5 2 2 4 5 2 7" xfId="25333"/>
    <cellStyle name="Обычный 5 2 2 4 5 3" xfId="25334"/>
    <cellStyle name="Обычный 5 2 2 4 5 3 2" xfId="25335"/>
    <cellStyle name="Обычный 5 2 2 4 5 3 2 2" xfId="25336"/>
    <cellStyle name="Обычный 5 2 2 4 5 3 3" xfId="25337"/>
    <cellStyle name="Обычный 5 2 2 4 5 3 4" xfId="25338"/>
    <cellStyle name="Обычный 5 2 2 4 5 3 5" xfId="25339"/>
    <cellStyle name="Обычный 5 2 2 4 5 4" xfId="25340"/>
    <cellStyle name="Обычный 5 2 2 4 5 4 2" xfId="25341"/>
    <cellStyle name="Обычный 5 2 2 4 5 4 3" xfId="25342"/>
    <cellStyle name="Обычный 5 2 2 4 5 4 4" xfId="25343"/>
    <cellStyle name="Обычный 5 2 2 4 5 5" xfId="25344"/>
    <cellStyle name="Обычный 5 2 2 4 5 6" xfId="25345"/>
    <cellStyle name="Обычный 5 2 2 4 5 7" xfId="25346"/>
    <cellStyle name="Обычный 5 2 2 4 5 8" xfId="25347"/>
    <cellStyle name="Обычный 5 2 2 4 6" xfId="25348"/>
    <cellStyle name="Обычный 5 2 2 4 6 2" xfId="25349"/>
    <cellStyle name="Обычный 5 2 2 4 6 2 2" xfId="25350"/>
    <cellStyle name="Обычный 5 2 2 4 6 2 2 2" xfId="25351"/>
    <cellStyle name="Обычный 5 2 2 4 6 2 2 2 2" xfId="25352"/>
    <cellStyle name="Обычный 5 2 2 4 6 2 2 3" xfId="25353"/>
    <cellStyle name="Обычный 5 2 2 4 6 2 2 4" xfId="25354"/>
    <cellStyle name="Обычный 5 2 2 4 6 2 2 5" xfId="25355"/>
    <cellStyle name="Обычный 5 2 2 4 6 2 3" xfId="25356"/>
    <cellStyle name="Обычный 5 2 2 4 6 2 3 2" xfId="25357"/>
    <cellStyle name="Обычный 5 2 2 4 6 2 3 3" xfId="25358"/>
    <cellStyle name="Обычный 5 2 2 4 6 2 3 4" xfId="25359"/>
    <cellStyle name="Обычный 5 2 2 4 6 2 4" xfId="25360"/>
    <cellStyle name="Обычный 5 2 2 4 6 2 5" xfId="25361"/>
    <cellStyle name="Обычный 5 2 2 4 6 2 6" xfId="25362"/>
    <cellStyle name="Обычный 5 2 2 4 6 2 7" xfId="25363"/>
    <cellStyle name="Обычный 5 2 2 4 6 3" xfId="25364"/>
    <cellStyle name="Обычный 5 2 2 4 6 3 2" xfId="25365"/>
    <cellStyle name="Обычный 5 2 2 4 6 3 2 2" xfId="25366"/>
    <cellStyle name="Обычный 5 2 2 4 6 3 3" xfId="25367"/>
    <cellStyle name="Обычный 5 2 2 4 6 3 4" xfId="25368"/>
    <cellStyle name="Обычный 5 2 2 4 6 3 5" xfId="25369"/>
    <cellStyle name="Обычный 5 2 2 4 6 4" xfId="25370"/>
    <cellStyle name="Обычный 5 2 2 4 6 4 2" xfId="25371"/>
    <cellStyle name="Обычный 5 2 2 4 6 4 3" xfId="25372"/>
    <cellStyle name="Обычный 5 2 2 4 6 4 4" xfId="25373"/>
    <cellStyle name="Обычный 5 2 2 4 6 5" xfId="25374"/>
    <cellStyle name="Обычный 5 2 2 4 6 6" xfId="25375"/>
    <cellStyle name="Обычный 5 2 2 4 6 7" xfId="25376"/>
    <cellStyle name="Обычный 5 2 2 4 6 8" xfId="25377"/>
    <cellStyle name="Обычный 5 2 2 4 7" xfId="25378"/>
    <cellStyle name="Обычный 5 2 2 4 7 2" xfId="25379"/>
    <cellStyle name="Обычный 5 2 2 4 7 2 2" xfId="25380"/>
    <cellStyle name="Обычный 5 2 2 4 7 2 2 2" xfId="25381"/>
    <cellStyle name="Обычный 5 2 2 4 7 2 2 2 2" xfId="25382"/>
    <cellStyle name="Обычный 5 2 2 4 7 2 2 3" xfId="25383"/>
    <cellStyle name="Обычный 5 2 2 4 7 2 2 4" xfId="25384"/>
    <cellStyle name="Обычный 5 2 2 4 7 2 2 5" xfId="25385"/>
    <cellStyle name="Обычный 5 2 2 4 7 2 3" xfId="25386"/>
    <cellStyle name="Обычный 5 2 2 4 7 2 3 2" xfId="25387"/>
    <cellStyle name="Обычный 5 2 2 4 7 2 3 3" xfId="25388"/>
    <cellStyle name="Обычный 5 2 2 4 7 2 3 4" xfId="25389"/>
    <cellStyle name="Обычный 5 2 2 4 7 2 4" xfId="25390"/>
    <cellStyle name="Обычный 5 2 2 4 7 2 5" xfId="25391"/>
    <cellStyle name="Обычный 5 2 2 4 7 2 6" xfId="25392"/>
    <cellStyle name="Обычный 5 2 2 4 7 2 7" xfId="25393"/>
    <cellStyle name="Обычный 5 2 2 4 7 3" xfId="25394"/>
    <cellStyle name="Обычный 5 2 2 4 7 3 2" xfId="25395"/>
    <cellStyle name="Обычный 5 2 2 4 7 3 2 2" xfId="25396"/>
    <cellStyle name="Обычный 5 2 2 4 7 3 3" xfId="25397"/>
    <cellStyle name="Обычный 5 2 2 4 7 3 4" xfId="25398"/>
    <cellStyle name="Обычный 5 2 2 4 7 3 5" xfId="25399"/>
    <cellStyle name="Обычный 5 2 2 4 7 4" xfId="25400"/>
    <cellStyle name="Обычный 5 2 2 4 7 4 2" xfId="25401"/>
    <cellStyle name="Обычный 5 2 2 4 7 4 3" xfId="25402"/>
    <cellStyle name="Обычный 5 2 2 4 7 4 4" xfId="25403"/>
    <cellStyle name="Обычный 5 2 2 4 7 5" xfId="25404"/>
    <cellStyle name="Обычный 5 2 2 4 7 6" xfId="25405"/>
    <cellStyle name="Обычный 5 2 2 4 7 7" xfId="25406"/>
    <cellStyle name="Обычный 5 2 2 4 7 8" xfId="25407"/>
    <cellStyle name="Обычный 5 2 2 4 8" xfId="25408"/>
    <cellStyle name="Обычный 5 2 2 4 8 2" xfId="25409"/>
    <cellStyle name="Обычный 5 2 2 4 8 2 2" xfId="25410"/>
    <cellStyle name="Обычный 5 2 2 4 8 2 2 2" xfId="25411"/>
    <cellStyle name="Обычный 5 2 2 4 8 2 3" xfId="25412"/>
    <cellStyle name="Обычный 5 2 2 4 8 2 4" xfId="25413"/>
    <cellStyle name="Обычный 5 2 2 4 8 2 5" xfId="25414"/>
    <cellStyle name="Обычный 5 2 2 4 8 3" xfId="25415"/>
    <cellStyle name="Обычный 5 2 2 4 8 3 2" xfId="25416"/>
    <cellStyle name="Обычный 5 2 2 4 8 3 3" xfId="25417"/>
    <cellStyle name="Обычный 5 2 2 4 8 3 4" xfId="25418"/>
    <cellStyle name="Обычный 5 2 2 4 8 4" xfId="25419"/>
    <cellStyle name="Обычный 5 2 2 4 8 5" xfId="25420"/>
    <cellStyle name="Обычный 5 2 2 4 8 6" xfId="25421"/>
    <cellStyle name="Обычный 5 2 2 4 8 7" xfId="25422"/>
    <cellStyle name="Обычный 5 2 2 4 9" xfId="25423"/>
    <cellStyle name="Обычный 5 2 2 4 9 2" xfId="25424"/>
    <cellStyle name="Обычный 5 2 2 4 9 2 2" xfId="25425"/>
    <cellStyle name="Обычный 5 2 2 4 9 2 2 2" xfId="25426"/>
    <cellStyle name="Обычный 5 2 2 4 9 2 3" xfId="25427"/>
    <cellStyle name="Обычный 5 2 2 4 9 2 4" xfId="25428"/>
    <cellStyle name="Обычный 5 2 2 4 9 2 5" xfId="25429"/>
    <cellStyle name="Обычный 5 2 2 4 9 3" xfId="25430"/>
    <cellStyle name="Обычный 5 2 2 4 9 3 2" xfId="25431"/>
    <cellStyle name="Обычный 5 2 2 4 9 3 3" xfId="25432"/>
    <cellStyle name="Обычный 5 2 2 4 9 3 4" xfId="25433"/>
    <cellStyle name="Обычный 5 2 2 4 9 4" xfId="25434"/>
    <cellStyle name="Обычный 5 2 2 4 9 5" xfId="25435"/>
    <cellStyle name="Обычный 5 2 2 4 9 6" xfId="25436"/>
    <cellStyle name="Обычный 5 2 2 4 9 7" xfId="25437"/>
    <cellStyle name="Обычный 5 2 2 5" xfId="25438"/>
    <cellStyle name="Обычный 5 2 2 5 2" xfId="25439"/>
    <cellStyle name="Обычный 5 2 2 5 2 2" xfId="25440"/>
    <cellStyle name="Обычный 5 2 2 5 2 2 2" xfId="25441"/>
    <cellStyle name="Обычный 5 2 2 5 2 2 2 2" xfId="25442"/>
    <cellStyle name="Обычный 5 2 2 5 2 2 3" xfId="25443"/>
    <cellStyle name="Обычный 5 2 2 5 2 2 4" xfId="25444"/>
    <cellStyle name="Обычный 5 2 2 5 2 2 5" xfId="25445"/>
    <cellStyle name="Обычный 5 2 2 5 2 3" xfId="25446"/>
    <cellStyle name="Обычный 5 2 2 5 2 3 2" xfId="25447"/>
    <cellStyle name="Обычный 5 2 2 5 2 3 3" xfId="25448"/>
    <cellStyle name="Обычный 5 2 2 5 2 3 4" xfId="25449"/>
    <cellStyle name="Обычный 5 2 2 5 2 4" xfId="25450"/>
    <cellStyle name="Обычный 5 2 2 5 2 5" xfId="25451"/>
    <cellStyle name="Обычный 5 2 2 5 2 6" xfId="25452"/>
    <cellStyle name="Обычный 5 2 2 5 2 7" xfId="25453"/>
    <cellStyle name="Обычный 5 2 2 5 3" xfId="25454"/>
    <cellStyle name="Обычный 5 2 2 5 3 2" xfId="25455"/>
    <cellStyle name="Обычный 5 2 2 5 3 2 2" xfId="25456"/>
    <cellStyle name="Обычный 5 2 2 5 3 3" xfId="25457"/>
    <cellStyle name="Обычный 5 2 2 5 3 4" xfId="25458"/>
    <cellStyle name="Обычный 5 2 2 5 3 5" xfId="25459"/>
    <cellStyle name="Обычный 5 2 2 5 4" xfId="25460"/>
    <cellStyle name="Обычный 5 2 2 5 4 2" xfId="25461"/>
    <cellStyle name="Обычный 5 2 2 5 4 2 2" xfId="25462"/>
    <cellStyle name="Обычный 5 2 2 5 4 3" xfId="25463"/>
    <cellStyle name="Обычный 5 2 2 5 4 4" xfId="25464"/>
    <cellStyle name="Обычный 5 2 2 5 4 5" xfId="25465"/>
    <cellStyle name="Обычный 5 2 2 5 5" xfId="25466"/>
    <cellStyle name="Обычный 5 2 2 5 5 2" xfId="25467"/>
    <cellStyle name="Обычный 5 2 2 5 5 3" xfId="25468"/>
    <cellStyle name="Обычный 5 2 2 5 5 4" xfId="25469"/>
    <cellStyle name="Обычный 5 2 2 5 6" xfId="25470"/>
    <cellStyle name="Обычный 5 2 2 5 7" xfId="25471"/>
    <cellStyle name="Обычный 5 2 2 5 8" xfId="25472"/>
    <cellStyle name="Обычный 5 2 2 5 9" xfId="25473"/>
    <cellStyle name="Обычный 5 2 2 6" xfId="25474"/>
    <cellStyle name="Обычный 5 2 2 6 2" xfId="25475"/>
    <cellStyle name="Обычный 5 2 2 6 2 2" xfId="25476"/>
    <cellStyle name="Обычный 5 2 2 6 2 2 2" xfId="25477"/>
    <cellStyle name="Обычный 5 2 2 6 2 2 2 2" xfId="25478"/>
    <cellStyle name="Обычный 5 2 2 6 2 2 3" xfId="25479"/>
    <cellStyle name="Обычный 5 2 2 6 2 2 4" xfId="25480"/>
    <cellStyle name="Обычный 5 2 2 6 2 2 5" xfId="25481"/>
    <cellStyle name="Обычный 5 2 2 6 2 3" xfId="25482"/>
    <cellStyle name="Обычный 5 2 2 6 2 3 2" xfId="25483"/>
    <cellStyle name="Обычный 5 2 2 6 2 3 3" xfId="25484"/>
    <cellStyle name="Обычный 5 2 2 6 2 3 4" xfId="25485"/>
    <cellStyle name="Обычный 5 2 2 6 2 4" xfId="25486"/>
    <cellStyle name="Обычный 5 2 2 6 2 5" xfId="25487"/>
    <cellStyle name="Обычный 5 2 2 6 2 6" xfId="25488"/>
    <cellStyle name="Обычный 5 2 2 6 2 7" xfId="25489"/>
    <cellStyle name="Обычный 5 2 2 6 3" xfId="25490"/>
    <cellStyle name="Обычный 5 2 2 6 3 2" xfId="25491"/>
    <cellStyle name="Обычный 5 2 2 6 3 2 2" xfId="25492"/>
    <cellStyle name="Обычный 5 2 2 6 3 3" xfId="25493"/>
    <cellStyle name="Обычный 5 2 2 6 3 4" xfId="25494"/>
    <cellStyle name="Обычный 5 2 2 6 3 5" xfId="25495"/>
    <cellStyle name="Обычный 5 2 2 6 4" xfId="25496"/>
    <cellStyle name="Обычный 5 2 2 6 4 2" xfId="25497"/>
    <cellStyle name="Обычный 5 2 2 6 4 2 2" xfId="25498"/>
    <cellStyle name="Обычный 5 2 2 6 4 3" xfId="25499"/>
    <cellStyle name="Обычный 5 2 2 6 4 4" xfId="25500"/>
    <cellStyle name="Обычный 5 2 2 6 4 5" xfId="25501"/>
    <cellStyle name="Обычный 5 2 2 6 5" xfId="25502"/>
    <cellStyle name="Обычный 5 2 2 6 5 2" xfId="25503"/>
    <cellStyle name="Обычный 5 2 2 6 5 3" xfId="25504"/>
    <cellStyle name="Обычный 5 2 2 6 5 4" xfId="25505"/>
    <cellStyle name="Обычный 5 2 2 6 6" xfId="25506"/>
    <cellStyle name="Обычный 5 2 2 6 7" xfId="25507"/>
    <cellStyle name="Обычный 5 2 2 6 8" xfId="25508"/>
    <cellStyle name="Обычный 5 2 2 6 9" xfId="25509"/>
    <cellStyle name="Обычный 5 2 2 7" xfId="25510"/>
    <cellStyle name="Обычный 5 2 2 7 2" xfId="25511"/>
    <cellStyle name="Обычный 5 2 2 7 2 2" xfId="25512"/>
    <cellStyle name="Обычный 5 2 2 7 2 2 2" xfId="25513"/>
    <cellStyle name="Обычный 5 2 2 7 2 2 2 2" xfId="25514"/>
    <cellStyle name="Обычный 5 2 2 7 2 2 3" xfId="25515"/>
    <cellStyle name="Обычный 5 2 2 7 2 2 4" xfId="25516"/>
    <cellStyle name="Обычный 5 2 2 7 2 2 5" xfId="25517"/>
    <cellStyle name="Обычный 5 2 2 7 2 3" xfId="25518"/>
    <cellStyle name="Обычный 5 2 2 7 2 3 2" xfId="25519"/>
    <cellStyle name="Обычный 5 2 2 7 2 3 3" xfId="25520"/>
    <cellStyle name="Обычный 5 2 2 7 2 3 4" xfId="25521"/>
    <cellStyle name="Обычный 5 2 2 7 2 4" xfId="25522"/>
    <cellStyle name="Обычный 5 2 2 7 2 5" xfId="25523"/>
    <cellStyle name="Обычный 5 2 2 7 2 6" xfId="25524"/>
    <cellStyle name="Обычный 5 2 2 7 2 7" xfId="25525"/>
    <cellStyle name="Обычный 5 2 2 7 3" xfId="25526"/>
    <cellStyle name="Обычный 5 2 2 7 3 2" xfId="25527"/>
    <cellStyle name="Обычный 5 2 2 7 3 2 2" xfId="25528"/>
    <cellStyle name="Обычный 5 2 2 7 3 3" xfId="25529"/>
    <cellStyle name="Обычный 5 2 2 7 3 4" xfId="25530"/>
    <cellStyle name="Обычный 5 2 2 7 3 5" xfId="25531"/>
    <cellStyle name="Обычный 5 2 2 7 4" xfId="25532"/>
    <cellStyle name="Обычный 5 2 2 7 4 2" xfId="25533"/>
    <cellStyle name="Обычный 5 2 2 7 4 2 2" xfId="25534"/>
    <cellStyle name="Обычный 5 2 2 7 4 3" xfId="25535"/>
    <cellStyle name="Обычный 5 2 2 7 4 4" xfId="25536"/>
    <cellStyle name="Обычный 5 2 2 7 4 5" xfId="25537"/>
    <cellStyle name="Обычный 5 2 2 7 5" xfId="25538"/>
    <cellStyle name="Обычный 5 2 2 7 5 2" xfId="25539"/>
    <cellStyle name="Обычный 5 2 2 7 5 3" xfId="25540"/>
    <cellStyle name="Обычный 5 2 2 7 5 4" xfId="25541"/>
    <cellStyle name="Обычный 5 2 2 7 6" xfId="25542"/>
    <cellStyle name="Обычный 5 2 2 7 7" xfId="25543"/>
    <cellStyle name="Обычный 5 2 2 7 8" xfId="25544"/>
    <cellStyle name="Обычный 5 2 2 7 9" xfId="25545"/>
    <cellStyle name="Обычный 5 2 2 8" xfId="25546"/>
    <cellStyle name="Обычный 5 2 2 8 2" xfId="25547"/>
    <cellStyle name="Обычный 5 2 2 8 2 2" xfId="25548"/>
    <cellStyle name="Обычный 5 2 2 8 2 2 2" xfId="25549"/>
    <cellStyle name="Обычный 5 2 2 8 2 2 2 2" xfId="25550"/>
    <cellStyle name="Обычный 5 2 2 8 2 2 3" xfId="25551"/>
    <cellStyle name="Обычный 5 2 2 8 2 2 4" xfId="25552"/>
    <cellStyle name="Обычный 5 2 2 8 2 2 5" xfId="25553"/>
    <cellStyle name="Обычный 5 2 2 8 2 3" xfId="25554"/>
    <cellStyle name="Обычный 5 2 2 8 2 3 2" xfId="25555"/>
    <cellStyle name="Обычный 5 2 2 8 2 3 3" xfId="25556"/>
    <cellStyle name="Обычный 5 2 2 8 2 3 4" xfId="25557"/>
    <cellStyle name="Обычный 5 2 2 8 2 4" xfId="25558"/>
    <cellStyle name="Обычный 5 2 2 8 2 5" xfId="25559"/>
    <cellStyle name="Обычный 5 2 2 8 2 6" xfId="25560"/>
    <cellStyle name="Обычный 5 2 2 8 2 7" xfId="25561"/>
    <cellStyle name="Обычный 5 2 2 8 3" xfId="25562"/>
    <cellStyle name="Обычный 5 2 2 8 3 2" xfId="25563"/>
    <cellStyle name="Обычный 5 2 2 8 3 2 2" xfId="25564"/>
    <cellStyle name="Обычный 5 2 2 8 3 3" xfId="25565"/>
    <cellStyle name="Обычный 5 2 2 8 3 4" xfId="25566"/>
    <cellStyle name="Обычный 5 2 2 8 3 5" xfId="25567"/>
    <cellStyle name="Обычный 5 2 2 8 4" xfId="25568"/>
    <cellStyle name="Обычный 5 2 2 8 4 2" xfId="25569"/>
    <cellStyle name="Обычный 5 2 2 8 4 3" xfId="25570"/>
    <cellStyle name="Обычный 5 2 2 8 4 4" xfId="25571"/>
    <cellStyle name="Обычный 5 2 2 8 5" xfId="25572"/>
    <cellStyle name="Обычный 5 2 2 8 6" xfId="25573"/>
    <cellStyle name="Обычный 5 2 2 8 7" xfId="25574"/>
    <cellStyle name="Обычный 5 2 2 8 8" xfId="25575"/>
    <cellStyle name="Обычный 5 2 2 9" xfId="25576"/>
    <cellStyle name="Обычный 5 2 2 9 2" xfId="25577"/>
    <cellStyle name="Обычный 5 2 2 9 2 2" xfId="25578"/>
    <cellStyle name="Обычный 5 2 2 9 2 2 2" xfId="25579"/>
    <cellStyle name="Обычный 5 2 2 9 2 2 2 2" xfId="25580"/>
    <cellStyle name="Обычный 5 2 2 9 2 2 3" xfId="25581"/>
    <cellStyle name="Обычный 5 2 2 9 2 2 4" xfId="25582"/>
    <cellStyle name="Обычный 5 2 2 9 2 2 5" xfId="25583"/>
    <cellStyle name="Обычный 5 2 2 9 2 3" xfId="25584"/>
    <cellStyle name="Обычный 5 2 2 9 2 3 2" xfId="25585"/>
    <cellStyle name="Обычный 5 2 2 9 2 3 3" xfId="25586"/>
    <cellStyle name="Обычный 5 2 2 9 2 3 4" xfId="25587"/>
    <cellStyle name="Обычный 5 2 2 9 2 4" xfId="25588"/>
    <cellStyle name="Обычный 5 2 2 9 2 5" xfId="25589"/>
    <cellStyle name="Обычный 5 2 2 9 2 6" xfId="25590"/>
    <cellStyle name="Обычный 5 2 2 9 2 7" xfId="25591"/>
    <cellStyle name="Обычный 5 2 2 9 3" xfId="25592"/>
    <cellStyle name="Обычный 5 2 2 9 3 2" xfId="25593"/>
    <cellStyle name="Обычный 5 2 2 9 3 2 2" xfId="25594"/>
    <cellStyle name="Обычный 5 2 2 9 3 3" xfId="25595"/>
    <cellStyle name="Обычный 5 2 2 9 3 4" xfId="25596"/>
    <cellStyle name="Обычный 5 2 2 9 3 5" xfId="25597"/>
    <cellStyle name="Обычный 5 2 2 9 4" xfId="25598"/>
    <cellStyle name="Обычный 5 2 2 9 4 2" xfId="25599"/>
    <cellStyle name="Обычный 5 2 2 9 4 3" xfId="25600"/>
    <cellStyle name="Обычный 5 2 2 9 4 4" xfId="25601"/>
    <cellStyle name="Обычный 5 2 2 9 5" xfId="25602"/>
    <cellStyle name="Обычный 5 2 2 9 6" xfId="25603"/>
    <cellStyle name="Обычный 5 2 2 9 7" xfId="25604"/>
    <cellStyle name="Обычный 5 2 2 9 8" xfId="25605"/>
    <cellStyle name="Обычный 5 2 3" xfId="25606"/>
    <cellStyle name="Обычный 5 2 3 10" xfId="25607"/>
    <cellStyle name="Обычный 5 2 3 10 2" xfId="25608"/>
    <cellStyle name="Обычный 5 2 3 10 2 2" xfId="25609"/>
    <cellStyle name="Обычный 5 2 3 10 2 2 2" xfId="25610"/>
    <cellStyle name="Обычный 5 2 3 10 2 2 2 2" xfId="25611"/>
    <cellStyle name="Обычный 5 2 3 10 2 2 3" xfId="25612"/>
    <cellStyle name="Обычный 5 2 3 10 2 2 4" xfId="25613"/>
    <cellStyle name="Обычный 5 2 3 10 2 2 5" xfId="25614"/>
    <cellStyle name="Обычный 5 2 3 10 2 3" xfId="25615"/>
    <cellStyle name="Обычный 5 2 3 10 2 3 2" xfId="25616"/>
    <cellStyle name="Обычный 5 2 3 10 2 3 3" xfId="25617"/>
    <cellStyle name="Обычный 5 2 3 10 2 3 4" xfId="25618"/>
    <cellStyle name="Обычный 5 2 3 10 2 4" xfId="25619"/>
    <cellStyle name="Обычный 5 2 3 10 2 5" xfId="25620"/>
    <cellStyle name="Обычный 5 2 3 10 2 6" xfId="25621"/>
    <cellStyle name="Обычный 5 2 3 10 2 7" xfId="25622"/>
    <cellStyle name="Обычный 5 2 3 10 3" xfId="25623"/>
    <cellStyle name="Обычный 5 2 3 10 3 2" xfId="25624"/>
    <cellStyle name="Обычный 5 2 3 10 3 2 2" xfId="25625"/>
    <cellStyle name="Обычный 5 2 3 10 3 3" xfId="25626"/>
    <cellStyle name="Обычный 5 2 3 10 3 4" xfId="25627"/>
    <cellStyle name="Обычный 5 2 3 10 3 5" xfId="25628"/>
    <cellStyle name="Обычный 5 2 3 10 4" xfId="25629"/>
    <cellStyle name="Обычный 5 2 3 10 4 2" xfId="25630"/>
    <cellStyle name="Обычный 5 2 3 10 4 3" xfId="25631"/>
    <cellStyle name="Обычный 5 2 3 10 4 4" xfId="25632"/>
    <cellStyle name="Обычный 5 2 3 10 5" xfId="25633"/>
    <cellStyle name="Обычный 5 2 3 10 6" xfId="25634"/>
    <cellStyle name="Обычный 5 2 3 10 7" xfId="25635"/>
    <cellStyle name="Обычный 5 2 3 10 8" xfId="25636"/>
    <cellStyle name="Обычный 5 2 3 11" xfId="25637"/>
    <cellStyle name="Обычный 5 2 3 11 2" xfId="25638"/>
    <cellStyle name="Обычный 5 2 3 11 2 2" xfId="25639"/>
    <cellStyle name="Обычный 5 2 3 11 2 2 2" xfId="25640"/>
    <cellStyle name="Обычный 5 2 3 11 2 3" xfId="25641"/>
    <cellStyle name="Обычный 5 2 3 11 2 4" xfId="25642"/>
    <cellStyle name="Обычный 5 2 3 11 2 5" xfId="25643"/>
    <cellStyle name="Обычный 5 2 3 11 3" xfId="25644"/>
    <cellStyle name="Обычный 5 2 3 11 3 2" xfId="25645"/>
    <cellStyle name="Обычный 5 2 3 11 3 3" xfId="25646"/>
    <cellStyle name="Обычный 5 2 3 11 3 4" xfId="25647"/>
    <cellStyle name="Обычный 5 2 3 11 4" xfId="25648"/>
    <cellStyle name="Обычный 5 2 3 11 5" xfId="25649"/>
    <cellStyle name="Обычный 5 2 3 11 6" xfId="25650"/>
    <cellStyle name="Обычный 5 2 3 11 7" xfId="25651"/>
    <cellStyle name="Обычный 5 2 3 12" xfId="25652"/>
    <cellStyle name="Обычный 5 2 3 12 2" xfId="25653"/>
    <cellStyle name="Обычный 5 2 3 12 2 2" xfId="25654"/>
    <cellStyle name="Обычный 5 2 3 12 2 2 2" xfId="25655"/>
    <cellStyle name="Обычный 5 2 3 12 2 3" xfId="25656"/>
    <cellStyle name="Обычный 5 2 3 12 2 4" xfId="25657"/>
    <cellStyle name="Обычный 5 2 3 12 2 5" xfId="25658"/>
    <cellStyle name="Обычный 5 2 3 12 3" xfId="25659"/>
    <cellStyle name="Обычный 5 2 3 12 3 2" xfId="25660"/>
    <cellStyle name="Обычный 5 2 3 12 3 3" xfId="25661"/>
    <cellStyle name="Обычный 5 2 3 12 3 4" xfId="25662"/>
    <cellStyle name="Обычный 5 2 3 12 4" xfId="25663"/>
    <cellStyle name="Обычный 5 2 3 12 5" xfId="25664"/>
    <cellStyle name="Обычный 5 2 3 12 6" xfId="25665"/>
    <cellStyle name="Обычный 5 2 3 12 7" xfId="25666"/>
    <cellStyle name="Обычный 5 2 3 13" xfId="25667"/>
    <cellStyle name="Обычный 5 2 3 13 2" xfId="25668"/>
    <cellStyle name="Обычный 5 2 3 13 2 2" xfId="25669"/>
    <cellStyle name="Обычный 5 2 3 13 3" xfId="25670"/>
    <cellStyle name="Обычный 5 2 3 13 4" xfId="25671"/>
    <cellStyle name="Обычный 5 2 3 13 5" xfId="25672"/>
    <cellStyle name="Обычный 5 2 3 14" xfId="25673"/>
    <cellStyle name="Обычный 5 2 3 14 2" xfId="25674"/>
    <cellStyle name="Обычный 5 2 3 14 2 2" xfId="25675"/>
    <cellStyle name="Обычный 5 2 3 14 3" xfId="25676"/>
    <cellStyle name="Обычный 5 2 3 14 4" xfId="25677"/>
    <cellStyle name="Обычный 5 2 3 14 5" xfId="25678"/>
    <cellStyle name="Обычный 5 2 3 15" xfId="25679"/>
    <cellStyle name="Обычный 5 2 3 15 2" xfId="25680"/>
    <cellStyle name="Обычный 5 2 3 15 2 2" xfId="25681"/>
    <cellStyle name="Обычный 5 2 3 15 3" xfId="25682"/>
    <cellStyle name="Обычный 5 2 3 16" xfId="25683"/>
    <cellStyle name="Обычный 5 2 3 16 2" xfId="25684"/>
    <cellStyle name="Обычный 5 2 3 17" xfId="25685"/>
    <cellStyle name="Обычный 5 2 3 18" xfId="25686"/>
    <cellStyle name="Обычный 5 2 3 2" xfId="25687"/>
    <cellStyle name="Обычный 5 2 3 2 10" xfId="25688"/>
    <cellStyle name="Обычный 5 2 3 2 10 2" xfId="25689"/>
    <cellStyle name="Обычный 5 2 3 2 10 2 2" xfId="25690"/>
    <cellStyle name="Обычный 5 2 3 2 10 2 2 2" xfId="25691"/>
    <cellStyle name="Обычный 5 2 3 2 10 2 3" xfId="25692"/>
    <cellStyle name="Обычный 5 2 3 2 10 2 4" xfId="25693"/>
    <cellStyle name="Обычный 5 2 3 2 10 2 5" xfId="25694"/>
    <cellStyle name="Обычный 5 2 3 2 10 3" xfId="25695"/>
    <cellStyle name="Обычный 5 2 3 2 10 3 2" xfId="25696"/>
    <cellStyle name="Обычный 5 2 3 2 10 3 3" xfId="25697"/>
    <cellStyle name="Обычный 5 2 3 2 10 3 4" xfId="25698"/>
    <cellStyle name="Обычный 5 2 3 2 10 4" xfId="25699"/>
    <cellStyle name="Обычный 5 2 3 2 10 5" xfId="25700"/>
    <cellStyle name="Обычный 5 2 3 2 10 6" xfId="25701"/>
    <cellStyle name="Обычный 5 2 3 2 10 7" xfId="25702"/>
    <cellStyle name="Обычный 5 2 3 2 11" xfId="25703"/>
    <cellStyle name="Обычный 5 2 3 2 11 2" xfId="25704"/>
    <cellStyle name="Обычный 5 2 3 2 11 2 2" xfId="25705"/>
    <cellStyle name="Обычный 5 2 3 2 11 3" xfId="25706"/>
    <cellStyle name="Обычный 5 2 3 2 11 4" xfId="25707"/>
    <cellStyle name="Обычный 5 2 3 2 11 5" xfId="25708"/>
    <cellStyle name="Обычный 5 2 3 2 12" xfId="25709"/>
    <cellStyle name="Обычный 5 2 3 2 12 2" xfId="25710"/>
    <cellStyle name="Обычный 5 2 3 2 12 2 2" xfId="25711"/>
    <cellStyle name="Обычный 5 2 3 2 12 3" xfId="25712"/>
    <cellStyle name="Обычный 5 2 3 2 12 4" xfId="25713"/>
    <cellStyle name="Обычный 5 2 3 2 12 5" xfId="25714"/>
    <cellStyle name="Обычный 5 2 3 2 13" xfId="25715"/>
    <cellStyle name="Обычный 5 2 3 2 13 2" xfId="25716"/>
    <cellStyle name="Обычный 5 2 3 2 13 2 2" xfId="25717"/>
    <cellStyle name="Обычный 5 2 3 2 13 3" xfId="25718"/>
    <cellStyle name="Обычный 5 2 3 2 14" xfId="25719"/>
    <cellStyle name="Обычный 5 2 3 2 14 2" xfId="25720"/>
    <cellStyle name="Обычный 5 2 3 2 15" xfId="25721"/>
    <cellStyle name="Обычный 5 2 3 2 16" xfId="25722"/>
    <cellStyle name="Обычный 5 2 3 2 2" xfId="25723"/>
    <cellStyle name="Обычный 5 2 3 2 2 10" xfId="25724"/>
    <cellStyle name="Обычный 5 2 3 2 2 10 2" xfId="25725"/>
    <cellStyle name="Обычный 5 2 3 2 2 10 2 2" xfId="25726"/>
    <cellStyle name="Обычный 5 2 3 2 2 10 3" xfId="25727"/>
    <cellStyle name="Обычный 5 2 3 2 2 10 4" xfId="25728"/>
    <cellStyle name="Обычный 5 2 3 2 2 10 5" xfId="25729"/>
    <cellStyle name="Обычный 5 2 3 2 2 11" xfId="25730"/>
    <cellStyle name="Обычный 5 2 3 2 2 11 2" xfId="25731"/>
    <cellStyle name="Обычный 5 2 3 2 2 11 2 2" xfId="25732"/>
    <cellStyle name="Обычный 5 2 3 2 2 11 3" xfId="25733"/>
    <cellStyle name="Обычный 5 2 3 2 2 11 4" xfId="25734"/>
    <cellStyle name="Обычный 5 2 3 2 2 11 5" xfId="25735"/>
    <cellStyle name="Обычный 5 2 3 2 2 12" xfId="25736"/>
    <cellStyle name="Обычный 5 2 3 2 2 12 2" xfId="25737"/>
    <cellStyle name="Обычный 5 2 3 2 2 12 2 2" xfId="25738"/>
    <cellStyle name="Обычный 5 2 3 2 2 12 3" xfId="25739"/>
    <cellStyle name="Обычный 5 2 3 2 2 13" xfId="25740"/>
    <cellStyle name="Обычный 5 2 3 2 2 13 2" xfId="25741"/>
    <cellStyle name="Обычный 5 2 3 2 2 14" xfId="25742"/>
    <cellStyle name="Обычный 5 2 3 2 2 15" xfId="25743"/>
    <cellStyle name="Обычный 5 2 3 2 2 2" xfId="25744"/>
    <cellStyle name="Обычный 5 2 3 2 2 2 2" xfId="25745"/>
    <cellStyle name="Обычный 5 2 3 2 2 2 2 2" xfId="25746"/>
    <cellStyle name="Обычный 5 2 3 2 2 2 2 2 2" xfId="25747"/>
    <cellStyle name="Обычный 5 2 3 2 2 2 2 2 2 2" xfId="25748"/>
    <cellStyle name="Обычный 5 2 3 2 2 2 2 2 3" xfId="25749"/>
    <cellStyle name="Обычный 5 2 3 2 2 2 2 2 4" xfId="25750"/>
    <cellStyle name="Обычный 5 2 3 2 2 2 2 2 5" xfId="25751"/>
    <cellStyle name="Обычный 5 2 3 2 2 2 2 3" xfId="25752"/>
    <cellStyle name="Обычный 5 2 3 2 2 2 2 3 2" xfId="25753"/>
    <cellStyle name="Обычный 5 2 3 2 2 2 2 3 3" xfId="25754"/>
    <cellStyle name="Обычный 5 2 3 2 2 2 2 3 4" xfId="25755"/>
    <cellStyle name="Обычный 5 2 3 2 2 2 2 4" xfId="25756"/>
    <cellStyle name="Обычный 5 2 3 2 2 2 2 5" xfId="25757"/>
    <cellStyle name="Обычный 5 2 3 2 2 2 2 6" xfId="25758"/>
    <cellStyle name="Обычный 5 2 3 2 2 2 2 7" xfId="25759"/>
    <cellStyle name="Обычный 5 2 3 2 2 2 3" xfId="25760"/>
    <cellStyle name="Обычный 5 2 3 2 2 2 3 2" xfId="25761"/>
    <cellStyle name="Обычный 5 2 3 2 2 2 3 2 2" xfId="25762"/>
    <cellStyle name="Обычный 5 2 3 2 2 2 3 3" xfId="25763"/>
    <cellStyle name="Обычный 5 2 3 2 2 2 3 4" xfId="25764"/>
    <cellStyle name="Обычный 5 2 3 2 2 2 3 5" xfId="25765"/>
    <cellStyle name="Обычный 5 2 3 2 2 2 4" xfId="25766"/>
    <cellStyle name="Обычный 5 2 3 2 2 2 4 2" xfId="25767"/>
    <cellStyle name="Обычный 5 2 3 2 2 2 4 2 2" xfId="25768"/>
    <cellStyle name="Обычный 5 2 3 2 2 2 4 3" xfId="25769"/>
    <cellStyle name="Обычный 5 2 3 2 2 2 4 4" xfId="25770"/>
    <cellStyle name="Обычный 5 2 3 2 2 2 4 5" xfId="25771"/>
    <cellStyle name="Обычный 5 2 3 2 2 2 5" xfId="25772"/>
    <cellStyle name="Обычный 5 2 3 2 2 2 5 2" xfId="25773"/>
    <cellStyle name="Обычный 5 2 3 2 2 2 5 3" xfId="25774"/>
    <cellStyle name="Обычный 5 2 3 2 2 2 5 4" xfId="25775"/>
    <cellStyle name="Обычный 5 2 3 2 2 2 6" xfId="25776"/>
    <cellStyle name="Обычный 5 2 3 2 2 2 7" xfId="25777"/>
    <cellStyle name="Обычный 5 2 3 2 2 2 8" xfId="25778"/>
    <cellStyle name="Обычный 5 2 3 2 2 2 9" xfId="25779"/>
    <cellStyle name="Обычный 5 2 3 2 2 3" xfId="25780"/>
    <cellStyle name="Обычный 5 2 3 2 2 3 2" xfId="25781"/>
    <cellStyle name="Обычный 5 2 3 2 2 3 2 2" xfId="25782"/>
    <cellStyle name="Обычный 5 2 3 2 2 3 2 2 2" xfId="25783"/>
    <cellStyle name="Обычный 5 2 3 2 2 3 2 2 2 2" xfId="25784"/>
    <cellStyle name="Обычный 5 2 3 2 2 3 2 2 3" xfId="25785"/>
    <cellStyle name="Обычный 5 2 3 2 2 3 2 2 4" xfId="25786"/>
    <cellStyle name="Обычный 5 2 3 2 2 3 2 2 5" xfId="25787"/>
    <cellStyle name="Обычный 5 2 3 2 2 3 2 3" xfId="25788"/>
    <cellStyle name="Обычный 5 2 3 2 2 3 2 3 2" xfId="25789"/>
    <cellStyle name="Обычный 5 2 3 2 2 3 2 3 3" xfId="25790"/>
    <cellStyle name="Обычный 5 2 3 2 2 3 2 3 4" xfId="25791"/>
    <cellStyle name="Обычный 5 2 3 2 2 3 2 4" xfId="25792"/>
    <cellStyle name="Обычный 5 2 3 2 2 3 2 5" xfId="25793"/>
    <cellStyle name="Обычный 5 2 3 2 2 3 2 6" xfId="25794"/>
    <cellStyle name="Обычный 5 2 3 2 2 3 2 7" xfId="25795"/>
    <cellStyle name="Обычный 5 2 3 2 2 3 3" xfId="25796"/>
    <cellStyle name="Обычный 5 2 3 2 2 3 3 2" xfId="25797"/>
    <cellStyle name="Обычный 5 2 3 2 2 3 3 2 2" xfId="25798"/>
    <cellStyle name="Обычный 5 2 3 2 2 3 3 3" xfId="25799"/>
    <cellStyle name="Обычный 5 2 3 2 2 3 3 4" xfId="25800"/>
    <cellStyle name="Обычный 5 2 3 2 2 3 3 5" xfId="25801"/>
    <cellStyle name="Обычный 5 2 3 2 2 3 4" xfId="25802"/>
    <cellStyle name="Обычный 5 2 3 2 2 3 4 2" xfId="25803"/>
    <cellStyle name="Обычный 5 2 3 2 2 3 4 2 2" xfId="25804"/>
    <cellStyle name="Обычный 5 2 3 2 2 3 4 3" xfId="25805"/>
    <cellStyle name="Обычный 5 2 3 2 2 3 4 4" xfId="25806"/>
    <cellStyle name="Обычный 5 2 3 2 2 3 4 5" xfId="25807"/>
    <cellStyle name="Обычный 5 2 3 2 2 3 5" xfId="25808"/>
    <cellStyle name="Обычный 5 2 3 2 2 3 5 2" xfId="25809"/>
    <cellStyle name="Обычный 5 2 3 2 2 3 5 3" xfId="25810"/>
    <cellStyle name="Обычный 5 2 3 2 2 3 5 4" xfId="25811"/>
    <cellStyle name="Обычный 5 2 3 2 2 3 6" xfId="25812"/>
    <cellStyle name="Обычный 5 2 3 2 2 3 7" xfId="25813"/>
    <cellStyle name="Обычный 5 2 3 2 2 3 8" xfId="25814"/>
    <cellStyle name="Обычный 5 2 3 2 2 3 9" xfId="25815"/>
    <cellStyle name="Обычный 5 2 3 2 2 4" xfId="25816"/>
    <cellStyle name="Обычный 5 2 3 2 2 4 2" xfId="25817"/>
    <cellStyle name="Обычный 5 2 3 2 2 4 2 2" xfId="25818"/>
    <cellStyle name="Обычный 5 2 3 2 2 4 2 2 2" xfId="25819"/>
    <cellStyle name="Обычный 5 2 3 2 2 4 2 2 2 2" xfId="25820"/>
    <cellStyle name="Обычный 5 2 3 2 2 4 2 2 3" xfId="25821"/>
    <cellStyle name="Обычный 5 2 3 2 2 4 2 2 4" xfId="25822"/>
    <cellStyle name="Обычный 5 2 3 2 2 4 2 2 5" xfId="25823"/>
    <cellStyle name="Обычный 5 2 3 2 2 4 2 3" xfId="25824"/>
    <cellStyle name="Обычный 5 2 3 2 2 4 2 3 2" xfId="25825"/>
    <cellStyle name="Обычный 5 2 3 2 2 4 2 3 3" xfId="25826"/>
    <cellStyle name="Обычный 5 2 3 2 2 4 2 3 4" xfId="25827"/>
    <cellStyle name="Обычный 5 2 3 2 2 4 2 4" xfId="25828"/>
    <cellStyle name="Обычный 5 2 3 2 2 4 2 5" xfId="25829"/>
    <cellStyle name="Обычный 5 2 3 2 2 4 2 6" xfId="25830"/>
    <cellStyle name="Обычный 5 2 3 2 2 4 2 7" xfId="25831"/>
    <cellStyle name="Обычный 5 2 3 2 2 4 3" xfId="25832"/>
    <cellStyle name="Обычный 5 2 3 2 2 4 3 2" xfId="25833"/>
    <cellStyle name="Обычный 5 2 3 2 2 4 3 2 2" xfId="25834"/>
    <cellStyle name="Обычный 5 2 3 2 2 4 3 3" xfId="25835"/>
    <cellStyle name="Обычный 5 2 3 2 2 4 3 4" xfId="25836"/>
    <cellStyle name="Обычный 5 2 3 2 2 4 3 5" xfId="25837"/>
    <cellStyle name="Обычный 5 2 3 2 2 4 4" xfId="25838"/>
    <cellStyle name="Обычный 5 2 3 2 2 4 4 2" xfId="25839"/>
    <cellStyle name="Обычный 5 2 3 2 2 4 4 2 2" xfId="25840"/>
    <cellStyle name="Обычный 5 2 3 2 2 4 4 3" xfId="25841"/>
    <cellStyle name="Обычный 5 2 3 2 2 4 4 4" xfId="25842"/>
    <cellStyle name="Обычный 5 2 3 2 2 4 4 5" xfId="25843"/>
    <cellStyle name="Обычный 5 2 3 2 2 4 5" xfId="25844"/>
    <cellStyle name="Обычный 5 2 3 2 2 4 5 2" xfId="25845"/>
    <cellStyle name="Обычный 5 2 3 2 2 4 5 3" xfId="25846"/>
    <cellStyle name="Обычный 5 2 3 2 2 4 5 4" xfId="25847"/>
    <cellStyle name="Обычный 5 2 3 2 2 4 6" xfId="25848"/>
    <cellStyle name="Обычный 5 2 3 2 2 4 7" xfId="25849"/>
    <cellStyle name="Обычный 5 2 3 2 2 4 8" xfId="25850"/>
    <cellStyle name="Обычный 5 2 3 2 2 4 9" xfId="25851"/>
    <cellStyle name="Обычный 5 2 3 2 2 5" xfId="25852"/>
    <cellStyle name="Обычный 5 2 3 2 2 5 2" xfId="25853"/>
    <cellStyle name="Обычный 5 2 3 2 2 5 2 2" xfId="25854"/>
    <cellStyle name="Обычный 5 2 3 2 2 5 2 2 2" xfId="25855"/>
    <cellStyle name="Обычный 5 2 3 2 2 5 2 2 2 2" xfId="25856"/>
    <cellStyle name="Обычный 5 2 3 2 2 5 2 2 3" xfId="25857"/>
    <cellStyle name="Обычный 5 2 3 2 2 5 2 2 4" xfId="25858"/>
    <cellStyle name="Обычный 5 2 3 2 2 5 2 2 5" xfId="25859"/>
    <cellStyle name="Обычный 5 2 3 2 2 5 2 3" xfId="25860"/>
    <cellStyle name="Обычный 5 2 3 2 2 5 2 3 2" xfId="25861"/>
    <cellStyle name="Обычный 5 2 3 2 2 5 2 3 3" xfId="25862"/>
    <cellStyle name="Обычный 5 2 3 2 2 5 2 3 4" xfId="25863"/>
    <cellStyle name="Обычный 5 2 3 2 2 5 2 4" xfId="25864"/>
    <cellStyle name="Обычный 5 2 3 2 2 5 2 5" xfId="25865"/>
    <cellStyle name="Обычный 5 2 3 2 2 5 2 6" xfId="25866"/>
    <cellStyle name="Обычный 5 2 3 2 2 5 2 7" xfId="25867"/>
    <cellStyle name="Обычный 5 2 3 2 2 5 3" xfId="25868"/>
    <cellStyle name="Обычный 5 2 3 2 2 5 3 2" xfId="25869"/>
    <cellStyle name="Обычный 5 2 3 2 2 5 3 2 2" xfId="25870"/>
    <cellStyle name="Обычный 5 2 3 2 2 5 3 3" xfId="25871"/>
    <cellStyle name="Обычный 5 2 3 2 2 5 3 4" xfId="25872"/>
    <cellStyle name="Обычный 5 2 3 2 2 5 3 5" xfId="25873"/>
    <cellStyle name="Обычный 5 2 3 2 2 5 4" xfId="25874"/>
    <cellStyle name="Обычный 5 2 3 2 2 5 4 2" xfId="25875"/>
    <cellStyle name="Обычный 5 2 3 2 2 5 4 3" xfId="25876"/>
    <cellStyle name="Обычный 5 2 3 2 2 5 4 4" xfId="25877"/>
    <cellStyle name="Обычный 5 2 3 2 2 5 5" xfId="25878"/>
    <cellStyle name="Обычный 5 2 3 2 2 5 6" xfId="25879"/>
    <cellStyle name="Обычный 5 2 3 2 2 5 7" xfId="25880"/>
    <cellStyle name="Обычный 5 2 3 2 2 5 8" xfId="25881"/>
    <cellStyle name="Обычный 5 2 3 2 2 6" xfId="25882"/>
    <cellStyle name="Обычный 5 2 3 2 2 6 2" xfId="25883"/>
    <cellStyle name="Обычный 5 2 3 2 2 6 2 2" xfId="25884"/>
    <cellStyle name="Обычный 5 2 3 2 2 6 2 2 2" xfId="25885"/>
    <cellStyle name="Обычный 5 2 3 2 2 6 2 2 2 2" xfId="25886"/>
    <cellStyle name="Обычный 5 2 3 2 2 6 2 2 3" xfId="25887"/>
    <cellStyle name="Обычный 5 2 3 2 2 6 2 2 4" xfId="25888"/>
    <cellStyle name="Обычный 5 2 3 2 2 6 2 2 5" xfId="25889"/>
    <cellStyle name="Обычный 5 2 3 2 2 6 2 3" xfId="25890"/>
    <cellStyle name="Обычный 5 2 3 2 2 6 2 3 2" xfId="25891"/>
    <cellStyle name="Обычный 5 2 3 2 2 6 2 3 3" xfId="25892"/>
    <cellStyle name="Обычный 5 2 3 2 2 6 2 3 4" xfId="25893"/>
    <cellStyle name="Обычный 5 2 3 2 2 6 2 4" xfId="25894"/>
    <cellStyle name="Обычный 5 2 3 2 2 6 2 5" xfId="25895"/>
    <cellStyle name="Обычный 5 2 3 2 2 6 2 6" xfId="25896"/>
    <cellStyle name="Обычный 5 2 3 2 2 6 2 7" xfId="25897"/>
    <cellStyle name="Обычный 5 2 3 2 2 6 3" xfId="25898"/>
    <cellStyle name="Обычный 5 2 3 2 2 6 3 2" xfId="25899"/>
    <cellStyle name="Обычный 5 2 3 2 2 6 3 2 2" xfId="25900"/>
    <cellStyle name="Обычный 5 2 3 2 2 6 3 3" xfId="25901"/>
    <cellStyle name="Обычный 5 2 3 2 2 6 3 4" xfId="25902"/>
    <cellStyle name="Обычный 5 2 3 2 2 6 3 5" xfId="25903"/>
    <cellStyle name="Обычный 5 2 3 2 2 6 4" xfId="25904"/>
    <cellStyle name="Обычный 5 2 3 2 2 6 4 2" xfId="25905"/>
    <cellStyle name="Обычный 5 2 3 2 2 6 4 3" xfId="25906"/>
    <cellStyle name="Обычный 5 2 3 2 2 6 4 4" xfId="25907"/>
    <cellStyle name="Обычный 5 2 3 2 2 6 5" xfId="25908"/>
    <cellStyle name="Обычный 5 2 3 2 2 6 6" xfId="25909"/>
    <cellStyle name="Обычный 5 2 3 2 2 6 7" xfId="25910"/>
    <cellStyle name="Обычный 5 2 3 2 2 6 8" xfId="25911"/>
    <cellStyle name="Обычный 5 2 3 2 2 7" xfId="25912"/>
    <cellStyle name="Обычный 5 2 3 2 2 7 2" xfId="25913"/>
    <cellStyle name="Обычный 5 2 3 2 2 7 2 2" xfId="25914"/>
    <cellStyle name="Обычный 5 2 3 2 2 7 2 2 2" xfId="25915"/>
    <cellStyle name="Обычный 5 2 3 2 2 7 2 2 2 2" xfId="25916"/>
    <cellStyle name="Обычный 5 2 3 2 2 7 2 2 3" xfId="25917"/>
    <cellStyle name="Обычный 5 2 3 2 2 7 2 2 4" xfId="25918"/>
    <cellStyle name="Обычный 5 2 3 2 2 7 2 2 5" xfId="25919"/>
    <cellStyle name="Обычный 5 2 3 2 2 7 2 3" xfId="25920"/>
    <cellStyle name="Обычный 5 2 3 2 2 7 2 3 2" xfId="25921"/>
    <cellStyle name="Обычный 5 2 3 2 2 7 2 3 3" xfId="25922"/>
    <cellStyle name="Обычный 5 2 3 2 2 7 2 3 4" xfId="25923"/>
    <cellStyle name="Обычный 5 2 3 2 2 7 2 4" xfId="25924"/>
    <cellStyle name="Обычный 5 2 3 2 2 7 2 5" xfId="25925"/>
    <cellStyle name="Обычный 5 2 3 2 2 7 2 6" xfId="25926"/>
    <cellStyle name="Обычный 5 2 3 2 2 7 2 7" xfId="25927"/>
    <cellStyle name="Обычный 5 2 3 2 2 7 3" xfId="25928"/>
    <cellStyle name="Обычный 5 2 3 2 2 7 3 2" xfId="25929"/>
    <cellStyle name="Обычный 5 2 3 2 2 7 3 2 2" xfId="25930"/>
    <cellStyle name="Обычный 5 2 3 2 2 7 3 3" xfId="25931"/>
    <cellStyle name="Обычный 5 2 3 2 2 7 3 4" xfId="25932"/>
    <cellStyle name="Обычный 5 2 3 2 2 7 3 5" xfId="25933"/>
    <cellStyle name="Обычный 5 2 3 2 2 7 4" xfId="25934"/>
    <cellStyle name="Обычный 5 2 3 2 2 7 4 2" xfId="25935"/>
    <cellStyle name="Обычный 5 2 3 2 2 7 4 3" xfId="25936"/>
    <cellStyle name="Обычный 5 2 3 2 2 7 4 4" xfId="25937"/>
    <cellStyle name="Обычный 5 2 3 2 2 7 5" xfId="25938"/>
    <cellStyle name="Обычный 5 2 3 2 2 7 6" xfId="25939"/>
    <cellStyle name="Обычный 5 2 3 2 2 7 7" xfId="25940"/>
    <cellStyle name="Обычный 5 2 3 2 2 7 8" xfId="25941"/>
    <cellStyle name="Обычный 5 2 3 2 2 8" xfId="25942"/>
    <cellStyle name="Обычный 5 2 3 2 2 8 2" xfId="25943"/>
    <cellStyle name="Обычный 5 2 3 2 2 8 2 2" xfId="25944"/>
    <cellStyle name="Обычный 5 2 3 2 2 8 2 2 2" xfId="25945"/>
    <cellStyle name="Обычный 5 2 3 2 2 8 2 3" xfId="25946"/>
    <cellStyle name="Обычный 5 2 3 2 2 8 2 4" xfId="25947"/>
    <cellStyle name="Обычный 5 2 3 2 2 8 2 5" xfId="25948"/>
    <cellStyle name="Обычный 5 2 3 2 2 8 3" xfId="25949"/>
    <cellStyle name="Обычный 5 2 3 2 2 8 3 2" xfId="25950"/>
    <cellStyle name="Обычный 5 2 3 2 2 8 3 3" xfId="25951"/>
    <cellStyle name="Обычный 5 2 3 2 2 8 3 4" xfId="25952"/>
    <cellStyle name="Обычный 5 2 3 2 2 8 4" xfId="25953"/>
    <cellStyle name="Обычный 5 2 3 2 2 8 5" xfId="25954"/>
    <cellStyle name="Обычный 5 2 3 2 2 8 6" xfId="25955"/>
    <cellStyle name="Обычный 5 2 3 2 2 8 7" xfId="25956"/>
    <cellStyle name="Обычный 5 2 3 2 2 9" xfId="25957"/>
    <cellStyle name="Обычный 5 2 3 2 2 9 2" xfId="25958"/>
    <cellStyle name="Обычный 5 2 3 2 2 9 2 2" xfId="25959"/>
    <cellStyle name="Обычный 5 2 3 2 2 9 2 2 2" xfId="25960"/>
    <cellStyle name="Обычный 5 2 3 2 2 9 2 3" xfId="25961"/>
    <cellStyle name="Обычный 5 2 3 2 2 9 2 4" xfId="25962"/>
    <cellStyle name="Обычный 5 2 3 2 2 9 2 5" xfId="25963"/>
    <cellStyle name="Обычный 5 2 3 2 2 9 3" xfId="25964"/>
    <cellStyle name="Обычный 5 2 3 2 2 9 3 2" xfId="25965"/>
    <cellStyle name="Обычный 5 2 3 2 2 9 3 3" xfId="25966"/>
    <cellStyle name="Обычный 5 2 3 2 2 9 3 4" xfId="25967"/>
    <cellStyle name="Обычный 5 2 3 2 2 9 4" xfId="25968"/>
    <cellStyle name="Обычный 5 2 3 2 2 9 5" xfId="25969"/>
    <cellStyle name="Обычный 5 2 3 2 2 9 6" xfId="25970"/>
    <cellStyle name="Обычный 5 2 3 2 2 9 7" xfId="25971"/>
    <cellStyle name="Обычный 5 2 3 2 3" xfId="25972"/>
    <cellStyle name="Обычный 5 2 3 2 3 2" xfId="25973"/>
    <cellStyle name="Обычный 5 2 3 2 3 2 2" xfId="25974"/>
    <cellStyle name="Обычный 5 2 3 2 3 2 2 2" xfId="25975"/>
    <cellStyle name="Обычный 5 2 3 2 3 2 2 2 2" xfId="25976"/>
    <cellStyle name="Обычный 5 2 3 2 3 2 2 3" xfId="25977"/>
    <cellStyle name="Обычный 5 2 3 2 3 2 2 4" xfId="25978"/>
    <cellStyle name="Обычный 5 2 3 2 3 2 2 5" xfId="25979"/>
    <cellStyle name="Обычный 5 2 3 2 3 2 3" xfId="25980"/>
    <cellStyle name="Обычный 5 2 3 2 3 2 3 2" xfId="25981"/>
    <cellStyle name="Обычный 5 2 3 2 3 2 3 2 2" xfId="25982"/>
    <cellStyle name="Обычный 5 2 3 2 3 2 3 3" xfId="25983"/>
    <cellStyle name="Обычный 5 2 3 2 3 2 3 4" xfId="25984"/>
    <cellStyle name="Обычный 5 2 3 2 3 2 3 5" xfId="25985"/>
    <cellStyle name="Обычный 5 2 3 2 3 2 4" xfId="25986"/>
    <cellStyle name="Обычный 5 2 3 2 3 2 4 2" xfId="25987"/>
    <cellStyle name="Обычный 5 2 3 2 3 2 4 3" xfId="25988"/>
    <cellStyle name="Обычный 5 2 3 2 3 2 4 4" xfId="25989"/>
    <cellStyle name="Обычный 5 2 3 2 3 2 5" xfId="25990"/>
    <cellStyle name="Обычный 5 2 3 2 3 2 6" xfId="25991"/>
    <cellStyle name="Обычный 5 2 3 2 3 2 7" xfId="25992"/>
    <cellStyle name="Обычный 5 2 3 2 3 2 8" xfId="25993"/>
    <cellStyle name="Обычный 5 2 3 2 3 3" xfId="25994"/>
    <cellStyle name="Обычный 5 2 3 2 3 3 2" xfId="25995"/>
    <cellStyle name="Обычный 5 2 3 2 3 3 2 2" xfId="25996"/>
    <cellStyle name="Обычный 5 2 3 2 3 3 3" xfId="25997"/>
    <cellStyle name="Обычный 5 2 3 2 3 3 4" xfId="25998"/>
    <cellStyle name="Обычный 5 2 3 2 3 3 5" xfId="25999"/>
    <cellStyle name="Обычный 5 2 3 2 3 4" xfId="26000"/>
    <cellStyle name="Обычный 5 2 3 2 3 4 2" xfId="26001"/>
    <cellStyle name="Обычный 5 2 3 2 3 4 2 2" xfId="26002"/>
    <cellStyle name="Обычный 5 2 3 2 3 4 3" xfId="26003"/>
    <cellStyle name="Обычный 5 2 3 2 3 4 4" xfId="26004"/>
    <cellStyle name="Обычный 5 2 3 2 3 4 5" xfId="26005"/>
    <cellStyle name="Обычный 5 2 3 2 3 5" xfId="26006"/>
    <cellStyle name="Обычный 5 2 3 2 3 5 2" xfId="26007"/>
    <cellStyle name="Обычный 5 2 3 2 3 5 2 2" xfId="26008"/>
    <cellStyle name="Обычный 5 2 3 2 3 5 3" xfId="26009"/>
    <cellStyle name="Обычный 5 2 3 2 3 5 4" xfId="26010"/>
    <cellStyle name="Обычный 5 2 3 2 3 5 5" xfId="26011"/>
    <cellStyle name="Обычный 5 2 3 2 3 6" xfId="26012"/>
    <cellStyle name="Обычный 5 2 3 2 3 6 2" xfId="26013"/>
    <cellStyle name="Обычный 5 2 3 2 3 6 2 2" xfId="26014"/>
    <cellStyle name="Обычный 5 2 3 2 3 6 3" xfId="26015"/>
    <cellStyle name="Обычный 5 2 3 2 3 7" xfId="26016"/>
    <cellStyle name="Обычный 5 2 3 2 3 7 2" xfId="26017"/>
    <cellStyle name="Обычный 5 2 3 2 3 8" xfId="26018"/>
    <cellStyle name="Обычный 5 2 3 2 3 9" xfId="26019"/>
    <cellStyle name="Обычный 5 2 3 2 4" xfId="26020"/>
    <cellStyle name="Обычный 5 2 3 2 4 2" xfId="26021"/>
    <cellStyle name="Обычный 5 2 3 2 4 2 2" xfId="26022"/>
    <cellStyle name="Обычный 5 2 3 2 4 2 2 2" xfId="26023"/>
    <cellStyle name="Обычный 5 2 3 2 4 2 2 2 2" xfId="26024"/>
    <cellStyle name="Обычный 5 2 3 2 4 2 2 3" xfId="26025"/>
    <cellStyle name="Обычный 5 2 3 2 4 2 2 4" xfId="26026"/>
    <cellStyle name="Обычный 5 2 3 2 4 2 2 5" xfId="26027"/>
    <cellStyle name="Обычный 5 2 3 2 4 2 3" xfId="26028"/>
    <cellStyle name="Обычный 5 2 3 2 4 2 3 2" xfId="26029"/>
    <cellStyle name="Обычный 5 2 3 2 4 2 3 3" xfId="26030"/>
    <cellStyle name="Обычный 5 2 3 2 4 2 3 4" xfId="26031"/>
    <cellStyle name="Обычный 5 2 3 2 4 2 4" xfId="26032"/>
    <cellStyle name="Обычный 5 2 3 2 4 2 5" xfId="26033"/>
    <cellStyle name="Обычный 5 2 3 2 4 2 6" xfId="26034"/>
    <cellStyle name="Обычный 5 2 3 2 4 2 7" xfId="26035"/>
    <cellStyle name="Обычный 5 2 3 2 4 3" xfId="26036"/>
    <cellStyle name="Обычный 5 2 3 2 4 3 2" xfId="26037"/>
    <cellStyle name="Обычный 5 2 3 2 4 3 2 2" xfId="26038"/>
    <cellStyle name="Обычный 5 2 3 2 4 3 3" xfId="26039"/>
    <cellStyle name="Обычный 5 2 3 2 4 3 4" xfId="26040"/>
    <cellStyle name="Обычный 5 2 3 2 4 3 5" xfId="26041"/>
    <cellStyle name="Обычный 5 2 3 2 4 4" xfId="26042"/>
    <cellStyle name="Обычный 5 2 3 2 4 4 2" xfId="26043"/>
    <cellStyle name="Обычный 5 2 3 2 4 4 2 2" xfId="26044"/>
    <cellStyle name="Обычный 5 2 3 2 4 4 3" xfId="26045"/>
    <cellStyle name="Обычный 5 2 3 2 4 4 4" xfId="26046"/>
    <cellStyle name="Обычный 5 2 3 2 4 4 5" xfId="26047"/>
    <cellStyle name="Обычный 5 2 3 2 4 5" xfId="26048"/>
    <cellStyle name="Обычный 5 2 3 2 4 5 2" xfId="26049"/>
    <cellStyle name="Обычный 5 2 3 2 4 5 3" xfId="26050"/>
    <cellStyle name="Обычный 5 2 3 2 4 5 4" xfId="26051"/>
    <cellStyle name="Обычный 5 2 3 2 4 6" xfId="26052"/>
    <cellStyle name="Обычный 5 2 3 2 4 7" xfId="26053"/>
    <cellStyle name="Обычный 5 2 3 2 4 8" xfId="26054"/>
    <cellStyle name="Обычный 5 2 3 2 4 9" xfId="26055"/>
    <cellStyle name="Обычный 5 2 3 2 5" xfId="26056"/>
    <cellStyle name="Обычный 5 2 3 2 5 2" xfId="26057"/>
    <cellStyle name="Обычный 5 2 3 2 5 2 2" xfId="26058"/>
    <cellStyle name="Обычный 5 2 3 2 5 2 2 2" xfId="26059"/>
    <cellStyle name="Обычный 5 2 3 2 5 2 2 2 2" xfId="26060"/>
    <cellStyle name="Обычный 5 2 3 2 5 2 2 3" xfId="26061"/>
    <cellStyle name="Обычный 5 2 3 2 5 2 2 4" xfId="26062"/>
    <cellStyle name="Обычный 5 2 3 2 5 2 2 5" xfId="26063"/>
    <cellStyle name="Обычный 5 2 3 2 5 2 3" xfId="26064"/>
    <cellStyle name="Обычный 5 2 3 2 5 2 3 2" xfId="26065"/>
    <cellStyle name="Обычный 5 2 3 2 5 2 3 3" xfId="26066"/>
    <cellStyle name="Обычный 5 2 3 2 5 2 3 4" xfId="26067"/>
    <cellStyle name="Обычный 5 2 3 2 5 2 4" xfId="26068"/>
    <cellStyle name="Обычный 5 2 3 2 5 2 5" xfId="26069"/>
    <cellStyle name="Обычный 5 2 3 2 5 2 6" xfId="26070"/>
    <cellStyle name="Обычный 5 2 3 2 5 2 7" xfId="26071"/>
    <cellStyle name="Обычный 5 2 3 2 5 3" xfId="26072"/>
    <cellStyle name="Обычный 5 2 3 2 5 3 2" xfId="26073"/>
    <cellStyle name="Обычный 5 2 3 2 5 3 2 2" xfId="26074"/>
    <cellStyle name="Обычный 5 2 3 2 5 3 3" xfId="26075"/>
    <cellStyle name="Обычный 5 2 3 2 5 3 4" xfId="26076"/>
    <cellStyle name="Обычный 5 2 3 2 5 3 5" xfId="26077"/>
    <cellStyle name="Обычный 5 2 3 2 5 4" xfId="26078"/>
    <cellStyle name="Обычный 5 2 3 2 5 4 2" xfId="26079"/>
    <cellStyle name="Обычный 5 2 3 2 5 4 2 2" xfId="26080"/>
    <cellStyle name="Обычный 5 2 3 2 5 4 3" xfId="26081"/>
    <cellStyle name="Обычный 5 2 3 2 5 4 4" xfId="26082"/>
    <cellStyle name="Обычный 5 2 3 2 5 4 5" xfId="26083"/>
    <cellStyle name="Обычный 5 2 3 2 5 5" xfId="26084"/>
    <cellStyle name="Обычный 5 2 3 2 5 5 2" xfId="26085"/>
    <cellStyle name="Обычный 5 2 3 2 5 5 3" xfId="26086"/>
    <cellStyle name="Обычный 5 2 3 2 5 5 4" xfId="26087"/>
    <cellStyle name="Обычный 5 2 3 2 5 6" xfId="26088"/>
    <cellStyle name="Обычный 5 2 3 2 5 7" xfId="26089"/>
    <cellStyle name="Обычный 5 2 3 2 5 8" xfId="26090"/>
    <cellStyle name="Обычный 5 2 3 2 5 9" xfId="26091"/>
    <cellStyle name="Обычный 5 2 3 2 6" xfId="26092"/>
    <cellStyle name="Обычный 5 2 3 2 6 2" xfId="26093"/>
    <cellStyle name="Обычный 5 2 3 2 6 2 2" xfId="26094"/>
    <cellStyle name="Обычный 5 2 3 2 6 2 2 2" xfId="26095"/>
    <cellStyle name="Обычный 5 2 3 2 6 2 2 2 2" xfId="26096"/>
    <cellStyle name="Обычный 5 2 3 2 6 2 2 3" xfId="26097"/>
    <cellStyle name="Обычный 5 2 3 2 6 2 2 4" xfId="26098"/>
    <cellStyle name="Обычный 5 2 3 2 6 2 2 5" xfId="26099"/>
    <cellStyle name="Обычный 5 2 3 2 6 2 3" xfId="26100"/>
    <cellStyle name="Обычный 5 2 3 2 6 2 3 2" xfId="26101"/>
    <cellStyle name="Обычный 5 2 3 2 6 2 3 3" xfId="26102"/>
    <cellStyle name="Обычный 5 2 3 2 6 2 3 4" xfId="26103"/>
    <cellStyle name="Обычный 5 2 3 2 6 2 4" xfId="26104"/>
    <cellStyle name="Обычный 5 2 3 2 6 2 5" xfId="26105"/>
    <cellStyle name="Обычный 5 2 3 2 6 2 6" xfId="26106"/>
    <cellStyle name="Обычный 5 2 3 2 6 2 7" xfId="26107"/>
    <cellStyle name="Обычный 5 2 3 2 6 3" xfId="26108"/>
    <cellStyle name="Обычный 5 2 3 2 6 3 2" xfId="26109"/>
    <cellStyle name="Обычный 5 2 3 2 6 3 2 2" xfId="26110"/>
    <cellStyle name="Обычный 5 2 3 2 6 3 3" xfId="26111"/>
    <cellStyle name="Обычный 5 2 3 2 6 3 4" xfId="26112"/>
    <cellStyle name="Обычный 5 2 3 2 6 3 5" xfId="26113"/>
    <cellStyle name="Обычный 5 2 3 2 6 4" xfId="26114"/>
    <cellStyle name="Обычный 5 2 3 2 6 4 2" xfId="26115"/>
    <cellStyle name="Обычный 5 2 3 2 6 4 3" xfId="26116"/>
    <cellStyle name="Обычный 5 2 3 2 6 4 4" xfId="26117"/>
    <cellStyle name="Обычный 5 2 3 2 6 5" xfId="26118"/>
    <cellStyle name="Обычный 5 2 3 2 6 6" xfId="26119"/>
    <cellStyle name="Обычный 5 2 3 2 6 7" xfId="26120"/>
    <cellStyle name="Обычный 5 2 3 2 6 8" xfId="26121"/>
    <cellStyle name="Обычный 5 2 3 2 7" xfId="26122"/>
    <cellStyle name="Обычный 5 2 3 2 7 2" xfId="26123"/>
    <cellStyle name="Обычный 5 2 3 2 7 2 2" xfId="26124"/>
    <cellStyle name="Обычный 5 2 3 2 7 2 2 2" xfId="26125"/>
    <cellStyle name="Обычный 5 2 3 2 7 2 2 2 2" xfId="26126"/>
    <cellStyle name="Обычный 5 2 3 2 7 2 2 3" xfId="26127"/>
    <cellStyle name="Обычный 5 2 3 2 7 2 2 4" xfId="26128"/>
    <cellStyle name="Обычный 5 2 3 2 7 2 2 5" xfId="26129"/>
    <cellStyle name="Обычный 5 2 3 2 7 2 3" xfId="26130"/>
    <cellStyle name="Обычный 5 2 3 2 7 2 3 2" xfId="26131"/>
    <cellStyle name="Обычный 5 2 3 2 7 2 3 3" xfId="26132"/>
    <cellStyle name="Обычный 5 2 3 2 7 2 3 4" xfId="26133"/>
    <cellStyle name="Обычный 5 2 3 2 7 2 4" xfId="26134"/>
    <cellStyle name="Обычный 5 2 3 2 7 2 5" xfId="26135"/>
    <cellStyle name="Обычный 5 2 3 2 7 2 6" xfId="26136"/>
    <cellStyle name="Обычный 5 2 3 2 7 2 7" xfId="26137"/>
    <cellStyle name="Обычный 5 2 3 2 7 3" xfId="26138"/>
    <cellStyle name="Обычный 5 2 3 2 7 3 2" xfId="26139"/>
    <cellStyle name="Обычный 5 2 3 2 7 3 2 2" xfId="26140"/>
    <cellStyle name="Обычный 5 2 3 2 7 3 3" xfId="26141"/>
    <cellStyle name="Обычный 5 2 3 2 7 3 4" xfId="26142"/>
    <cellStyle name="Обычный 5 2 3 2 7 3 5" xfId="26143"/>
    <cellStyle name="Обычный 5 2 3 2 7 4" xfId="26144"/>
    <cellStyle name="Обычный 5 2 3 2 7 4 2" xfId="26145"/>
    <cellStyle name="Обычный 5 2 3 2 7 4 3" xfId="26146"/>
    <cellStyle name="Обычный 5 2 3 2 7 4 4" xfId="26147"/>
    <cellStyle name="Обычный 5 2 3 2 7 5" xfId="26148"/>
    <cellStyle name="Обычный 5 2 3 2 7 6" xfId="26149"/>
    <cellStyle name="Обычный 5 2 3 2 7 7" xfId="26150"/>
    <cellStyle name="Обычный 5 2 3 2 7 8" xfId="26151"/>
    <cellStyle name="Обычный 5 2 3 2 8" xfId="26152"/>
    <cellStyle name="Обычный 5 2 3 2 8 2" xfId="26153"/>
    <cellStyle name="Обычный 5 2 3 2 8 2 2" xfId="26154"/>
    <cellStyle name="Обычный 5 2 3 2 8 2 2 2" xfId="26155"/>
    <cellStyle name="Обычный 5 2 3 2 8 2 2 2 2" xfId="26156"/>
    <cellStyle name="Обычный 5 2 3 2 8 2 2 3" xfId="26157"/>
    <cellStyle name="Обычный 5 2 3 2 8 2 2 4" xfId="26158"/>
    <cellStyle name="Обычный 5 2 3 2 8 2 2 5" xfId="26159"/>
    <cellStyle name="Обычный 5 2 3 2 8 2 3" xfId="26160"/>
    <cellStyle name="Обычный 5 2 3 2 8 2 3 2" xfId="26161"/>
    <cellStyle name="Обычный 5 2 3 2 8 2 3 3" xfId="26162"/>
    <cellStyle name="Обычный 5 2 3 2 8 2 3 4" xfId="26163"/>
    <cellStyle name="Обычный 5 2 3 2 8 2 4" xfId="26164"/>
    <cellStyle name="Обычный 5 2 3 2 8 2 5" xfId="26165"/>
    <cellStyle name="Обычный 5 2 3 2 8 2 6" xfId="26166"/>
    <cellStyle name="Обычный 5 2 3 2 8 2 7" xfId="26167"/>
    <cellStyle name="Обычный 5 2 3 2 8 3" xfId="26168"/>
    <cellStyle name="Обычный 5 2 3 2 8 3 2" xfId="26169"/>
    <cellStyle name="Обычный 5 2 3 2 8 3 2 2" xfId="26170"/>
    <cellStyle name="Обычный 5 2 3 2 8 3 3" xfId="26171"/>
    <cellStyle name="Обычный 5 2 3 2 8 3 4" xfId="26172"/>
    <cellStyle name="Обычный 5 2 3 2 8 3 5" xfId="26173"/>
    <cellStyle name="Обычный 5 2 3 2 8 4" xfId="26174"/>
    <cellStyle name="Обычный 5 2 3 2 8 4 2" xfId="26175"/>
    <cellStyle name="Обычный 5 2 3 2 8 4 3" xfId="26176"/>
    <cellStyle name="Обычный 5 2 3 2 8 4 4" xfId="26177"/>
    <cellStyle name="Обычный 5 2 3 2 8 5" xfId="26178"/>
    <cellStyle name="Обычный 5 2 3 2 8 6" xfId="26179"/>
    <cellStyle name="Обычный 5 2 3 2 8 7" xfId="26180"/>
    <cellStyle name="Обычный 5 2 3 2 8 8" xfId="26181"/>
    <cellStyle name="Обычный 5 2 3 2 9" xfId="26182"/>
    <cellStyle name="Обычный 5 2 3 2 9 2" xfId="26183"/>
    <cellStyle name="Обычный 5 2 3 2 9 2 2" xfId="26184"/>
    <cellStyle name="Обычный 5 2 3 2 9 2 2 2" xfId="26185"/>
    <cellStyle name="Обычный 5 2 3 2 9 2 3" xfId="26186"/>
    <cellStyle name="Обычный 5 2 3 2 9 2 4" xfId="26187"/>
    <cellStyle name="Обычный 5 2 3 2 9 2 5" xfId="26188"/>
    <cellStyle name="Обычный 5 2 3 2 9 3" xfId="26189"/>
    <cellStyle name="Обычный 5 2 3 2 9 3 2" xfId="26190"/>
    <cellStyle name="Обычный 5 2 3 2 9 3 3" xfId="26191"/>
    <cellStyle name="Обычный 5 2 3 2 9 3 4" xfId="26192"/>
    <cellStyle name="Обычный 5 2 3 2 9 4" xfId="26193"/>
    <cellStyle name="Обычный 5 2 3 2 9 5" xfId="26194"/>
    <cellStyle name="Обычный 5 2 3 2 9 6" xfId="26195"/>
    <cellStyle name="Обычный 5 2 3 2 9 7" xfId="26196"/>
    <cellStyle name="Обычный 5 2 3 3" xfId="26197"/>
    <cellStyle name="Обычный 5 2 3 3 10" xfId="26198"/>
    <cellStyle name="Обычный 5 2 3 3 10 2" xfId="26199"/>
    <cellStyle name="Обычный 5 2 3 3 10 2 2" xfId="26200"/>
    <cellStyle name="Обычный 5 2 3 3 10 3" xfId="26201"/>
    <cellStyle name="Обычный 5 2 3 3 10 4" xfId="26202"/>
    <cellStyle name="Обычный 5 2 3 3 10 5" xfId="26203"/>
    <cellStyle name="Обычный 5 2 3 3 11" xfId="26204"/>
    <cellStyle name="Обычный 5 2 3 3 11 2" xfId="26205"/>
    <cellStyle name="Обычный 5 2 3 3 11 2 2" xfId="26206"/>
    <cellStyle name="Обычный 5 2 3 3 11 3" xfId="26207"/>
    <cellStyle name="Обычный 5 2 3 3 11 4" xfId="26208"/>
    <cellStyle name="Обычный 5 2 3 3 11 5" xfId="26209"/>
    <cellStyle name="Обычный 5 2 3 3 12" xfId="26210"/>
    <cellStyle name="Обычный 5 2 3 3 12 2" xfId="26211"/>
    <cellStyle name="Обычный 5 2 3 3 12 2 2" xfId="26212"/>
    <cellStyle name="Обычный 5 2 3 3 12 3" xfId="26213"/>
    <cellStyle name="Обычный 5 2 3 3 13" xfId="26214"/>
    <cellStyle name="Обычный 5 2 3 3 13 2" xfId="26215"/>
    <cellStyle name="Обычный 5 2 3 3 14" xfId="26216"/>
    <cellStyle name="Обычный 5 2 3 3 15" xfId="26217"/>
    <cellStyle name="Обычный 5 2 3 3 2" xfId="26218"/>
    <cellStyle name="Обычный 5 2 3 3 2 2" xfId="26219"/>
    <cellStyle name="Обычный 5 2 3 3 2 2 2" xfId="26220"/>
    <cellStyle name="Обычный 5 2 3 3 2 2 2 2" xfId="26221"/>
    <cellStyle name="Обычный 5 2 3 3 2 2 2 2 2" xfId="26222"/>
    <cellStyle name="Обычный 5 2 3 3 2 2 2 3" xfId="26223"/>
    <cellStyle name="Обычный 5 2 3 3 2 2 2 4" xfId="26224"/>
    <cellStyle name="Обычный 5 2 3 3 2 2 2 5" xfId="26225"/>
    <cellStyle name="Обычный 5 2 3 3 2 2 3" xfId="26226"/>
    <cellStyle name="Обычный 5 2 3 3 2 2 3 2" xfId="26227"/>
    <cellStyle name="Обычный 5 2 3 3 2 2 3 3" xfId="26228"/>
    <cellStyle name="Обычный 5 2 3 3 2 2 3 4" xfId="26229"/>
    <cellStyle name="Обычный 5 2 3 3 2 2 4" xfId="26230"/>
    <cellStyle name="Обычный 5 2 3 3 2 2 5" xfId="26231"/>
    <cellStyle name="Обычный 5 2 3 3 2 2 6" xfId="26232"/>
    <cellStyle name="Обычный 5 2 3 3 2 2 7" xfId="26233"/>
    <cellStyle name="Обычный 5 2 3 3 2 3" xfId="26234"/>
    <cellStyle name="Обычный 5 2 3 3 2 3 2" xfId="26235"/>
    <cellStyle name="Обычный 5 2 3 3 2 3 2 2" xfId="26236"/>
    <cellStyle name="Обычный 5 2 3 3 2 3 3" xfId="26237"/>
    <cellStyle name="Обычный 5 2 3 3 2 3 4" xfId="26238"/>
    <cellStyle name="Обычный 5 2 3 3 2 3 5" xfId="26239"/>
    <cellStyle name="Обычный 5 2 3 3 2 4" xfId="26240"/>
    <cellStyle name="Обычный 5 2 3 3 2 4 2" xfId="26241"/>
    <cellStyle name="Обычный 5 2 3 3 2 4 2 2" xfId="26242"/>
    <cellStyle name="Обычный 5 2 3 3 2 4 3" xfId="26243"/>
    <cellStyle name="Обычный 5 2 3 3 2 4 4" xfId="26244"/>
    <cellStyle name="Обычный 5 2 3 3 2 4 5" xfId="26245"/>
    <cellStyle name="Обычный 5 2 3 3 2 5" xfId="26246"/>
    <cellStyle name="Обычный 5 2 3 3 2 5 2" xfId="26247"/>
    <cellStyle name="Обычный 5 2 3 3 2 5 3" xfId="26248"/>
    <cellStyle name="Обычный 5 2 3 3 2 5 4" xfId="26249"/>
    <cellStyle name="Обычный 5 2 3 3 2 6" xfId="26250"/>
    <cellStyle name="Обычный 5 2 3 3 2 7" xfId="26251"/>
    <cellStyle name="Обычный 5 2 3 3 2 8" xfId="26252"/>
    <cellStyle name="Обычный 5 2 3 3 2 9" xfId="26253"/>
    <cellStyle name="Обычный 5 2 3 3 3" xfId="26254"/>
    <cellStyle name="Обычный 5 2 3 3 3 2" xfId="26255"/>
    <cellStyle name="Обычный 5 2 3 3 3 2 2" xfId="26256"/>
    <cellStyle name="Обычный 5 2 3 3 3 2 2 2" xfId="26257"/>
    <cellStyle name="Обычный 5 2 3 3 3 2 2 2 2" xfId="26258"/>
    <cellStyle name="Обычный 5 2 3 3 3 2 2 3" xfId="26259"/>
    <cellStyle name="Обычный 5 2 3 3 3 2 2 4" xfId="26260"/>
    <cellStyle name="Обычный 5 2 3 3 3 2 2 5" xfId="26261"/>
    <cellStyle name="Обычный 5 2 3 3 3 2 3" xfId="26262"/>
    <cellStyle name="Обычный 5 2 3 3 3 2 3 2" xfId="26263"/>
    <cellStyle name="Обычный 5 2 3 3 3 2 3 3" xfId="26264"/>
    <cellStyle name="Обычный 5 2 3 3 3 2 3 4" xfId="26265"/>
    <cellStyle name="Обычный 5 2 3 3 3 2 4" xfId="26266"/>
    <cellStyle name="Обычный 5 2 3 3 3 2 5" xfId="26267"/>
    <cellStyle name="Обычный 5 2 3 3 3 2 6" xfId="26268"/>
    <cellStyle name="Обычный 5 2 3 3 3 2 7" xfId="26269"/>
    <cellStyle name="Обычный 5 2 3 3 3 3" xfId="26270"/>
    <cellStyle name="Обычный 5 2 3 3 3 3 2" xfId="26271"/>
    <cellStyle name="Обычный 5 2 3 3 3 3 2 2" xfId="26272"/>
    <cellStyle name="Обычный 5 2 3 3 3 3 3" xfId="26273"/>
    <cellStyle name="Обычный 5 2 3 3 3 3 4" xfId="26274"/>
    <cellStyle name="Обычный 5 2 3 3 3 3 5" xfId="26275"/>
    <cellStyle name="Обычный 5 2 3 3 3 4" xfId="26276"/>
    <cellStyle name="Обычный 5 2 3 3 3 4 2" xfId="26277"/>
    <cellStyle name="Обычный 5 2 3 3 3 4 2 2" xfId="26278"/>
    <cellStyle name="Обычный 5 2 3 3 3 4 3" xfId="26279"/>
    <cellStyle name="Обычный 5 2 3 3 3 4 4" xfId="26280"/>
    <cellStyle name="Обычный 5 2 3 3 3 4 5" xfId="26281"/>
    <cellStyle name="Обычный 5 2 3 3 3 5" xfId="26282"/>
    <cellStyle name="Обычный 5 2 3 3 3 5 2" xfId="26283"/>
    <cellStyle name="Обычный 5 2 3 3 3 5 3" xfId="26284"/>
    <cellStyle name="Обычный 5 2 3 3 3 5 4" xfId="26285"/>
    <cellStyle name="Обычный 5 2 3 3 3 6" xfId="26286"/>
    <cellStyle name="Обычный 5 2 3 3 3 7" xfId="26287"/>
    <cellStyle name="Обычный 5 2 3 3 3 8" xfId="26288"/>
    <cellStyle name="Обычный 5 2 3 3 3 9" xfId="26289"/>
    <cellStyle name="Обычный 5 2 3 3 4" xfId="26290"/>
    <cellStyle name="Обычный 5 2 3 3 4 2" xfId="26291"/>
    <cellStyle name="Обычный 5 2 3 3 4 2 2" xfId="26292"/>
    <cellStyle name="Обычный 5 2 3 3 4 2 2 2" xfId="26293"/>
    <cellStyle name="Обычный 5 2 3 3 4 2 2 2 2" xfId="26294"/>
    <cellStyle name="Обычный 5 2 3 3 4 2 2 3" xfId="26295"/>
    <cellStyle name="Обычный 5 2 3 3 4 2 2 4" xfId="26296"/>
    <cellStyle name="Обычный 5 2 3 3 4 2 2 5" xfId="26297"/>
    <cellStyle name="Обычный 5 2 3 3 4 2 3" xfId="26298"/>
    <cellStyle name="Обычный 5 2 3 3 4 2 3 2" xfId="26299"/>
    <cellStyle name="Обычный 5 2 3 3 4 2 3 3" xfId="26300"/>
    <cellStyle name="Обычный 5 2 3 3 4 2 3 4" xfId="26301"/>
    <cellStyle name="Обычный 5 2 3 3 4 2 4" xfId="26302"/>
    <cellStyle name="Обычный 5 2 3 3 4 2 5" xfId="26303"/>
    <cellStyle name="Обычный 5 2 3 3 4 2 6" xfId="26304"/>
    <cellStyle name="Обычный 5 2 3 3 4 2 7" xfId="26305"/>
    <cellStyle name="Обычный 5 2 3 3 4 3" xfId="26306"/>
    <cellStyle name="Обычный 5 2 3 3 4 3 2" xfId="26307"/>
    <cellStyle name="Обычный 5 2 3 3 4 3 2 2" xfId="26308"/>
    <cellStyle name="Обычный 5 2 3 3 4 3 3" xfId="26309"/>
    <cellStyle name="Обычный 5 2 3 3 4 3 4" xfId="26310"/>
    <cellStyle name="Обычный 5 2 3 3 4 3 5" xfId="26311"/>
    <cellStyle name="Обычный 5 2 3 3 4 4" xfId="26312"/>
    <cellStyle name="Обычный 5 2 3 3 4 4 2" xfId="26313"/>
    <cellStyle name="Обычный 5 2 3 3 4 4 2 2" xfId="26314"/>
    <cellStyle name="Обычный 5 2 3 3 4 4 3" xfId="26315"/>
    <cellStyle name="Обычный 5 2 3 3 4 4 4" xfId="26316"/>
    <cellStyle name="Обычный 5 2 3 3 4 4 5" xfId="26317"/>
    <cellStyle name="Обычный 5 2 3 3 4 5" xfId="26318"/>
    <cellStyle name="Обычный 5 2 3 3 4 5 2" xfId="26319"/>
    <cellStyle name="Обычный 5 2 3 3 4 5 3" xfId="26320"/>
    <cellStyle name="Обычный 5 2 3 3 4 5 4" xfId="26321"/>
    <cellStyle name="Обычный 5 2 3 3 4 6" xfId="26322"/>
    <cellStyle name="Обычный 5 2 3 3 4 7" xfId="26323"/>
    <cellStyle name="Обычный 5 2 3 3 4 8" xfId="26324"/>
    <cellStyle name="Обычный 5 2 3 3 4 9" xfId="26325"/>
    <cellStyle name="Обычный 5 2 3 3 5" xfId="26326"/>
    <cellStyle name="Обычный 5 2 3 3 5 2" xfId="26327"/>
    <cellStyle name="Обычный 5 2 3 3 5 2 2" xfId="26328"/>
    <cellStyle name="Обычный 5 2 3 3 5 2 2 2" xfId="26329"/>
    <cellStyle name="Обычный 5 2 3 3 5 2 2 2 2" xfId="26330"/>
    <cellStyle name="Обычный 5 2 3 3 5 2 2 3" xfId="26331"/>
    <cellStyle name="Обычный 5 2 3 3 5 2 2 4" xfId="26332"/>
    <cellStyle name="Обычный 5 2 3 3 5 2 2 5" xfId="26333"/>
    <cellStyle name="Обычный 5 2 3 3 5 2 3" xfId="26334"/>
    <cellStyle name="Обычный 5 2 3 3 5 2 3 2" xfId="26335"/>
    <cellStyle name="Обычный 5 2 3 3 5 2 3 3" xfId="26336"/>
    <cellStyle name="Обычный 5 2 3 3 5 2 3 4" xfId="26337"/>
    <cellStyle name="Обычный 5 2 3 3 5 2 4" xfId="26338"/>
    <cellStyle name="Обычный 5 2 3 3 5 2 5" xfId="26339"/>
    <cellStyle name="Обычный 5 2 3 3 5 2 6" xfId="26340"/>
    <cellStyle name="Обычный 5 2 3 3 5 2 7" xfId="26341"/>
    <cellStyle name="Обычный 5 2 3 3 5 3" xfId="26342"/>
    <cellStyle name="Обычный 5 2 3 3 5 3 2" xfId="26343"/>
    <cellStyle name="Обычный 5 2 3 3 5 3 2 2" xfId="26344"/>
    <cellStyle name="Обычный 5 2 3 3 5 3 3" xfId="26345"/>
    <cellStyle name="Обычный 5 2 3 3 5 3 4" xfId="26346"/>
    <cellStyle name="Обычный 5 2 3 3 5 3 5" xfId="26347"/>
    <cellStyle name="Обычный 5 2 3 3 5 4" xfId="26348"/>
    <cellStyle name="Обычный 5 2 3 3 5 4 2" xfId="26349"/>
    <cellStyle name="Обычный 5 2 3 3 5 4 3" xfId="26350"/>
    <cellStyle name="Обычный 5 2 3 3 5 4 4" xfId="26351"/>
    <cellStyle name="Обычный 5 2 3 3 5 5" xfId="26352"/>
    <cellStyle name="Обычный 5 2 3 3 5 6" xfId="26353"/>
    <cellStyle name="Обычный 5 2 3 3 5 7" xfId="26354"/>
    <cellStyle name="Обычный 5 2 3 3 5 8" xfId="26355"/>
    <cellStyle name="Обычный 5 2 3 3 6" xfId="26356"/>
    <cellStyle name="Обычный 5 2 3 3 6 2" xfId="26357"/>
    <cellStyle name="Обычный 5 2 3 3 6 2 2" xfId="26358"/>
    <cellStyle name="Обычный 5 2 3 3 6 2 2 2" xfId="26359"/>
    <cellStyle name="Обычный 5 2 3 3 6 2 2 2 2" xfId="26360"/>
    <cellStyle name="Обычный 5 2 3 3 6 2 2 3" xfId="26361"/>
    <cellStyle name="Обычный 5 2 3 3 6 2 2 4" xfId="26362"/>
    <cellStyle name="Обычный 5 2 3 3 6 2 2 5" xfId="26363"/>
    <cellStyle name="Обычный 5 2 3 3 6 2 3" xfId="26364"/>
    <cellStyle name="Обычный 5 2 3 3 6 2 3 2" xfId="26365"/>
    <cellStyle name="Обычный 5 2 3 3 6 2 3 3" xfId="26366"/>
    <cellStyle name="Обычный 5 2 3 3 6 2 3 4" xfId="26367"/>
    <cellStyle name="Обычный 5 2 3 3 6 2 4" xfId="26368"/>
    <cellStyle name="Обычный 5 2 3 3 6 2 5" xfId="26369"/>
    <cellStyle name="Обычный 5 2 3 3 6 2 6" xfId="26370"/>
    <cellStyle name="Обычный 5 2 3 3 6 2 7" xfId="26371"/>
    <cellStyle name="Обычный 5 2 3 3 6 3" xfId="26372"/>
    <cellStyle name="Обычный 5 2 3 3 6 3 2" xfId="26373"/>
    <cellStyle name="Обычный 5 2 3 3 6 3 2 2" xfId="26374"/>
    <cellStyle name="Обычный 5 2 3 3 6 3 3" xfId="26375"/>
    <cellStyle name="Обычный 5 2 3 3 6 3 4" xfId="26376"/>
    <cellStyle name="Обычный 5 2 3 3 6 3 5" xfId="26377"/>
    <cellStyle name="Обычный 5 2 3 3 6 4" xfId="26378"/>
    <cellStyle name="Обычный 5 2 3 3 6 4 2" xfId="26379"/>
    <cellStyle name="Обычный 5 2 3 3 6 4 3" xfId="26380"/>
    <cellStyle name="Обычный 5 2 3 3 6 4 4" xfId="26381"/>
    <cellStyle name="Обычный 5 2 3 3 6 5" xfId="26382"/>
    <cellStyle name="Обычный 5 2 3 3 6 6" xfId="26383"/>
    <cellStyle name="Обычный 5 2 3 3 6 7" xfId="26384"/>
    <cellStyle name="Обычный 5 2 3 3 6 8" xfId="26385"/>
    <cellStyle name="Обычный 5 2 3 3 7" xfId="26386"/>
    <cellStyle name="Обычный 5 2 3 3 7 2" xfId="26387"/>
    <cellStyle name="Обычный 5 2 3 3 7 2 2" xfId="26388"/>
    <cellStyle name="Обычный 5 2 3 3 7 2 2 2" xfId="26389"/>
    <cellStyle name="Обычный 5 2 3 3 7 2 2 2 2" xfId="26390"/>
    <cellStyle name="Обычный 5 2 3 3 7 2 2 3" xfId="26391"/>
    <cellStyle name="Обычный 5 2 3 3 7 2 2 4" xfId="26392"/>
    <cellStyle name="Обычный 5 2 3 3 7 2 2 5" xfId="26393"/>
    <cellStyle name="Обычный 5 2 3 3 7 2 3" xfId="26394"/>
    <cellStyle name="Обычный 5 2 3 3 7 2 3 2" xfId="26395"/>
    <cellStyle name="Обычный 5 2 3 3 7 2 3 3" xfId="26396"/>
    <cellStyle name="Обычный 5 2 3 3 7 2 3 4" xfId="26397"/>
    <cellStyle name="Обычный 5 2 3 3 7 2 4" xfId="26398"/>
    <cellStyle name="Обычный 5 2 3 3 7 2 5" xfId="26399"/>
    <cellStyle name="Обычный 5 2 3 3 7 2 6" xfId="26400"/>
    <cellStyle name="Обычный 5 2 3 3 7 2 7" xfId="26401"/>
    <cellStyle name="Обычный 5 2 3 3 7 3" xfId="26402"/>
    <cellStyle name="Обычный 5 2 3 3 7 3 2" xfId="26403"/>
    <cellStyle name="Обычный 5 2 3 3 7 3 2 2" xfId="26404"/>
    <cellStyle name="Обычный 5 2 3 3 7 3 3" xfId="26405"/>
    <cellStyle name="Обычный 5 2 3 3 7 3 4" xfId="26406"/>
    <cellStyle name="Обычный 5 2 3 3 7 3 5" xfId="26407"/>
    <cellStyle name="Обычный 5 2 3 3 7 4" xfId="26408"/>
    <cellStyle name="Обычный 5 2 3 3 7 4 2" xfId="26409"/>
    <cellStyle name="Обычный 5 2 3 3 7 4 3" xfId="26410"/>
    <cellStyle name="Обычный 5 2 3 3 7 4 4" xfId="26411"/>
    <cellStyle name="Обычный 5 2 3 3 7 5" xfId="26412"/>
    <cellStyle name="Обычный 5 2 3 3 7 6" xfId="26413"/>
    <cellStyle name="Обычный 5 2 3 3 7 7" xfId="26414"/>
    <cellStyle name="Обычный 5 2 3 3 7 8" xfId="26415"/>
    <cellStyle name="Обычный 5 2 3 3 8" xfId="26416"/>
    <cellStyle name="Обычный 5 2 3 3 8 2" xfId="26417"/>
    <cellStyle name="Обычный 5 2 3 3 8 2 2" xfId="26418"/>
    <cellStyle name="Обычный 5 2 3 3 8 2 2 2" xfId="26419"/>
    <cellStyle name="Обычный 5 2 3 3 8 2 3" xfId="26420"/>
    <cellStyle name="Обычный 5 2 3 3 8 2 4" xfId="26421"/>
    <cellStyle name="Обычный 5 2 3 3 8 2 5" xfId="26422"/>
    <cellStyle name="Обычный 5 2 3 3 8 3" xfId="26423"/>
    <cellStyle name="Обычный 5 2 3 3 8 3 2" xfId="26424"/>
    <cellStyle name="Обычный 5 2 3 3 8 3 3" xfId="26425"/>
    <cellStyle name="Обычный 5 2 3 3 8 3 4" xfId="26426"/>
    <cellStyle name="Обычный 5 2 3 3 8 4" xfId="26427"/>
    <cellStyle name="Обычный 5 2 3 3 8 5" xfId="26428"/>
    <cellStyle name="Обычный 5 2 3 3 8 6" xfId="26429"/>
    <cellStyle name="Обычный 5 2 3 3 8 7" xfId="26430"/>
    <cellStyle name="Обычный 5 2 3 3 9" xfId="26431"/>
    <cellStyle name="Обычный 5 2 3 3 9 2" xfId="26432"/>
    <cellStyle name="Обычный 5 2 3 3 9 2 2" xfId="26433"/>
    <cellStyle name="Обычный 5 2 3 3 9 2 2 2" xfId="26434"/>
    <cellStyle name="Обычный 5 2 3 3 9 2 3" xfId="26435"/>
    <cellStyle name="Обычный 5 2 3 3 9 2 4" xfId="26436"/>
    <cellStyle name="Обычный 5 2 3 3 9 2 5" xfId="26437"/>
    <cellStyle name="Обычный 5 2 3 3 9 3" xfId="26438"/>
    <cellStyle name="Обычный 5 2 3 3 9 3 2" xfId="26439"/>
    <cellStyle name="Обычный 5 2 3 3 9 3 3" xfId="26440"/>
    <cellStyle name="Обычный 5 2 3 3 9 3 4" xfId="26441"/>
    <cellStyle name="Обычный 5 2 3 3 9 4" xfId="26442"/>
    <cellStyle name="Обычный 5 2 3 3 9 5" xfId="26443"/>
    <cellStyle name="Обычный 5 2 3 3 9 6" xfId="26444"/>
    <cellStyle name="Обычный 5 2 3 3 9 7" xfId="26445"/>
    <cellStyle name="Обычный 5 2 3 4" xfId="26446"/>
    <cellStyle name="Обычный 5 2 3 4 10" xfId="26447"/>
    <cellStyle name="Обычный 5 2 3 4 10 2" xfId="26448"/>
    <cellStyle name="Обычный 5 2 3 4 10 2 2" xfId="26449"/>
    <cellStyle name="Обычный 5 2 3 4 10 3" xfId="26450"/>
    <cellStyle name="Обычный 5 2 3 4 10 4" xfId="26451"/>
    <cellStyle name="Обычный 5 2 3 4 10 5" xfId="26452"/>
    <cellStyle name="Обычный 5 2 3 4 11" xfId="26453"/>
    <cellStyle name="Обычный 5 2 3 4 11 2" xfId="26454"/>
    <cellStyle name="Обычный 5 2 3 4 11 2 2" xfId="26455"/>
    <cellStyle name="Обычный 5 2 3 4 11 3" xfId="26456"/>
    <cellStyle name="Обычный 5 2 3 4 11 4" xfId="26457"/>
    <cellStyle name="Обычный 5 2 3 4 11 5" xfId="26458"/>
    <cellStyle name="Обычный 5 2 3 4 12" xfId="26459"/>
    <cellStyle name="Обычный 5 2 3 4 12 2" xfId="26460"/>
    <cellStyle name="Обычный 5 2 3 4 12 2 2" xfId="26461"/>
    <cellStyle name="Обычный 5 2 3 4 12 3" xfId="26462"/>
    <cellStyle name="Обычный 5 2 3 4 13" xfId="26463"/>
    <cellStyle name="Обычный 5 2 3 4 13 2" xfId="26464"/>
    <cellStyle name="Обычный 5 2 3 4 14" xfId="26465"/>
    <cellStyle name="Обычный 5 2 3 4 15" xfId="26466"/>
    <cellStyle name="Обычный 5 2 3 4 2" xfId="26467"/>
    <cellStyle name="Обычный 5 2 3 4 2 2" xfId="26468"/>
    <cellStyle name="Обычный 5 2 3 4 2 2 2" xfId="26469"/>
    <cellStyle name="Обычный 5 2 3 4 2 2 2 2" xfId="26470"/>
    <cellStyle name="Обычный 5 2 3 4 2 2 2 2 2" xfId="26471"/>
    <cellStyle name="Обычный 5 2 3 4 2 2 2 3" xfId="26472"/>
    <cellStyle name="Обычный 5 2 3 4 2 2 2 4" xfId="26473"/>
    <cellStyle name="Обычный 5 2 3 4 2 2 2 5" xfId="26474"/>
    <cellStyle name="Обычный 5 2 3 4 2 2 3" xfId="26475"/>
    <cellStyle name="Обычный 5 2 3 4 2 2 3 2" xfId="26476"/>
    <cellStyle name="Обычный 5 2 3 4 2 2 3 3" xfId="26477"/>
    <cellStyle name="Обычный 5 2 3 4 2 2 3 4" xfId="26478"/>
    <cellStyle name="Обычный 5 2 3 4 2 2 4" xfId="26479"/>
    <cellStyle name="Обычный 5 2 3 4 2 2 5" xfId="26480"/>
    <cellStyle name="Обычный 5 2 3 4 2 2 6" xfId="26481"/>
    <cellStyle name="Обычный 5 2 3 4 2 2 7" xfId="26482"/>
    <cellStyle name="Обычный 5 2 3 4 2 3" xfId="26483"/>
    <cellStyle name="Обычный 5 2 3 4 2 3 2" xfId="26484"/>
    <cellStyle name="Обычный 5 2 3 4 2 3 2 2" xfId="26485"/>
    <cellStyle name="Обычный 5 2 3 4 2 3 3" xfId="26486"/>
    <cellStyle name="Обычный 5 2 3 4 2 3 4" xfId="26487"/>
    <cellStyle name="Обычный 5 2 3 4 2 3 5" xfId="26488"/>
    <cellStyle name="Обычный 5 2 3 4 2 4" xfId="26489"/>
    <cellStyle name="Обычный 5 2 3 4 2 4 2" xfId="26490"/>
    <cellStyle name="Обычный 5 2 3 4 2 4 2 2" xfId="26491"/>
    <cellStyle name="Обычный 5 2 3 4 2 4 3" xfId="26492"/>
    <cellStyle name="Обычный 5 2 3 4 2 4 4" xfId="26493"/>
    <cellStyle name="Обычный 5 2 3 4 2 4 5" xfId="26494"/>
    <cellStyle name="Обычный 5 2 3 4 2 5" xfId="26495"/>
    <cellStyle name="Обычный 5 2 3 4 2 5 2" xfId="26496"/>
    <cellStyle name="Обычный 5 2 3 4 2 5 3" xfId="26497"/>
    <cellStyle name="Обычный 5 2 3 4 2 5 4" xfId="26498"/>
    <cellStyle name="Обычный 5 2 3 4 2 6" xfId="26499"/>
    <cellStyle name="Обычный 5 2 3 4 2 7" xfId="26500"/>
    <cellStyle name="Обычный 5 2 3 4 2 8" xfId="26501"/>
    <cellStyle name="Обычный 5 2 3 4 2 9" xfId="26502"/>
    <cellStyle name="Обычный 5 2 3 4 3" xfId="26503"/>
    <cellStyle name="Обычный 5 2 3 4 3 2" xfId="26504"/>
    <cellStyle name="Обычный 5 2 3 4 3 2 2" xfId="26505"/>
    <cellStyle name="Обычный 5 2 3 4 3 2 2 2" xfId="26506"/>
    <cellStyle name="Обычный 5 2 3 4 3 2 2 2 2" xfId="26507"/>
    <cellStyle name="Обычный 5 2 3 4 3 2 2 3" xfId="26508"/>
    <cellStyle name="Обычный 5 2 3 4 3 2 2 4" xfId="26509"/>
    <cellStyle name="Обычный 5 2 3 4 3 2 2 5" xfId="26510"/>
    <cellStyle name="Обычный 5 2 3 4 3 2 3" xfId="26511"/>
    <cellStyle name="Обычный 5 2 3 4 3 2 3 2" xfId="26512"/>
    <cellStyle name="Обычный 5 2 3 4 3 2 3 3" xfId="26513"/>
    <cellStyle name="Обычный 5 2 3 4 3 2 3 4" xfId="26514"/>
    <cellStyle name="Обычный 5 2 3 4 3 2 4" xfId="26515"/>
    <cellStyle name="Обычный 5 2 3 4 3 2 5" xfId="26516"/>
    <cellStyle name="Обычный 5 2 3 4 3 2 6" xfId="26517"/>
    <cellStyle name="Обычный 5 2 3 4 3 2 7" xfId="26518"/>
    <cellStyle name="Обычный 5 2 3 4 3 3" xfId="26519"/>
    <cellStyle name="Обычный 5 2 3 4 3 3 2" xfId="26520"/>
    <cellStyle name="Обычный 5 2 3 4 3 3 2 2" xfId="26521"/>
    <cellStyle name="Обычный 5 2 3 4 3 3 3" xfId="26522"/>
    <cellStyle name="Обычный 5 2 3 4 3 3 4" xfId="26523"/>
    <cellStyle name="Обычный 5 2 3 4 3 3 5" xfId="26524"/>
    <cellStyle name="Обычный 5 2 3 4 3 4" xfId="26525"/>
    <cellStyle name="Обычный 5 2 3 4 3 4 2" xfId="26526"/>
    <cellStyle name="Обычный 5 2 3 4 3 4 2 2" xfId="26527"/>
    <cellStyle name="Обычный 5 2 3 4 3 4 3" xfId="26528"/>
    <cellStyle name="Обычный 5 2 3 4 3 4 4" xfId="26529"/>
    <cellStyle name="Обычный 5 2 3 4 3 4 5" xfId="26530"/>
    <cellStyle name="Обычный 5 2 3 4 3 5" xfId="26531"/>
    <cellStyle name="Обычный 5 2 3 4 3 5 2" xfId="26532"/>
    <cellStyle name="Обычный 5 2 3 4 3 5 3" xfId="26533"/>
    <cellStyle name="Обычный 5 2 3 4 3 5 4" xfId="26534"/>
    <cellStyle name="Обычный 5 2 3 4 3 6" xfId="26535"/>
    <cellStyle name="Обычный 5 2 3 4 3 7" xfId="26536"/>
    <cellStyle name="Обычный 5 2 3 4 3 8" xfId="26537"/>
    <cellStyle name="Обычный 5 2 3 4 3 9" xfId="26538"/>
    <cellStyle name="Обычный 5 2 3 4 4" xfId="26539"/>
    <cellStyle name="Обычный 5 2 3 4 4 2" xfId="26540"/>
    <cellStyle name="Обычный 5 2 3 4 4 2 2" xfId="26541"/>
    <cellStyle name="Обычный 5 2 3 4 4 2 2 2" xfId="26542"/>
    <cellStyle name="Обычный 5 2 3 4 4 2 2 2 2" xfId="26543"/>
    <cellStyle name="Обычный 5 2 3 4 4 2 2 3" xfId="26544"/>
    <cellStyle name="Обычный 5 2 3 4 4 2 2 4" xfId="26545"/>
    <cellStyle name="Обычный 5 2 3 4 4 2 2 5" xfId="26546"/>
    <cellStyle name="Обычный 5 2 3 4 4 2 3" xfId="26547"/>
    <cellStyle name="Обычный 5 2 3 4 4 2 3 2" xfId="26548"/>
    <cellStyle name="Обычный 5 2 3 4 4 2 3 3" xfId="26549"/>
    <cellStyle name="Обычный 5 2 3 4 4 2 3 4" xfId="26550"/>
    <cellStyle name="Обычный 5 2 3 4 4 2 4" xfId="26551"/>
    <cellStyle name="Обычный 5 2 3 4 4 2 5" xfId="26552"/>
    <cellStyle name="Обычный 5 2 3 4 4 2 6" xfId="26553"/>
    <cellStyle name="Обычный 5 2 3 4 4 2 7" xfId="26554"/>
    <cellStyle name="Обычный 5 2 3 4 4 3" xfId="26555"/>
    <cellStyle name="Обычный 5 2 3 4 4 3 2" xfId="26556"/>
    <cellStyle name="Обычный 5 2 3 4 4 3 2 2" xfId="26557"/>
    <cellStyle name="Обычный 5 2 3 4 4 3 3" xfId="26558"/>
    <cellStyle name="Обычный 5 2 3 4 4 3 4" xfId="26559"/>
    <cellStyle name="Обычный 5 2 3 4 4 3 5" xfId="26560"/>
    <cellStyle name="Обычный 5 2 3 4 4 4" xfId="26561"/>
    <cellStyle name="Обычный 5 2 3 4 4 4 2" xfId="26562"/>
    <cellStyle name="Обычный 5 2 3 4 4 4 2 2" xfId="26563"/>
    <cellStyle name="Обычный 5 2 3 4 4 4 3" xfId="26564"/>
    <cellStyle name="Обычный 5 2 3 4 4 4 4" xfId="26565"/>
    <cellStyle name="Обычный 5 2 3 4 4 4 5" xfId="26566"/>
    <cellStyle name="Обычный 5 2 3 4 4 5" xfId="26567"/>
    <cellStyle name="Обычный 5 2 3 4 4 5 2" xfId="26568"/>
    <cellStyle name="Обычный 5 2 3 4 4 5 3" xfId="26569"/>
    <cellStyle name="Обычный 5 2 3 4 4 5 4" xfId="26570"/>
    <cellStyle name="Обычный 5 2 3 4 4 6" xfId="26571"/>
    <cellStyle name="Обычный 5 2 3 4 4 7" xfId="26572"/>
    <cellStyle name="Обычный 5 2 3 4 4 8" xfId="26573"/>
    <cellStyle name="Обычный 5 2 3 4 4 9" xfId="26574"/>
    <cellStyle name="Обычный 5 2 3 4 5" xfId="26575"/>
    <cellStyle name="Обычный 5 2 3 4 5 2" xfId="26576"/>
    <cellStyle name="Обычный 5 2 3 4 5 2 2" xfId="26577"/>
    <cellStyle name="Обычный 5 2 3 4 5 2 2 2" xfId="26578"/>
    <cellStyle name="Обычный 5 2 3 4 5 2 2 2 2" xfId="26579"/>
    <cellStyle name="Обычный 5 2 3 4 5 2 2 3" xfId="26580"/>
    <cellStyle name="Обычный 5 2 3 4 5 2 2 4" xfId="26581"/>
    <cellStyle name="Обычный 5 2 3 4 5 2 2 5" xfId="26582"/>
    <cellStyle name="Обычный 5 2 3 4 5 2 3" xfId="26583"/>
    <cellStyle name="Обычный 5 2 3 4 5 2 3 2" xfId="26584"/>
    <cellStyle name="Обычный 5 2 3 4 5 2 3 3" xfId="26585"/>
    <cellStyle name="Обычный 5 2 3 4 5 2 3 4" xfId="26586"/>
    <cellStyle name="Обычный 5 2 3 4 5 2 4" xfId="26587"/>
    <cellStyle name="Обычный 5 2 3 4 5 2 5" xfId="26588"/>
    <cellStyle name="Обычный 5 2 3 4 5 2 6" xfId="26589"/>
    <cellStyle name="Обычный 5 2 3 4 5 2 7" xfId="26590"/>
    <cellStyle name="Обычный 5 2 3 4 5 3" xfId="26591"/>
    <cellStyle name="Обычный 5 2 3 4 5 3 2" xfId="26592"/>
    <cellStyle name="Обычный 5 2 3 4 5 3 2 2" xfId="26593"/>
    <cellStyle name="Обычный 5 2 3 4 5 3 3" xfId="26594"/>
    <cellStyle name="Обычный 5 2 3 4 5 3 4" xfId="26595"/>
    <cellStyle name="Обычный 5 2 3 4 5 3 5" xfId="26596"/>
    <cellStyle name="Обычный 5 2 3 4 5 4" xfId="26597"/>
    <cellStyle name="Обычный 5 2 3 4 5 4 2" xfId="26598"/>
    <cellStyle name="Обычный 5 2 3 4 5 4 3" xfId="26599"/>
    <cellStyle name="Обычный 5 2 3 4 5 4 4" xfId="26600"/>
    <cellStyle name="Обычный 5 2 3 4 5 5" xfId="26601"/>
    <cellStyle name="Обычный 5 2 3 4 5 6" xfId="26602"/>
    <cellStyle name="Обычный 5 2 3 4 5 7" xfId="26603"/>
    <cellStyle name="Обычный 5 2 3 4 5 8" xfId="26604"/>
    <cellStyle name="Обычный 5 2 3 4 6" xfId="26605"/>
    <cellStyle name="Обычный 5 2 3 4 6 2" xfId="26606"/>
    <cellStyle name="Обычный 5 2 3 4 6 2 2" xfId="26607"/>
    <cellStyle name="Обычный 5 2 3 4 6 2 2 2" xfId="26608"/>
    <cellStyle name="Обычный 5 2 3 4 6 2 2 2 2" xfId="26609"/>
    <cellStyle name="Обычный 5 2 3 4 6 2 2 3" xfId="26610"/>
    <cellStyle name="Обычный 5 2 3 4 6 2 2 4" xfId="26611"/>
    <cellStyle name="Обычный 5 2 3 4 6 2 2 5" xfId="26612"/>
    <cellStyle name="Обычный 5 2 3 4 6 2 3" xfId="26613"/>
    <cellStyle name="Обычный 5 2 3 4 6 2 3 2" xfId="26614"/>
    <cellStyle name="Обычный 5 2 3 4 6 2 3 3" xfId="26615"/>
    <cellStyle name="Обычный 5 2 3 4 6 2 3 4" xfId="26616"/>
    <cellStyle name="Обычный 5 2 3 4 6 2 4" xfId="26617"/>
    <cellStyle name="Обычный 5 2 3 4 6 2 5" xfId="26618"/>
    <cellStyle name="Обычный 5 2 3 4 6 2 6" xfId="26619"/>
    <cellStyle name="Обычный 5 2 3 4 6 2 7" xfId="26620"/>
    <cellStyle name="Обычный 5 2 3 4 6 3" xfId="26621"/>
    <cellStyle name="Обычный 5 2 3 4 6 3 2" xfId="26622"/>
    <cellStyle name="Обычный 5 2 3 4 6 3 2 2" xfId="26623"/>
    <cellStyle name="Обычный 5 2 3 4 6 3 3" xfId="26624"/>
    <cellStyle name="Обычный 5 2 3 4 6 3 4" xfId="26625"/>
    <cellStyle name="Обычный 5 2 3 4 6 3 5" xfId="26626"/>
    <cellStyle name="Обычный 5 2 3 4 6 4" xfId="26627"/>
    <cellStyle name="Обычный 5 2 3 4 6 4 2" xfId="26628"/>
    <cellStyle name="Обычный 5 2 3 4 6 4 3" xfId="26629"/>
    <cellStyle name="Обычный 5 2 3 4 6 4 4" xfId="26630"/>
    <cellStyle name="Обычный 5 2 3 4 6 5" xfId="26631"/>
    <cellStyle name="Обычный 5 2 3 4 6 6" xfId="26632"/>
    <cellStyle name="Обычный 5 2 3 4 6 7" xfId="26633"/>
    <cellStyle name="Обычный 5 2 3 4 6 8" xfId="26634"/>
    <cellStyle name="Обычный 5 2 3 4 7" xfId="26635"/>
    <cellStyle name="Обычный 5 2 3 4 7 2" xfId="26636"/>
    <cellStyle name="Обычный 5 2 3 4 7 2 2" xfId="26637"/>
    <cellStyle name="Обычный 5 2 3 4 7 2 2 2" xfId="26638"/>
    <cellStyle name="Обычный 5 2 3 4 7 2 2 2 2" xfId="26639"/>
    <cellStyle name="Обычный 5 2 3 4 7 2 2 3" xfId="26640"/>
    <cellStyle name="Обычный 5 2 3 4 7 2 2 4" xfId="26641"/>
    <cellStyle name="Обычный 5 2 3 4 7 2 2 5" xfId="26642"/>
    <cellStyle name="Обычный 5 2 3 4 7 2 3" xfId="26643"/>
    <cellStyle name="Обычный 5 2 3 4 7 2 3 2" xfId="26644"/>
    <cellStyle name="Обычный 5 2 3 4 7 2 3 3" xfId="26645"/>
    <cellStyle name="Обычный 5 2 3 4 7 2 3 4" xfId="26646"/>
    <cellStyle name="Обычный 5 2 3 4 7 2 4" xfId="26647"/>
    <cellStyle name="Обычный 5 2 3 4 7 2 5" xfId="26648"/>
    <cellStyle name="Обычный 5 2 3 4 7 2 6" xfId="26649"/>
    <cellStyle name="Обычный 5 2 3 4 7 2 7" xfId="26650"/>
    <cellStyle name="Обычный 5 2 3 4 7 3" xfId="26651"/>
    <cellStyle name="Обычный 5 2 3 4 7 3 2" xfId="26652"/>
    <cellStyle name="Обычный 5 2 3 4 7 3 2 2" xfId="26653"/>
    <cellStyle name="Обычный 5 2 3 4 7 3 3" xfId="26654"/>
    <cellStyle name="Обычный 5 2 3 4 7 3 4" xfId="26655"/>
    <cellStyle name="Обычный 5 2 3 4 7 3 5" xfId="26656"/>
    <cellStyle name="Обычный 5 2 3 4 7 4" xfId="26657"/>
    <cellStyle name="Обычный 5 2 3 4 7 4 2" xfId="26658"/>
    <cellStyle name="Обычный 5 2 3 4 7 4 3" xfId="26659"/>
    <cellStyle name="Обычный 5 2 3 4 7 4 4" xfId="26660"/>
    <cellStyle name="Обычный 5 2 3 4 7 5" xfId="26661"/>
    <cellStyle name="Обычный 5 2 3 4 7 6" xfId="26662"/>
    <cellStyle name="Обычный 5 2 3 4 7 7" xfId="26663"/>
    <cellStyle name="Обычный 5 2 3 4 7 8" xfId="26664"/>
    <cellStyle name="Обычный 5 2 3 4 8" xfId="26665"/>
    <cellStyle name="Обычный 5 2 3 4 8 2" xfId="26666"/>
    <cellStyle name="Обычный 5 2 3 4 8 2 2" xfId="26667"/>
    <cellStyle name="Обычный 5 2 3 4 8 2 2 2" xfId="26668"/>
    <cellStyle name="Обычный 5 2 3 4 8 2 3" xfId="26669"/>
    <cellStyle name="Обычный 5 2 3 4 8 2 4" xfId="26670"/>
    <cellStyle name="Обычный 5 2 3 4 8 2 5" xfId="26671"/>
    <cellStyle name="Обычный 5 2 3 4 8 3" xfId="26672"/>
    <cellStyle name="Обычный 5 2 3 4 8 3 2" xfId="26673"/>
    <cellStyle name="Обычный 5 2 3 4 8 3 3" xfId="26674"/>
    <cellStyle name="Обычный 5 2 3 4 8 3 4" xfId="26675"/>
    <cellStyle name="Обычный 5 2 3 4 8 4" xfId="26676"/>
    <cellStyle name="Обычный 5 2 3 4 8 5" xfId="26677"/>
    <cellStyle name="Обычный 5 2 3 4 8 6" xfId="26678"/>
    <cellStyle name="Обычный 5 2 3 4 8 7" xfId="26679"/>
    <cellStyle name="Обычный 5 2 3 4 9" xfId="26680"/>
    <cellStyle name="Обычный 5 2 3 4 9 2" xfId="26681"/>
    <cellStyle name="Обычный 5 2 3 4 9 2 2" xfId="26682"/>
    <cellStyle name="Обычный 5 2 3 4 9 2 2 2" xfId="26683"/>
    <cellStyle name="Обычный 5 2 3 4 9 2 3" xfId="26684"/>
    <cellStyle name="Обычный 5 2 3 4 9 2 4" xfId="26685"/>
    <cellStyle name="Обычный 5 2 3 4 9 2 5" xfId="26686"/>
    <cellStyle name="Обычный 5 2 3 4 9 3" xfId="26687"/>
    <cellStyle name="Обычный 5 2 3 4 9 3 2" xfId="26688"/>
    <cellStyle name="Обычный 5 2 3 4 9 3 3" xfId="26689"/>
    <cellStyle name="Обычный 5 2 3 4 9 3 4" xfId="26690"/>
    <cellStyle name="Обычный 5 2 3 4 9 4" xfId="26691"/>
    <cellStyle name="Обычный 5 2 3 4 9 5" xfId="26692"/>
    <cellStyle name="Обычный 5 2 3 4 9 6" xfId="26693"/>
    <cellStyle name="Обычный 5 2 3 4 9 7" xfId="26694"/>
    <cellStyle name="Обычный 5 2 3 5" xfId="26695"/>
    <cellStyle name="Обычный 5 2 3 5 2" xfId="26696"/>
    <cellStyle name="Обычный 5 2 3 5 2 2" xfId="26697"/>
    <cellStyle name="Обычный 5 2 3 5 2 2 2" xfId="26698"/>
    <cellStyle name="Обычный 5 2 3 5 2 2 2 2" xfId="26699"/>
    <cellStyle name="Обычный 5 2 3 5 2 2 3" xfId="26700"/>
    <cellStyle name="Обычный 5 2 3 5 2 2 4" xfId="26701"/>
    <cellStyle name="Обычный 5 2 3 5 2 2 5" xfId="26702"/>
    <cellStyle name="Обычный 5 2 3 5 2 3" xfId="26703"/>
    <cellStyle name="Обычный 5 2 3 5 2 3 2" xfId="26704"/>
    <cellStyle name="Обычный 5 2 3 5 2 3 3" xfId="26705"/>
    <cellStyle name="Обычный 5 2 3 5 2 3 4" xfId="26706"/>
    <cellStyle name="Обычный 5 2 3 5 2 4" xfId="26707"/>
    <cellStyle name="Обычный 5 2 3 5 2 5" xfId="26708"/>
    <cellStyle name="Обычный 5 2 3 5 2 6" xfId="26709"/>
    <cellStyle name="Обычный 5 2 3 5 2 7" xfId="26710"/>
    <cellStyle name="Обычный 5 2 3 5 3" xfId="26711"/>
    <cellStyle name="Обычный 5 2 3 5 3 2" xfId="26712"/>
    <cellStyle name="Обычный 5 2 3 5 3 2 2" xfId="26713"/>
    <cellStyle name="Обычный 5 2 3 5 3 3" xfId="26714"/>
    <cellStyle name="Обычный 5 2 3 5 3 4" xfId="26715"/>
    <cellStyle name="Обычный 5 2 3 5 3 5" xfId="26716"/>
    <cellStyle name="Обычный 5 2 3 5 4" xfId="26717"/>
    <cellStyle name="Обычный 5 2 3 5 4 2" xfId="26718"/>
    <cellStyle name="Обычный 5 2 3 5 4 2 2" xfId="26719"/>
    <cellStyle name="Обычный 5 2 3 5 4 3" xfId="26720"/>
    <cellStyle name="Обычный 5 2 3 5 4 4" xfId="26721"/>
    <cellStyle name="Обычный 5 2 3 5 4 5" xfId="26722"/>
    <cellStyle name="Обычный 5 2 3 5 5" xfId="26723"/>
    <cellStyle name="Обычный 5 2 3 5 5 2" xfId="26724"/>
    <cellStyle name="Обычный 5 2 3 5 5 3" xfId="26725"/>
    <cellStyle name="Обычный 5 2 3 5 5 4" xfId="26726"/>
    <cellStyle name="Обычный 5 2 3 5 6" xfId="26727"/>
    <cellStyle name="Обычный 5 2 3 5 7" xfId="26728"/>
    <cellStyle name="Обычный 5 2 3 5 8" xfId="26729"/>
    <cellStyle name="Обычный 5 2 3 5 9" xfId="26730"/>
    <cellStyle name="Обычный 5 2 3 6" xfId="26731"/>
    <cellStyle name="Обычный 5 2 3 6 2" xfId="26732"/>
    <cellStyle name="Обычный 5 2 3 6 2 2" xfId="26733"/>
    <cellStyle name="Обычный 5 2 3 6 2 2 2" xfId="26734"/>
    <cellStyle name="Обычный 5 2 3 6 2 2 2 2" xfId="26735"/>
    <cellStyle name="Обычный 5 2 3 6 2 2 3" xfId="26736"/>
    <cellStyle name="Обычный 5 2 3 6 2 2 4" xfId="26737"/>
    <cellStyle name="Обычный 5 2 3 6 2 2 5" xfId="26738"/>
    <cellStyle name="Обычный 5 2 3 6 2 3" xfId="26739"/>
    <cellStyle name="Обычный 5 2 3 6 2 3 2" xfId="26740"/>
    <cellStyle name="Обычный 5 2 3 6 2 3 3" xfId="26741"/>
    <cellStyle name="Обычный 5 2 3 6 2 3 4" xfId="26742"/>
    <cellStyle name="Обычный 5 2 3 6 2 4" xfId="26743"/>
    <cellStyle name="Обычный 5 2 3 6 2 5" xfId="26744"/>
    <cellStyle name="Обычный 5 2 3 6 2 6" xfId="26745"/>
    <cellStyle name="Обычный 5 2 3 6 2 7" xfId="26746"/>
    <cellStyle name="Обычный 5 2 3 6 3" xfId="26747"/>
    <cellStyle name="Обычный 5 2 3 6 3 2" xfId="26748"/>
    <cellStyle name="Обычный 5 2 3 6 3 2 2" xfId="26749"/>
    <cellStyle name="Обычный 5 2 3 6 3 3" xfId="26750"/>
    <cellStyle name="Обычный 5 2 3 6 3 4" xfId="26751"/>
    <cellStyle name="Обычный 5 2 3 6 3 5" xfId="26752"/>
    <cellStyle name="Обычный 5 2 3 6 4" xfId="26753"/>
    <cellStyle name="Обычный 5 2 3 6 4 2" xfId="26754"/>
    <cellStyle name="Обычный 5 2 3 6 4 2 2" xfId="26755"/>
    <cellStyle name="Обычный 5 2 3 6 4 3" xfId="26756"/>
    <cellStyle name="Обычный 5 2 3 6 4 4" xfId="26757"/>
    <cellStyle name="Обычный 5 2 3 6 4 5" xfId="26758"/>
    <cellStyle name="Обычный 5 2 3 6 5" xfId="26759"/>
    <cellStyle name="Обычный 5 2 3 6 5 2" xfId="26760"/>
    <cellStyle name="Обычный 5 2 3 6 5 3" xfId="26761"/>
    <cellStyle name="Обычный 5 2 3 6 5 4" xfId="26762"/>
    <cellStyle name="Обычный 5 2 3 6 6" xfId="26763"/>
    <cellStyle name="Обычный 5 2 3 6 7" xfId="26764"/>
    <cellStyle name="Обычный 5 2 3 6 8" xfId="26765"/>
    <cellStyle name="Обычный 5 2 3 6 9" xfId="26766"/>
    <cellStyle name="Обычный 5 2 3 7" xfId="26767"/>
    <cellStyle name="Обычный 5 2 3 7 2" xfId="26768"/>
    <cellStyle name="Обычный 5 2 3 7 2 2" xfId="26769"/>
    <cellStyle name="Обычный 5 2 3 7 2 2 2" xfId="26770"/>
    <cellStyle name="Обычный 5 2 3 7 2 2 2 2" xfId="26771"/>
    <cellStyle name="Обычный 5 2 3 7 2 2 3" xfId="26772"/>
    <cellStyle name="Обычный 5 2 3 7 2 2 4" xfId="26773"/>
    <cellStyle name="Обычный 5 2 3 7 2 2 5" xfId="26774"/>
    <cellStyle name="Обычный 5 2 3 7 2 3" xfId="26775"/>
    <cellStyle name="Обычный 5 2 3 7 2 3 2" xfId="26776"/>
    <cellStyle name="Обычный 5 2 3 7 2 3 3" xfId="26777"/>
    <cellStyle name="Обычный 5 2 3 7 2 3 4" xfId="26778"/>
    <cellStyle name="Обычный 5 2 3 7 2 4" xfId="26779"/>
    <cellStyle name="Обычный 5 2 3 7 2 5" xfId="26780"/>
    <cellStyle name="Обычный 5 2 3 7 2 6" xfId="26781"/>
    <cellStyle name="Обычный 5 2 3 7 2 7" xfId="26782"/>
    <cellStyle name="Обычный 5 2 3 7 3" xfId="26783"/>
    <cellStyle name="Обычный 5 2 3 7 3 2" xfId="26784"/>
    <cellStyle name="Обычный 5 2 3 7 3 2 2" xfId="26785"/>
    <cellStyle name="Обычный 5 2 3 7 3 3" xfId="26786"/>
    <cellStyle name="Обычный 5 2 3 7 3 4" xfId="26787"/>
    <cellStyle name="Обычный 5 2 3 7 3 5" xfId="26788"/>
    <cellStyle name="Обычный 5 2 3 7 4" xfId="26789"/>
    <cellStyle name="Обычный 5 2 3 7 4 2" xfId="26790"/>
    <cellStyle name="Обычный 5 2 3 7 4 2 2" xfId="26791"/>
    <cellStyle name="Обычный 5 2 3 7 4 3" xfId="26792"/>
    <cellStyle name="Обычный 5 2 3 7 4 4" xfId="26793"/>
    <cellStyle name="Обычный 5 2 3 7 4 5" xfId="26794"/>
    <cellStyle name="Обычный 5 2 3 7 5" xfId="26795"/>
    <cellStyle name="Обычный 5 2 3 7 5 2" xfId="26796"/>
    <cellStyle name="Обычный 5 2 3 7 5 3" xfId="26797"/>
    <cellStyle name="Обычный 5 2 3 7 5 4" xfId="26798"/>
    <cellStyle name="Обычный 5 2 3 7 6" xfId="26799"/>
    <cellStyle name="Обычный 5 2 3 7 7" xfId="26800"/>
    <cellStyle name="Обычный 5 2 3 7 8" xfId="26801"/>
    <cellStyle name="Обычный 5 2 3 7 9" xfId="26802"/>
    <cellStyle name="Обычный 5 2 3 8" xfId="26803"/>
    <cellStyle name="Обычный 5 2 3 8 2" xfId="26804"/>
    <cellStyle name="Обычный 5 2 3 8 2 2" xfId="26805"/>
    <cellStyle name="Обычный 5 2 3 8 2 2 2" xfId="26806"/>
    <cellStyle name="Обычный 5 2 3 8 2 2 2 2" xfId="26807"/>
    <cellStyle name="Обычный 5 2 3 8 2 2 3" xfId="26808"/>
    <cellStyle name="Обычный 5 2 3 8 2 2 4" xfId="26809"/>
    <cellStyle name="Обычный 5 2 3 8 2 2 5" xfId="26810"/>
    <cellStyle name="Обычный 5 2 3 8 2 3" xfId="26811"/>
    <cellStyle name="Обычный 5 2 3 8 2 3 2" xfId="26812"/>
    <cellStyle name="Обычный 5 2 3 8 2 3 3" xfId="26813"/>
    <cellStyle name="Обычный 5 2 3 8 2 3 4" xfId="26814"/>
    <cellStyle name="Обычный 5 2 3 8 2 4" xfId="26815"/>
    <cellStyle name="Обычный 5 2 3 8 2 5" xfId="26816"/>
    <cellStyle name="Обычный 5 2 3 8 2 6" xfId="26817"/>
    <cellStyle name="Обычный 5 2 3 8 2 7" xfId="26818"/>
    <cellStyle name="Обычный 5 2 3 8 3" xfId="26819"/>
    <cellStyle name="Обычный 5 2 3 8 3 2" xfId="26820"/>
    <cellStyle name="Обычный 5 2 3 8 3 2 2" xfId="26821"/>
    <cellStyle name="Обычный 5 2 3 8 3 3" xfId="26822"/>
    <cellStyle name="Обычный 5 2 3 8 3 4" xfId="26823"/>
    <cellStyle name="Обычный 5 2 3 8 3 5" xfId="26824"/>
    <cellStyle name="Обычный 5 2 3 8 4" xfId="26825"/>
    <cellStyle name="Обычный 5 2 3 8 4 2" xfId="26826"/>
    <cellStyle name="Обычный 5 2 3 8 4 3" xfId="26827"/>
    <cellStyle name="Обычный 5 2 3 8 4 4" xfId="26828"/>
    <cellStyle name="Обычный 5 2 3 8 5" xfId="26829"/>
    <cellStyle name="Обычный 5 2 3 8 6" xfId="26830"/>
    <cellStyle name="Обычный 5 2 3 8 7" xfId="26831"/>
    <cellStyle name="Обычный 5 2 3 8 8" xfId="26832"/>
    <cellStyle name="Обычный 5 2 3 9" xfId="26833"/>
    <cellStyle name="Обычный 5 2 3 9 2" xfId="26834"/>
    <cellStyle name="Обычный 5 2 3 9 2 2" xfId="26835"/>
    <cellStyle name="Обычный 5 2 3 9 2 2 2" xfId="26836"/>
    <cellStyle name="Обычный 5 2 3 9 2 2 2 2" xfId="26837"/>
    <cellStyle name="Обычный 5 2 3 9 2 2 3" xfId="26838"/>
    <cellStyle name="Обычный 5 2 3 9 2 2 4" xfId="26839"/>
    <cellStyle name="Обычный 5 2 3 9 2 2 5" xfId="26840"/>
    <cellStyle name="Обычный 5 2 3 9 2 3" xfId="26841"/>
    <cellStyle name="Обычный 5 2 3 9 2 3 2" xfId="26842"/>
    <cellStyle name="Обычный 5 2 3 9 2 3 3" xfId="26843"/>
    <cellStyle name="Обычный 5 2 3 9 2 3 4" xfId="26844"/>
    <cellStyle name="Обычный 5 2 3 9 2 4" xfId="26845"/>
    <cellStyle name="Обычный 5 2 3 9 2 5" xfId="26846"/>
    <cellStyle name="Обычный 5 2 3 9 2 6" xfId="26847"/>
    <cellStyle name="Обычный 5 2 3 9 2 7" xfId="26848"/>
    <cellStyle name="Обычный 5 2 3 9 3" xfId="26849"/>
    <cellStyle name="Обычный 5 2 3 9 3 2" xfId="26850"/>
    <cellStyle name="Обычный 5 2 3 9 3 2 2" xfId="26851"/>
    <cellStyle name="Обычный 5 2 3 9 3 3" xfId="26852"/>
    <cellStyle name="Обычный 5 2 3 9 3 4" xfId="26853"/>
    <cellStyle name="Обычный 5 2 3 9 3 5" xfId="26854"/>
    <cellStyle name="Обычный 5 2 3 9 4" xfId="26855"/>
    <cellStyle name="Обычный 5 2 3 9 4 2" xfId="26856"/>
    <cellStyle name="Обычный 5 2 3 9 4 3" xfId="26857"/>
    <cellStyle name="Обычный 5 2 3 9 4 4" xfId="26858"/>
    <cellStyle name="Обычный 5 2 3 9 5" xfId="26859"/>
    <cellStyle name="Обычный 5 2 3 9 6" xfId="26860"/>
    <cellStyle name="Обычный 5 2 3 9 7" xfId="26861"/>
    <cellStyle name="Обычный 5 2 3 9 8" xfId="26862"/>
    <cellStyle name="Обычный 5 2 4" xfId="26863"/>
    <cellStyle name="Обычный 5 2 4 10" xfId="26864"/>
    <cellStyle name="Обычный 5 2 4 10 2" xfId="26865"/>
    <cellStyle name="Обычный 5 2 4 10 2 2" xfId="26866"/>
    <cellStyle name="Обычный 5 2 4 10 3" xfId="26867"/>
    <cellStyle name="Обычный 5 2 4 10 4" xfId="26868"/>
    <cellStyle name="Обычный 5 2 4 10 5" xfId="26869"/>
    <cellStyle name="Обычный 5 2 4 11" xfId="26870"/>
    <cellStyle name="Обычный 5 2 4 11 2" xfId="26871"/>
    <cellStyle name="Обычный 5 2 4 11 2 2" xfId="26872"/>
    <cellStyle name="Обычный 5 2 4 11 3" xfId="26873"/>
    <cellStyle name="Обычный 5 2 4 11 4" xfId="26874"/>
    <cellStyle name="Обычный 5 2 4 11 5" xfId="26875"/>
    <cellStyle name="Обычный 5 2 4 12" xfId="26876"/>
    <cellStyle name="Обычный 5 2 4 12 2" xfId="26877"/>
    <cellStyle name="Обычный 5 2 4 12 2 2" xfId="26878"/>
    <cellStyle name="Обычный 5 2 4 12 3" xfId="26879"/>
    <cellStyle name="Обычный 5 2 4 13" xfId="26880"/>
    <cellStyle name="Обычный 5 2 4 13 2" xfId="26881"/>
    <cellStyle name="Обычный 5 2 4 14" xfId="26882"/>
    <cellStyle name="Обычный 5 2 4 15" xfId="26883"/>
    <cellStyle name="Обычный 5 2 4 2" xfId="26884"/>
    <cellStyle name="Обычный 5 2 4 2 10" xfId="26885"/>
    <cellStyle name="Обычный 5 2 4 2 11" xfId="26886"/>
    <cellStyle name="Обычный 5 2 4 2 2" xfId="26887"/>
    <cellStyle name="Обычный 5 2 4 2 2 2" xfId="26888"/>
    <cellStyle name="Обычный 5 2 4 2 2 2 2" xfId="26889"/>
    <cellStyle name="Обычный 5 2 4 2 2 2 2 2" xfId="26890"/>
    <cellStyle name="Обычный 5 2 4 2 2 2 3" xfId="26891"/>
    <cellStyle name="Обычный 5 2 4 2 2 2 4" xfId="26892"/>
    <cellStyle name="Обычный 5 2 4 2 2 2 5" xfId="26893"/>
    <cellStyle name="Обычный 5 2 4 2 2 3" xfId="26894"/>
    <cellStyle name="Обычный 5 2 4 2 2 3 2" xfId="26895"/>
    <cellStyle name="Обычный 5 2 4 2 2 3 2 2" xfId="26896"/>
    <cellStyle name="Обычный 5 2 4 2 2 3 3" xfId="26897"/>
    <cellStyle name="Обычный 5 2 4 2 2 3 4" xfId="26898"/>
    <cellStyle name="Обычный 5 2 4 2 2 3 5" xfId="26899"/>
    <cellStyle name="Обычный 5 2 4 2 2 4" xfId="26900"/>
    <cellStyle name="Обычный 5 2 4 2 2 4 2" xfId="26901"/>
    <cellStyle name="Обычный 5 2 4 2 2 4 2 2" xfId="26902"/>
    <cellStyle name="Обычный 5 2 4 2 2 4 3" xfId="26903"/>
    <cellStyle name="Обычный 5 2 4 2 2 4 4" xfId="26904"/>
    <cellStyle name="Обычный 5 2 4 2 2 4 5" xfId="26905"/>
    <cellStyle name="Обычный 5 2 4 2 2 5" xfId="26906"/>
    <cellStyle name="Обычный 5 2 4 2 2 5 2" xfId="26907"/>
    <cellStyle name="Обычный 5 2 4 2 2 5 2 2" xfId="26908"/>
    <cellStyle name="Обычный 5 2 4 2 2 5 3" xfId="26909"/>
    <cellStyle name="Обычный 5 2 4 2 2 6" xfId="26910"/>
    <cellStyle name="Обычный 5 2 4 2 2 6 2" xfId="26911"/>
    <cellStyle name="Обычный 5 2 4 2 2 7" xfId="26912"/>
    <cellStyle name="Обычный 5 2 4 2 2 8" xfId="26913"/>
    <cellStyle name="Обычный 5 2 4 2 3" xfId="26914"/>
    <cellStyle name="Обычный 5 2 4 2 3 2" xfId="26915"/>
    <cellStyle name="Обычный 5 2 4 2 3 2 2" xfId="26916"/>
    <cellStyle name="Обычный 5 2 4 2 3 2 2 2" xfId="26917"/>
    <cellStyle name="Обычный 5 2 4 2 3 2 3" xfId="26918"/>
    <cellStyle name="Обычный 5 2 4 2 3 2 4" xfId="26919"/>
    <cellStyle name="Обычный 5 2 4 2 3 2 5" xfId="26920"/>
    <cellStyle name="Обычный 5 2 4 2 3 3" xfId="26921"/>
    <cellStyle name="Обычный 5 2 4 2 3 3 2" xfId="26922"/>
    <cellStyle name="Обычный 5 2 4 2 3 3 2 2" xfId="26923"/>
    <cellStyle name="Обычный 5 2 4 2 3 3 3" xfId="26924"/>
    <cellStyle name="Обычный 5 2 4 2 3 3 4" xfId="26925"/>
    <cellStyle name="Обычный 5 2 4 2 3 3 5" xfId="26926"/>
    <cellStyle name="Обычный 5 2 4 2 3 4" xfId="26927"/>
    <cellStyle name="Обычный 5 2 4 2 3 4 2" xfId="26928"/>
    <cellStyle name="Обычный 5 2 4 2 3 4 2 2" xfId="26929"/>
    <cellStyle name="Обычный 5 2 4 2 3 4 3" xfId="26930"/>
    <cellStyle name="Обычный 5 2 4 2 3 5" xfId="26931"/>
    <cellStyle name="Обычный 5 2 4 2 3 5 2" xfId="26932"/>
    <cellStyle name="Обычный 5 2 4 2 3 5 2 2" xfId="26933"/>
    <cellStyle name="Обычный 5 2 4 2 3 5 3" xfId="26934"/>
    <cellStyle name="Обычный 5 2 4 2 3 6" xfId="26935"/>
    <cellStyle name="Обычный 5 2 4 2 3 6 2" xfId="26936"/>
    <cellStyle name="Обычный 5 2 4 2 3 7" xfId="26937"/>
    <cellStyle name="Обычный 5 2 4 2 4" xfId="26938"/>
    <cellStyle name="Обычный 5 2 4 2 4 2" xfId="26939"/>
    <cellStyle name="Обычный 5 2 4 2 4 2 2" xfId="26940"/>
    <cellStyle name="Обычный 5 2 4 2 4 3" xfId="26941"/>
    <cellStyle name="Обычный 5 2 4 2 4 4" xfId="26942"/>
    <cellStyle name="Обычный 5 2 4 2 4 5" xfId="26943"/>
    <cellStyle name="Обычный 5 2 4 2 5" xfId="26944"/>
    <cellStyle name="Обычный 5 2 4 2 5 2" xfId="26945"/>
    <cellStyle name="Обычный 5 2 4 2 5 2 2" xfId="26946"/>
    <cellStyle name="Обычный 5 2 4 2 5 3" xfId="26947"/>
    <cellStyle name="Обычный 5 2 4 2 5 4" xfId="26948"/>
    <cellStyle name="Обычный 5 2 4 2 5 5" xfId="26949"/>
    <cellStyle name="Обычный 5 2 4 2 6" xfId="26950"/>
    <cellStyle name="Обычный 5 2 4 2 6 2" xfId="26951"/>
    <cellStyle name="Обычный 5 2 4 2 6 2 2" xfId="26952"/>
    <cellStyle name="Обычный 5 2 4 2 6 3" xfId="26953"/>
    <cellStyle name="Обычный 5 2 4 2 6 4" xfId="26954"/>
    <cellStyle name="Обычный 5 2 4 2 6 5" xfId="26955"/>
    <cellStyle name="Обычный 5 2 4 2 7" xfId="26956"/>
    <cellStyle name="Обычный 5 2 4 2 7 2" xfId="26957"/>
    <cellStyle name="Обычный 5 2 4 2 7 2 2" xfId="26958"/>
    <cellStyle name="Обычный 5 2 4 2 7 3" xfId="26959"/>
    <cellStyle name="Обычный 5 2 4 2 7 4" xfId="26960"/>
    <cellStyle name="Обычный 5 2 4 2 7 5" xfId="26961"/>
    <cellStyle name="Обычный 5 2 4 2 8" xfId="26962"/>
    <cellStyle name="Обычный 5 2 4 2 8 2" xfId="26963"/>
    <cellStyle name="Обычный 5 2 4 2 8 2 2" xfId="26964"/>
    <cellStyle name="Обычный 5 2 4 2 8 3" xfId="26965"/>
    <cellStyle name="Обычный 5 2 4 2 9" xfId="26966"/>
    <cellStyle name="Обычный 5 2 4 2 9 2" xfId="26967"/>
    <cellStyle name="Обычный 5 2 4 3" xfId="26968"/>
    <cellStyle name="Обычный 5 2 4 3 2" xfId="26969"/>
    <cellStyle name="Обычный 5 2 4 3 2 2" xfId="26970"/>
    <cellStyle name="Обычный 5 2 4 3 2 2 2" xfId="26971"/>
    <cellStyle name="Обычный 5 2 4 3 2 2 2 2" xfId="26972"/>
    <cellStyle name="Обычный 5 2 4 3 2 2 3" xfId="26973"/>
    <cellStyle name="Обычный 5 2 4 3 2 2 4" xfId="26974"/>
    <cellStyle name="Обычный 5 2 4 3 2 2 5" xfId="26975"/>
    <cellStyle name="Обычный 5 2 4 3 2 3" xfId="26976"/>
    <cellStyle name="Обычный 5 2 4 3 2 3 2" xfId="26977"/>
    <cellStyle name="Обычный 5 2 4 3 2 3 2 2" xfId="26978"/>
    <cellStyle name="Обычный 5 2 4 3 2 3 3" xfId="26979"/>
    <cellStyle name="Обычный 5 2 4 3 2 3 4" xfId="26980"/>
    <cellStyle name="Обычный 5 2 4 3 2 3 5" xfId="26981"/>
    <cellStyle name="Обычный 5 2 4 3 2 4" xfId="26982"/>
    <cellStyle name="Обычный 5 2 4 3 2 4 2" xfId="26983"/>
    <cellStyle name="Обычный 5 2 4 3 2 4 3" xfId="26984"/>
    <cellStyle name="Обычный 5 2 4 3 2 4 4" xfId="26985"/>
    <cellStyle name="Обычный 5 2 4 3 2 5" xfId="26986"/>
    <cellStyle name="Обычный 5 2 4 3 2 6" xfId="26987"/>
    <cellStyle name="Обычный 5 2 4 3 2 7" xfId="26988"/>
    <cellStyle name="Обычный 5 2 4 3 2 8" xfId="26989"/>
    <cellStyle name="Обычный 5 2 4 3 3" xfId="26990"/>
    <cellStyle name="Обычный 5 2 4 3 3 2" xfId="26991"/>
    <cellStyle name="Обычный 5 2 4 3 3 2 2" xfId="26992"/>
    <cellStyle name="Обычный 5 2 4 3 3 3" xfId="26993"/>
    <cellStyle name="Обычный 5 2 4 3 3 4" xfId="26994"/>
    <cellStyle name="Обычный 5 2 4 3 3 5" xfId="26995"/>
    <cellStyle name="Обычный 5 2 4 3 4" xfId="26996"/>
    <cellStyle name="Обычный 5 2 4 3 4 2" xfId="26997"/>
    <cellStyle name="Обычный 5 2 4 3 4 2 2" xfId="26998"/>
    <cellStyle name="Обычный 5 2 4 3 4 3" xfId="26999"/>
    <cellStyle name="Обычный 5 2 4 3 4 4" xfId="27000"/>
    <cellStyle name="Обычный 5 2 4 3 4 5" xfId="27001"/>
    <cellStyle name="Обычный 5 2 4 3 5" xfId="27002"/>
    <cellStyle name="Обычный 5 2 4 3 5 2" xfId="27003"/>
    <cellStyle name="Обычный 5 2 4 3 5 2 2" xfId="27004"/>
    <cellStyle name="Обычный 5 2 4 3 5 3" xfId="27005"/>
    <cellStyle name="Обычный 5 2 4 3 5 4" xfId="27006"/>
    <cellStyle name="Обычный 5 2 4 3 5 5" xfId="27007"/>
    <cellStyle name="Обычный 5 2 4 3 6" xfId="27008"/>
    <cellStyle name="Обычный 5 2 4 3 6 2" xfId="27009"/>
    <cellStyle name="Обычный 5 2 4 3 6 2 2" xfId="27010"/>
    <cellStyle name="Обычный 5 2 4 3 6 3" xfId="27011"/>
    <cellStyle name="Обычный 5 2 4 3 7" xfId="27012"/>
    <cellStyle name="Обычный 5 2 4 3 7 2" xfId="27013"/>
    <cellStyle name="Обычный 5 2 4 3 8" xfId="27014"/>
    <cellStyle name="Обычный 5 2 4 3 9" xfId="27015"/>
    <cellStyle name="Обычный 5 2 4 4" xfId="27016"/>
    <cellStyle name="Обычный 5 2 4 4 2" xfId="27017"/>
    <cellStyle name="Обычный 5 2 4 4 2 2" xfId="27018"/>
    <cellStyle name="Обычный 5 2 4 4 2 2 2" xfId="27019"/>
    <cellStyle name="Обычный 5 2 4 4 2 2 2 2" xfId="27020"/>
    <cellStyle name="Обычный 5 2 4 4 2 2 3" xfId="27021"/>
    <cellStyle name="Обычный 5 2 4 4 2 2 4" xfId="27022"/>
    <cellStyle name="Обычный 5 2 4 4 2 2 5" xfId="27023"/>
    <cellStyle name="Обычный 5 2 4 4 2 3" xfId="27024"/>
    <cellStyle name="Обычный 5 2 4 4 2 3 2" xfId="27025"/>
    <cellStyle name="Обычный 5 2 4 4 2 3 3" xfId="27026"/>
    <cellStyle name="Обычный 5 2 4 4 2 3 4" xfId="27027"/>
    <cellStyle name="Обычный 5 2 4 4 2 4" xfId="27028"/>
    <cellStyle name="Обычный 5 2 4 4 2 5" xfId="27029"/>
    <cellStyle name="Обычный 5 2 4 4 2 6" xfId="27030"/>
    <cellStyle name="Обычный 5 2 4 4 2 7" xfId="27031"/>
    <cellStyle name="Обычный 5 2 4 4 3" xfId="27032"/>
    <cellStyle name="Обычный 5 2 4 4 3 2" xfId="27033"/>
    <cellStyle name="Обычный 5 2 4 4 3 2 2" xfId="27034"/>
    <cellStyle name="Обычный 5 2 4 4 3 3" xfId="27035"/>
    <cellStyle name="Обычный 5 2 4 4 3 4" xfId="27036"/>
    <cellStyle name="Обычный 5 2 4 4 3 5" xfId="27037"/>
    <cellStyle name="Обычный 5 2 4 4 4" xfId="27038"/>
    <cellStyle name="Обычный 5 2 4 4 4 2" xfId="27039"/>
    <cellStyle name="Обычный 5 2 4 4 4 2 2" xfId="27040"/>
    <cellStyle name="Обычный 5 2 4 4 4 3" xfId="27041"/>
    <cellStyle name="Обычный 5 2 4 4 4 4" xfId="27042"/>
    <cellStyle name="Обычный 5 2 4 4 4 5" xfId="27043"/>
    <cellStyle name="Обычный 5 2 4 4 5" xfId="27044"/>
    <cellStyle name="Обычный 5 2 4 4 5 2" xfId="27045"/>
    <cellStyle name="Обычный 5 2 4 4 5 2 2" xfId="27046"/>
    <cellStyle name="Обычный 5 2 4 4 5 3" xfId="27047"/>
    <cellStyle name="Обычный 5 2 4 4 5 4" xfId="27048"/>
    <cellStyle name="Обычный 5 2 4 4 5 5" xfId="27049"/>
    <cellStyle name="Обычный 5 2 4 4 6" xfId="27050"/>
    <cellStyle name="Обычный 5 2 4 4 6 2" xfId="27051"/>
    <cellStyle name="Обычный 5 2 4 4 6 2 2" xfId="27052"/>
    <cellStyle name="Обычный 5 2 4 4 6 3" xfId="27053"/>
    <cellStyle name="Обычный 5 2 4 4 7" xfId="27054"/>
    <cellStyle name="Обычный 5 2 4 4 7 2" xfId="27055"/>
    <cellStyle name="Обычный 5 2 4 4 8" xfId="27056"/>
    <cellStyle name="Обычный 5 2 4 4 9" xfId="27057"/>
    <cellStyle name="Обычный 5 2 4 5" xfId="27058"/>
    <cellStyle name="Обычный 5 2 4 5 2" xfId="27059"/>
    <cellStyle name="Обычный 5 2 4 5 2 2" xfId="27060"/>
    <cellStyle name="Обычный 5 2 4 5 2 2 2" xfId="27061"/>
    <cellStyle name="Обычный 5 2 4 5 2 2 2 2" xfId="27062"/>
    <cellStyle name="Обычный 5 2 4 5 2 2 3" xfId="27063"/>
    <cellStyle name="Обычный 5 2 4 5 2 2 4" xfId="27064"/>
    <cellStyle name="Обычный 5 2 4 5 2 2 5" xfId="27065"/>
    <cellStyle name="Обычный 5 2 4 5 2 3" xfId="27066"/>
    <cellStyle name="Обычный 5 2 4 5 2 3 2" xfId="27067"/>
    <cellStyle name="Обычный 5 2 4 5 2 3 3" xfId="27068"/>
    <cellStyle name="Обычный 5 2 4 5 2 3 4" xfId="27069"/>
    <cellStyle name="Обычный 5 2 4 5 2 4" xfId="27070"/>
    <cellStyle name="Обычный 5 2 4 5 2 5" xfId="27071"/>
    <cellStyle name="Обычный 5 2 4 5 2 6" xfId="27072"/>
    <cellStyle name="Обычный 5 2 4 5 2 7" xfId="27073"/>
    <cellStyle name="Обычный 5 2 4 5 3" xfId="27074"/>
    <cellStyle name="Обычный 5 2 4 5 3 2" xfId="27075"/>
    <cellStyle name="Обычный 5 2 4 5 3 2 2" xfId="27076"/>
    <cellStyle name="Обычный 5 2 4 5 3 3" xfId="27077"/>
    <cellStyle name="Обычный 5 2 4 5 3 4" xfId="27078"/>
    <cellStyle name="Обычный 5 2 4 5 3 5" xfId="27079"/>
    <cellStyle name="Обычный 5 2 4 5 4" xfId="27080"/>
    <cellStyle name="Обычный 5 2 4 5 4 2" xfId="27081"/>
    <cellStyle name="Обычный 5 2 4 5 4 2 2" xfId="27082"/>
    <cellStyle name="Обычный 5 2 4 5 4 3" xfId="27083"/>
    <cellStyle name="Обычный 5 2 4 5 4 4" xfId="27084"/>
    <cellStyle name="Обычный 5 2 4 5 4 5" xfId="27085"/>
    <cellStyle name="Обычный 5 2 4 5 5" xfId="27086"/>
    <cellStyle name="Обычный 5 2 4 5 5 2" xfId="27087"/>
    <cellStyle name="Обычный 5 2 4 5 5 3" xfId="27088"/>
    <cellStyle name="Обычный 5 2 4 5 5 4" xfId="27089"/>
    <cellStyle name="Обычный 5 2 4 5 6" xfId="27090"/>
    <cellStyle name="Обычный 5 2 4 5 7" xfId="27091"/>
    <cellStyle name="Обычный 5 2 4 5 8" xfId="27092"/>
    <cellStyle name="Обычный 5 2 4 5 9" xfId="27093"/>
    <cellStyle name="Обычный 5 2 4 6" xfId="27094"/>
    <cellStyle name="Обычный 5 2 4 6 2" xfId="27095"/>
    <cellStyle name="Обычный 5 2 4 6 2 2" xfId="27096"/>
    <cellStyle name="Обычный 5 2 4 6 2 2 2" xfId="27097"/>
    <cellStyle name="Обычный 5 2 4 6 2 2 2 2" xfId="27098"/>
    <cellStyle name="Обычный 5 2 4 6 2 2 3" xfId="27099"/>
    <cellStyle name="Обычный 5 2 4 6 2 2 4" xfId="27100"/>
    <cellStyle name="Обычный 5 2 4 6 2 2 5" xfId="27101"/>
    <cellStyle name="Обычный 5 2 4 6 2 3" xfId="27102"/>
    <cellStyle name="Обычный 5 2 4 6 2 3 2" xfId="27103"/>
    <cellStyle name="Обычный 5 2 4 6 2 3 3" xfId="27104"/>
    <cellStyle name="Обычный 5 2 4 6 2 3 4" xfId="27105"/>
    <cellStyle name="Обычный 5 2 4 6 2 4" xfId="27106"/>
    <cellStyle name="Обычный 5 2 4 6 2 5" xfId="27107"/>
    <cellStyle name="Обычный 5 2 4 6 2 6" xfId="27108"/>
    <cellStyle name="Обычный 5 2 4 6 2 7" xfId="27109"/>
    <cellStyle name="Обычный 5 2 4 6 3" xfId="27110"/>
    <cellStyle name="Обычный 5 2 4 6 3 2" xfId="27111"/>
    <cellStyle name="Обычный 5 2 4 6 3 2 2" xfId="27112"/>
    <cellStyle name="Обычный 5 2 4 6 3 3" xfId="27113"/>
    <cellStyle name="Обычный 5 2 4 6 3 4" xfId="27114"/>
    <cellStyle name="Обычный 5 2 4 6 3 5" xfId="27115"/>
    <cellStyle name="Обычный 5 2 4 6 4" xfId="27116"/>
    <cellStyle name="Обычный 5 2 4 6 4 2" xfId="27117"/>
    <cellStyle name="Обычный 5 2 4 6 4 3" xfId="27118"/>
    <cellStyle name="Обычный 5 2 4 6 4 4" xfId="27119"/>
    <cellStyle name="Обычный 5 2 4 6 5" xfId="27120"/>
    <cellStyle name="Обычный 5 2 4 6 6" xfId="27121"/>
    <cellStyle name="Обычный 5 2 4 6 7" xfId="27122"/>
    <cellStyle name="Обычный 5 2 4 6 8" xfId="27123"/>
    <cellStyle name="Обычный 5 2 4 7" xfId="27124"/>
    <cellStyle name="Обычный 5 2 4 7 2" xfId="27125"/>
    <cellStyle name="Обычный 5 2 4 7 2 2" xfId="27126"/>
    <cellStyle name="Обычный 5 2 4 7 2 2 2" xfId="27127"/>
    <cellStyle name="Обычный 5 2 4 7 2 2 2 2" xfId="27128"/>
    <cellStyle name="Обычный 5 2 4 7 2 2 3" xfId="27129"/>
    <cellStyle name="Обычный 5 2 4 7 2 2 4" xfId="27130"/>
    <cellStyle name="Обычный 5 2 4 7 2 2 5" xfId="27131"/>
    <cellStyle name="Обычный 5 2 4 7 2 3" xfId="27132"/>
    <cellStyle name="Обычный 5 2 4 7 2 3 2" xfId="27133"/>
    <cellStyle name="Обычный 5 2 4 7 2 3 3" xfId="27134"/>
    <cellStyle name="Обычный 5 2 4 7 2 3 4" xfId="27135"/>
    <cellStyle name="Обычный 5 2 4 7 2 4" xfId="27136"/>
    <cellStyle name="Обычный 5 2 4 7 2 5" xfId="27137"/>
    <cellStyle name="Обычный 5 2 4 7 2 6" xfId="27138"/>
    <cellStyle name="Обычный 5 2 4 7 2 7" xfId="27139"/>
    <cellStyle name="Обычный 5 2 4 7 3" xfId="27140"/>
    <cellStyle name="Обычный 5 2 4 7 3 2" xfId="27141"/>
    <cellStyle name="Обычный 5 2 4 7 3 2 2" xfId="27142"/>
    <cellStyle name="Обычный 5 2 4 7 3 3" xfId="27143"/>
    <cellStyle name="Обычный 5 2 4 7 3 4" xfId="27144"/>
    <cellStyle name="Обычный 5 2 4 7 3 5" xfId="27145"/>
    <cellStyle name="Обычный 5 2 4 7 4" xfId="27146"/>
    <cellStyle name="Обычный 5 2 4 7 4 2" xfId="27147"/>
    <cellStyle name="Обычный 5 2 4 7 4 3" xfId="27148"/>
    <cellStyle name="Обычный 5 2 4 7 4 4" xfId="27149"/>
    <cellStyle name="Обычный 5 2 4 7 5" xfId="27150"/>
    <cellStyle name="Обычный 5 2 4 7 6" xfId="27151"/>
    <cellStyle name="Обычный 5 2 4 7 7" xfId="27152"/>
    <cellStyle name="Обычный 5 2 4 7 8" xfId="27153"/>
    <cellStyle name="Обычный 5 2 4 8" xfId="27154"/>
    <cellStyle name="Обычный 5 2 4 8 2" xfId="27155"/>
    <cellStyle name="Обычный 5 2 4 8 2 2" xfId="27156"/>
    <cellStyle name="Обычный 5 2 4 8 2 2 2" xfId="27157"/>
    <cellStyle name="Обычный 5 2 4 8 2 3" xfId="27158"/>
    <cellStyle name="Обычный 5 2 4 8 2 4" xfId="27159"/>
    <cellStyle name="Обычный 5 2 4 8 2 5" xfId="27160"/>
    <cellStyle name="Обычный 5 2 4 8 3" xfId="27161"/>
    <cellStyle name="Обычный 5 2 4 8 3 2" xfId="27162"/>
    <cellStyle name="Обычный 5 2 4 8 3 3" xfId="27163"/>
    <cellStyle name="Обычный 5 2 4 8 3 4" xfId="27164"/>
    <cellStyle name="Обычный 5 2 4 8 4" xfId="27165"/>
    <cellStyle name="Обычный 5 2 4 8 5" xfId="27166"/>
    <cellStyle name="Обычный 5 2 4 8 6" xfId="27167"/>
    <cellStyle name="Обычный 5 2 4 8 7" xfId="27168"/>
    <cellStyle name="Обычный 5 2 4 9" xfId="27169"/>
    <cellStyle name="Обычный 5 2 4 9 2" xfId="27170"/>
    <cellStyle name="Обычный 5 2 4 9 2 2" xfId="27171"/>
    <cellStyle name="Обычный 5 2 4 9 2 2 2" xfId="27172"/>
    <cellStyle name="Обычный 5 2 4 9 2 3" xfId="27173"/>
    <cellStyle name="Обычный 5 2 4 9 2 4" xfId="27174"/>
    <cellStyle name="Обычный 5 2 4 9 2 5" xfId="27175"/>
    <cellStyle name="Обычный 5 2 4 9 3" xfId="27176"/>
    <cellStyle name="Обычный 5 2 4 9 3 2" xfId="27177"/>
    <cellStyle name="Обычный 5 2 4 9 3 3" xfId="27178"/>
    <cellStyle name="Обычный 5 2 4 9 3 4" xfId="27179"/>
    <cellStyle name="Обычный 5 2 4 9 4" xfId="27180"/>
    <cellStyle name="Обычный 5 2 4 9 5" xfId="27181"/>
    <cellStyle name="Обычный 5 2 4 9 6" xfId="27182"/>
    <cellStyle name="Обычный 5 2 4 9 7" xfId="27183"/>
    <cellStyle name="Обычный 5 2 5" xfId="27184"/>
    <cellStyle name="Обычный 5 2 5 10" xfId="27185"/>
    <cellStyle name="Обычный 5 2 5 11" xfId="27186"/>
    <cellStyle name="Обычный 5 2 5 2" xfId="27187"/>
    <cellStyle name="Обычный 5 2 5 2 2" xfId="27188"/>
    <cellStyle name="Обычный 5 2 5 2 2 2" xfId="27189"/>
    <cellStyle name="Обычный 5 2 5 2 2 2 2" xfId="27190"/>
    <cellStyle name="Обычный 5 2 5 2 2 3" xfId="27191"/>
    <cellStyle name="Обычный 5 2 5 2 2 4" xfId="27192"/>
    <cellStyle name="Обычный 5 2 5 2 2 5" xfId="27193"/>
    <cellStyle name="Обычный 5 2 5 2 3" xfId="27194"/>
    <cellStyle name="Обычный 5 2 5 2 3 2" xfId="27195"/>
    <cellStyle name="Обычный 5 2 5 2 3 2 2" xfId="27196"/>
    <cellStyle name="Обычный 5 2 5 2 3 3" xfId="27197"/>
    <cellStyle name="Обычный 5 2 5 2 3 4" xfId="27198"/>
    <cellStyle name="Обычный 5 2 5 2 3 5" xfId="27199"/>
    <cellStyle name="Обычный 5 2 5 2 4" xfId="27200"/>
    <cellStyle name="Обычный 5 2 5 2 4 2" xfId="27201"/>
    <cellStyle name="Обычный 5 2 5 2 4 2 2" xfId="27202"/>
    <cellStyle name="Обычный 5 2 5 2 4 3" xfId="27203"/>
    <cellStyle name="Обычный 5 2 5 2 4 4" xfId="27204"/>
    <cellStyle name="Обычный 5 2 5 2 4 5" xfId="27205"/>
    <cellStyle name="Обычный 5 2 5 2 5" xfId="27206"/>
    <cellStyle name="Обычный 5 2 5 2 5 2" xfId="27207"/>
    <cellStyle name="Обычный 5 2 5 2 5 2 2" xfId="27208"/>
    <cellStyle name="Обычный 5 2 5 2 5 3" xfId="27209"/>
    <cellStyle name="Обычный 5 2 5 2 6" xfId="27210"/>
    <cellStyle name="Обычный 5 2 5 2 6 2" xfId="27211"/>
    <cellStyle name="Обычный 5 2 5 2 7" xfId="27212"/>
    <cellStyle name="Обычный 5 2 5 2 8" xfId="27213"/>
    <cellStyle name="Обычный 5 2 5 3" xfId="27214"/>
    <cellStyle name="Обычный 5 2 5 3 2" xfId="27215"/>
    <cellStyle name="Обычный 5 2 5 3 2 2" xfId="27216"/>
    <cellStyle name="Обычный 5 2 5 3 2 2 2" xfId="27217"/>
    <cellStyle name="Обычный 5 2 5 3 2 3" xfId="27218"/>
    <cellStyle name="Обычный 5 2 5 3 2 4" xfId="27219"/>
    <cellStyle name="Обычный 5 2 5 3 2 5" xfId="27220"/>
    <cellStyle name="Обычный 5 2 5 3 3" xfId="27221"/>
    <cellStyle name="Обычный 5 2 5 3 3 2" xfId="27222"/>
    <cellStyle name="Обычный 5 2 5 3 3 2 2" xfId="27223"/>
    <cellStyle name="Обычный 5 2 5 3 3 3" xfId="27224"/>
    <cellStyle name="Обычный 5 2 5 3 3 4" xfId="27225"/>
    <cellStyle name="Обычный 5 2 5 3 3 5" xfId="27226"/>
    <cellStyle name="Обычный 5 2 5 3 4" xfId="27227"/>
    <cellStyle name="Обычный 5 2 5 3 4 2" xfId="27228"/>
    <cellStyle name="Обычный 5 2 5 3 4 2 2" xfId="27229"/>
    <cellStyle name="Обычный 5 2 5 3 4 3" xfId="27230"/>
    <cellStyle name="Обычный 5 2 5 3 5" xfId="27231"/>
    <cellStyle name="Обычный 5 2 5 3 5 2" xfId="27232"/>
    <cellStyle name="Обычный 5 2 5 3 5 2 2" xfId="27233"/>
    <cellStyle name="Обычный 5 2 5 3 5 3" xfId="27234"/>
    <cellStyle name="Обычный 5 2 5 3 6" xfId="27235"/>
    <cellStyle name="Обычный 5 2 5 3 6 2" xfId="27236"/>
    <cellStyle name="Обычный 5 2 5 3 7" xfId="27237"/>
    <cellStyle name="Обычный 5 2 5 4" xfId="27238"/>
    <cellStyle name="Обычный 5 2 5 4 2" xfId="27239"/>
    <cellStyle name="Обычный 5 2 5 4 2 2" xfId="27240"/>
    <cellStyle name="Обычный 5 2 5 4 3" xfId="27241"/>
    <cellStyle name="Обычный 5 2 5 4 4" xfId="27242"/>
    <cellStyle name="Обычный 5 2 5 4 5" xfId="27243"/>
    <cellStyle name="Обычный 5 2 5 5" xfId="27244"/>
    <cellStyle name="Обычный 5 2 5 5 2" xfId="27245"/>
    <cellStyle name="Обычный 5 2 5 5 2 2" xfId="27246"/>
    <cellStyle name="Обычный 5 2 5 5 3" xfId="27247"/>
    <cellStyle name="Обычный 5 2 5 5 4" xfId="27248"/>
    <cellStyle name="Обычный 5 2 5 5 5" xfId="27249"/>
    <cellStyle name="Обычный 5 2 5 6" xfId="27250"/>
    <cellStyle name="Обычный 5 2 5 6 2" xfId="27251"/>
    <cellStyle name="Обычный 5 2 5 6 2 2" xfId="27252"/>
    <cellStyle name="Обычный 5 2 5 6 3" xfId="27253"/>
    <cellStyle name="Обычный 5 2 5 6 4" xfId="27254"/>
    <cellStyle name="Обычный 5 2 5 6 5" xfId="27255"/>
    <cellStyle name="Обычный 5 2 5 7" xfId="27256"/>
    <cellStyle name="Обычный 5 2 5 7 2" xfId="27257"/>
    <cellStyle name="Обычный 5 2 5 7 2 2" xfId="27258"/>
    <cellStyle name="Обычный 5 2 5 7 3" xfId="27259"/>
    <cellStyle name="Обычный 5 2 5 7 4" xfId="27260"/>
    <cellStyle name="Обычный 5 2 5 7 5" xfId="27261"/>
    <cellStyle name="Обычный 5 2 5 8" xfId="27262"/>
    <cellStyle name="Обычный 5 2 5 8 2" xfId="27263"/>
    <cellStyle name="Обычный 5 2 5 8 2 2" xfId="27264"/>
    <cellStyle name="Обычный 5 2 5 8 3" xfId="27265"/>
    <cellStyle name="Обычный 5 2 5 9" xfId="27266"/>
    <cellStyle name="Обычный 5 2 5 9 2" xfId="27267"/>
    <cellStyle name="Обычный 5 2 6" xfId="27268"/>
    <cellStyle name="Обычный 5 2 6 2" xfId="27269"/>
    <cellStyle name="Обычный 5 2 6 2 2" xfId="27270"/>
    <cellStyle name="Обычный 5 2 6 2 2 2" xfId="27271"/>
    <cellStyle name="Обычный 5 2 6 2 2 2 2" xfId="27272"/>
    <cellStyle name="Обычный 5 2 6 2 2 3" xfId="27273"/>
    <cellStyle name="Обычный 5 2 6 2 2 4" xfId="27274"/>
    <cellStyle name="Обычный 5 2 6 2 2 5" xfId="27275"/>
    <cellStyle name="Обычный 5 2 6 2 3" xfId="27276"/>
    <cellStyle name="Обычный 5 2 6 2 3 2" xfId="27277"/>
    <cellStyle name="Обычный 5 2 6 2 3 3" xfId="27278"/>
    <cellStyle name="Обычный 5 2 6 2 3 4" xfId="27279"/>
    <cellStyle name="Обычный 5 2 6 2 4" xfId="27280"/>
    <cellStyle name="Обычный 5 2 6 2 5" xfId="27281"/>
    <cellStyle name="Обычный 5 2 6 2 6" xfId="27282"/>
    <cellStyle name="Обычный 5 2 6 2 7" xfId="27283"/>
    <cellStyle name="Обычный 5 2 6 3" xfId="27284"/>
    <cellStyle name="Обычный 5 2 6 3 2" xfId="27285"/>
    <cellStyle name="Обычный 5 2 6 3 2 2" xfId="27286"/>
    <cellStyle name="Обычный 5 2 6 3 3" xfId="27287"/>
    <cellStyle name="Обычный 5 2 6 3 4" xfId="27288"/>
    <cellStyle name="Обычный 5 2 6 3 5" xfId="27289"/>
    <cellStyle name="Обычный 5 2 6 4" xfId="27290"/>
    <cellStyle name="Обычный 5 2 6 4 2" xfId="27291"/>
    <cellStyle name="Обычный 5 2 6 4 2 2" xfId="27292"/>
    <cellStyle name="Обычный 5 2 6 4 3" xfId="27293"/>
    <cellStyle name="Обычный 5 2 6 4 4" xfId="27294"/>
    <cellStyle name="Обычный 5 2 6 4 5" xfId="27295"/>
    <cellStyle name="Обычный 5 2 6 5" xfId="27296"/>
    <cellStyle name="Обычный 5 2 6 5 2" xfId="27297"/>
    <cellStyle name="Обычный 5 2 6 5 2 2" xfId="27298"/>
    <cellStyle name="Обычный 5 2 6 5 3" xfId="27299"/>
    <cellStyle name="Обычный 5 2 6 5 4" xfId="27300"/>
    <cellStyle name="Обычный 5 2 6 5 5" xfId="27301"/>
    <cellStyle name="Обычный 5 2 6 6" xfId="27302"/>
    <cellStyle name="Обычный 5 2 6 6 2" xfId="27303"/>
    <cellStyle name="Обычный 5 2 6 6 2 2" xfId="27304"/>
    <cellStyle name="Обычный 5 2 6 6 3" xfId="27305"/>
    <cellStyle name="Обычный 5 2 6 7" xfId="27306"/>
    <cellStyle name="Обычный 5 2 6 7 2" xfId="27307"/>
    <cellStyle name="Обычный 5 2 6 8" xfId="27308"/>
    <cellStyle name="Обычный 5 2 6 9" xfId="27309"/>
    <cellStyle name="Обычный 5 2 7" xfId="27310"/>
    <cellStyle name="Обычный 5 2 7 2" xfId="27311"/>
    <cellStyle name="Обычный 5 2 7 2 2" xfId="27312"/>
    <cellStyle name="Обычный 5 2 7 2 2 2" xfId="27313"/>
    <cellStyle name="Обычный 5 2 7 2 3" xfId="27314"/>
    <cellStyle name="Обычный 5 2 7 2 4" xfId="27315"/>
    <cellStyle name="Обычный 5 2 7 2 5" xfId="27316"/>
    <cellStyle name="Обычный 5 2 7 3" xfId="27317"/>
    <cellStyle name="Обычный 5 2 7 3 2" xfId="27318"/>
    <cellStyle name="Обычный 5 2 7 3 2 2" xfId="27319"/>
    <cellStyle name="Обычный 5 2 7 3 3" xfId="27320"/>
    <cellStyle name="Обычный 5 2 7 3 4" xfId="27321"/>
    <cellStyle name="Обычный 5 2 7 3 5" xfId="27322"/>
    <cellStyle name="Обычный 5 2 7 4" xfId="27323"/>
    <cellStyle name="Обычный 5 2 7 4 2" xfId="27324"/>
    <cellStyle name="Обычный 5 2 7 4 2 2" xfId="27325"/>
    <cellStyle name="Обычный 5 2 7 4 3" xfId="27326"/>
    <cellStyle name="Обычный 5 2 7 5" xfId="27327"/>
    <cellStyle name="Обычный 5 2 7 5 2" xfId="27328"/>
    <cellStyle name="Обычный 5 2 7 5 2 2" xfId="27329"/>
    <cellStyle name="Обычный 5 2 7 5 3" xfId="27330"/>
    <cellStyle name="Обычный 5 2 7 6" xfId="27331"/>
    <cellStyle name="Обычный 5 2 7 6 2" xfId="27332"/>
    <cellStyle name="Обычный 5 2 7 7" xfId="27333"/>
    <cellStyle name="Обычный 5 2 8" xfId="27334"/>
    <cellStyle name="Обычный 5 2 8 2" xfId="27335"/>
    <cellStyle name="Обычный 5 2 8 2 2" xfId="27336"/>
    <cellStyle name="Обычный 5 2 8 3" xfId="27337"/>
    <cellStyle name="Обычный 5 2 8 4" xfId="27338"/>
    <cellStyle name="Обычный 5 2 8 5" xfId="27339"/>
    <cellStyle name="Обычный 5 2 9" xfId="27340"/>
    <cellStyle name="Обычный 5 20" xfId="27341"/>
    <cellStyle name="Обычный 5 20 2" xfId="27342"/>
    <cellStyle name="Обычный 5 20 2 2" xfId="27343"/>
    <cellStyle name="Обычный 5 20 3" xfId="27344"/>
    <cellStyle name="Обычный 5 20 4" xfId="27345"/>
    <cellStyle name="Обычный 5 20 5" xfId="27346"/>
    <cellStyle name="Обычный 5 21" xfId="27347"/>
    <cellStyle name="Обычный 5 21 2" xfId="27348"/>
    <cellStyle name="Обычный 5 21 2 2" xfId="27349"/>
    <cellStyle name="Обычный 5 21 3" xfId="27350"/>
    <cellStyle name="Обычный 5 22" xfId="27351"/>
    <cellStyle name="Обычный 5 22 2" xfId="27352"/>
    <cellStyle name="Обычный 5 23" xfId="27353"/>
    <cellStyle name="Обычный 5 24" xfId="27354"/>
    <cellStyle name="Обычный 5 25" xfId="59126"/>
    <cellStyle name="Обычный 5 3" xfId="27355"/>
    <cellStyle name="Обычный 5 3 10" xfId="27356"/>
    <cellStyle name="Обычный 5 3 10 2" xfId="27357"/>
    <cellStyle name="Обычный 5 3 10 2 2" xfId="27358"/>
    <cellStyle name="Обычный 5 3 10 2 2 2" xfId="27359"/>
    <cellStyle name="Обычный 5 3 10 2 2 2 2" xfId="27360"/>
    <cellStyle name="Обычный 5 3 10 2 2 3" xfId="27361"/>
    <cellStyle name="Обычный 5 3 10 2 2 4" xfId="27362"/>
    <cellStyle name="Обычный 5 3 10 2 2 5" xfId="27363"/>
    <cellStyle name="Обычный 5 3 10 2 3" xfId="27364"/>
    <cellStyle name="Обычный 5 3 10 2 3 2" xfId="27365"/>
    <cellStyle name="Обычный 5 3 10 2 3 3" xfId="27366"/>
    <cellStyle name="Обычный 5 3 10 2 3 4" xfId="27367"/>
    <cellStyle name="Обычный 5 3 10 2 4" xfId="27368"/>
    <cellStyle name="Обычный 5 3 10 2 5" xfId="27369"/>
    <cellStyle name="Обычный 5 3 10 2 6" xfId="27370"/>
    <cellStyle name="Обычный 5 3 10 2 7" xfId="27371"/>
    <cellStyle name="Обычный 5 3 10 3" xfId="27372"/>
    <cellStyle name="Обычный 5 3 10 3 2" xfId="27373"/>
    <cellStyle name="Обычный 5 3 10 3 2 2" xfId="27374"/>
    <cellStyle name="Обычный 5 3 10 3 3" xfId="27375"/>
    <cellStyle name="Обычный 5 3 10 3 4" xfId="27376"/>
    <cellStyle name="Обычный 5 3 10 3 5" xfId="27377"/>
    <cellStyle name="Обычный 5 3 10 4" xfId="27378"/>
    <cellStyle name="Обычный 5 3 10 4 2" xfId="27379"/>
    <cellStyle name="Обычный 5 3 10 4 3" xfId="27380"/>
    <cellStyle name="Обычный 5 3 10 4 4" xfId="27381"/>
    <cellStyle name="Обычный 5 3 10 5" xfId="27382"/>
    <cellStyle name="Обычный 5 3 10 6" xfId="27383"/>
    <cellStyle name="Обычный 5 3 10 7" xfId="27384"/>
    <cellStyle name="Обычный 5 3 10 8" xfId="27385"/>
    <cellStyle name="Обычный 5 3 11" xfId="27386"/>
    <cellStyle name="Обычный 5 3 11 2" xfId="27387"/>
    <cellStyle name="Обычный 5 3 11 2 2" xfId="27388"/>
    <cellStyle name="Обычный 5 3 11 2 2 2" xfId="27389"/>
    <cellStyle name="Обычный 5 3 11 2 3" xfId="27390"/>
    <cellStyle name="Обычный 5 3 11 2 4" xfId="27391"/>
    <cellStyle name="Обычный 5 3 11 2 5" xfId="27392"/>
    <cellStyle name="Обычный 5 3 11 3" xfId="27393"/>
    <cellStyle name="Обычный 5 3 11 3 2" xfId="27394"/>
    <cellStyle name="Обычный 5 3 11 3 3" xfId="27395"/>
    <cellStyle name="Обычный 5 3 11 3 4" xfId="27396"/>
    <cellStyle name="Обычный 5 3 11 4" xfId="27397"/>
    <cellStyle name="Обычный 5 3 11 5" xfId="27398"/>
    <cellStyle name="Обычный 5 3 11 6" xfId="27399"/>
    <cellStyle name="Обычный 5 3 11 7" xfId="27400"/>
    <cellStyle name="Обычный 5 3 12" xfId="27401"/>
    <cellStyle name="Обычный 5 3 12 2" xfId="27402"/>
    <cellStyle name="Обычный 5 3 12 2 2" xfId="27403"/>
    <cellStyle name="Обычный 5 3 12 2 2 2" xfId="27404"/>
    <cellStyle name="Обычный 5 3 12 2 3" xfId="27405"/>
    <cellStyle name="Обычный 5 3 12 2 4" xfId="27406"/>
    <cellStyle name="Обычный 5 3 12 2 5" xfId="27407"/>
    <cellStyle name="Обычный 5 3 12 3" xfId="27408"/>
    <cellStyle name="Обычный 5 3 12 3 2" xfId="27409"/>
    <cellStyle name="Обычный 5 3 12 3 3" xfId="27410"/>
    <cellStyle name="Обычный 5 3 12 3 4" xfId="27411"/>
    <cellStyle name="Обычный 5 3 12 4" xfId="27412"/>
    <cellStyle name="Обычный 5 3 12 5" xfId="27413"/>
    <cellStyle name="Обычный 5 3 12 6" xfId="27414"/>
    <cellStyle name="Обычный 5 3 12 7" xfId="27415"/>
    <cellStyle name="Обычный 5 3 13" xfId="27416"/>
    <cellStyle name="Обычный 5 3 13 2" xfId="27417"/>
    <cellStyle name="Обычный 5 3 13 2 2" xfId="27418"/>
    <cellStyle name="Обычный 5 3 13 3" xfId="27419"/>
    <cellStyle name="Обычный 5 3 13 4" xfId="27420"/>
    <cellStyle name="Обычный 5 3 13 5" xfId="27421"/>
    <cellStyle name="Обычный 5 3 14" xfId="27422"/>
    <cellStyle name="Обычный 5 3 14 2" xfId="27423"/>
    <cellStyle name="Обычный 5 3 14 2 2" xfId="27424"/>
    <cellStyle name="Обычный 5 3 14 3" xfId="27425"/>
    <cellStyle name="Обычный 5 3 14 4" xfId="27426"/>
    <cellStyle name="Обычный 5 3 14 5" xfId="27427"/>
    <cellStyle name="Обычный 5 3 15" xfId="27428"/>
    <cellStyle name="Обычный 5 3 16" xfId="27429"/>
    <cellStyle name="Обычный 5 3 17" xfId="27430"/>
    <cellStyle name="Обычный 5 3 2" xfId="27431"/>
    <cellStyle name="Обычный 5 3 2 10" xfId="27432"/>
    <cellStyle name="Обычный 5 3 2 10 2" xfId="27433"/>
    <cellStyle name="Обычный 5 3 2 10 2 2" xfId="27434"/>
    <cellStyle name="Обычный 5 3 2 10 2 2 2" xfId="27435"/>
    <cellStyle name="Обычный 5 3 2 10 2 3" xfId="27436"/>
    <cellStyle name="Обычный 5 3 2 10 2 4" xfId="27437"/>
    <cellStyle name="Обычный 5 3 2 10 2 5" xfId="27438"/>
    <cellStyle name="Обычный 5 3 2 10 3" xfId="27439"/>
    <cellStyle name="Обычный 5 3 2 10 3 2" xfId="27440"/>
    <cellStyle name="Обычный 5 3 2 10 3 3" xfId="27441"/>
    <cellStyle name="Обычный 5 3 2 10 3 4" xfId="27442"/>
    <cellStyle name="Обычный 5 3 2 10 4" xfId="27443"/>
    <cellStyle name="Обычный 5 3 2 10 5" xfId="27444"/>
    <cellStyle name="Обычный 5 3 2 10 6" xfId="27445"/>
    <cellStyle name="Обычный 5 3 2 10 7" xfId="27446"/>
    <cellStyle name="Обычный 5 3 2 11" xfId="27447"/>
    <cellStyle name="Обычный 5 3 2 11 2" xfId="27448"/>
    <cellStyle name="Обычный 5 3 2 11 2 2" xfId="27449"/>
    <cellStyle name="Обычный 5 3 2 11 3" xfId="27450"/>
    <cellStyle name="Обычный 5 3 2 11 4" xfId="27451"/>
    <cellStyle name="Обычный 5 3 2 11 5" xfId="27452"/>
    <cellStyle name="Обычный 5 3 2 12" xfId="27453"/>
    <cellStyle name="Обычный 5 3 2 12 2" xfId="27454"/>
    <cellStyle name="Обычный 5 3 2 12 3" xfId="27455"/>
    <cellStyle name="Обычный 5 3 2 12 4" xfId="27456"/>
    <cellStyle name="Обычный 5 3 2 13" xfId="27457"/>
    <cellStyle name="Обычный 5 3 2 14" xfId="27458"/>
    <cellStyle name="Обычный 5 3 2 15" xfId="27459"/>
    <cellStyle name="Обычный 5 3 2 16" xfId="27460"/>
    <cellStyle name="Обычный 5 3 2 2" xfId="27461"/>
    <cellStyle name="Обычный 5 3 2 2 10" xfId="27462"/>
    <cellStyle name="Обычный 5 3 2 2 10 2" xfId="27463"/>
    <cellStyle name="Обычный 5 3 2 2 10 2 2" xfId="27464"/>
    <cellStyle name="Обычный 5 3 2 2 10 3" xfId="27465"/>
    <cellStyle name="Обычный 5 3 2 2 10 4" xfId="27466"/>
    <cellStyle name="Обычный 5 3 2 2 10 5" xfId="27467"/>
    <cellStyle name="Обычный 5 3 2 2 11" xfId="27468"/>
    <cellStyle name="Обычный 5 3 2 2 11 2" xfId="27469"/>
    <cellStyle name="Обычный 5 3 2 2 11 3" xfId="27470"/>
    <cellStyle name="Обычный 5 3 2 2 11 4" xfId="27471"/>
    <cellStyle name="Обычный 5 3 2 2 12" xfId="27472"/>
    <cellStyle name="Обычный 5 3 2 2 13" xfId="27473"/>
    <cellStyle name="Обычный 5 3 2 2 14" xfId="27474"/>
    <cellStyle name="Обычный 5 3 2 2 15" xfId="27475"/>
    <cellStyle name="Обычный 5 3 2 2 2" xfId="27476"/>
    <cellStyle name="Обычный 5 3 2 2 2 2" xfId="27477"/>
    <cellStyle name="Обычный 5 3 2 2 2 2 2" xfId="27478"/>
    <cellStyle name="Обычный 5 3 2 2 2 2 2 2" xfId="27479"/>
    <cellStyle name="Обычный 5 3 2 2 2 2 2 2 2" xfId="27480"/>
    <cellStyle name="Обычный 5 3 2 2 2 2 2 3" xfId="27481"/>
    <cellStyle name="Обычный 5 3 2 2 2 2 2 4" xfId="27482"/>
    <cellStyle name="Обычный 5 3 2 2 2 2 2 5" xfId="27483"/>
    <cellStyle name="Обычный 5 3 2 2 2 2 3" xfId="27484"/>
    <cellStyle name="Обычный 5 3 2 2 2 2 3 2" xfId="27485"/>
    <cellStyle name="Обычный 5 3 2 2 2 2 3 3" xfId="27486"/>
    <cellStyle name="Обычный 5 3 2 2 2 2 3 4" xfId="27487"/>
    <cellStyle name="Обычный 5 3 2 2 2 2 4" xfId="27488"/>
    <cellStyle name="Обычный 5 3 2 2 2 2 5" xfId="27489"/>
    <cellStyle name="Обычный 5 3 2 2 2 2 6" xfId="27490"/>
    <cellStyle name="Обычный 5 3 2 2 2 2 7" xfId="27491"/>
    <cellStyle name="Обычный 5 3 2 2 2 3" xfId="27492"/>
    <cellStyle name="Обычный 5 3 2 2 2 3 2" xfId="27493"/>
    <cellStyle name="Обычный 5 3 2 2 2 3 2 2" xfId="27494"/>
    <cellStyle name="Обычный 5 3 2 2 2 3 3" xfId="27495"/>
    <cellStyle name="Обычный 5 3 2 2 2 3 4" xfId="27496"/>
    <cellStyle name="Обычный 5 3 2 2 2 3 5" xfId="27497"/>
    <cellStyle name="Обычный 5 3 2 2 2 4" xfId="27498"/>
    <cellStyle name="Обычный 5 3 2 2 2 4 2" xfId="27499"/>
    <cellStyle name="Обычный 5 3 2 2 2 4 2 2" xfId="27500"/>
    <cellStyle name="Обычный 5 3 2 2 2 4 3" xfId="27501"/>
    <cellStyle name="Обычный 5 3 2 2 2 4 4" xfId="27502"/>
    <cellStyle name="Обычный 5 3 2 2 2 4 5" xfId="27503"/>
    <cellStyle name="Обычный 5 3 2 2 2 5" xfId="27504"/>
    <cellStyle name="Обычный 5 3 2 2 2 5 2" xfId="27505"/>
    <cellStyle name="Обычный 5 3 2 2 2 5 3" xfId="27506"/>
    <cellStyle name="Обычный 5 3 2 2 2 5 4" xfId="27507"/>
    <cellStyle name="Обычный 5 3 2 2 2 6" xfId="27508"/>
    <cellStyle name="Обычный 5 3 2 2 2 7" xfId="27509"/>
    <cellStyle name="Обычный 5 3 2 2 2 8" xfId="27510"/>
    <cellStyle name="Обычный 5 3 2 2 2 9" xfId="27511"/>
    <cellStyle name="Обычный 5 3 2 2 3" xfId="27512"/>
    <cellStyle name="Обычный 5 3 2 2 3 2" xfId="27513"/>
    <cellStyle name="Обычный 5 3 2 2 3 2 2" xfId="27514"/>
    <cellStyle name="Обычный 5 3 2 2 3 2 2 2" xfId="27515"/>
    <cellStyle name="Обычный 5 3 2 2 3 2 2 2 2" xfId="27516"/>
    <cellStyle name="Обычный 5 3 2 2 3 2 2 3" xfId="27517"/>
    <cellStyle name="Обычный 5 3 2 2 3 2 2 4" xfId="27518"/>
    <cellStyle name="Обычный 5 3 2 2 3 2 2 5" xfId="27519"/>
    <cellStyle name="Обычный 5 3 2 2 3 2 3" xfId="27520"/>
    <cellStyle name="Обычный 5 3 2 2 3 2 3 2" xfId="27521"/>
    <cellStyle name="Обычный 5 3 2 2 3 2 3 3" xfId="27522"/>
    <cellStyle name="Обычный 5 3 2 2 3 2 3 4" xfId="27523"/>
    <cellStyle name="Обычный 5 3 2 2 3 2 4" xfId="27524"/>
    <cellStyle name="Обычный 5 3 2 2 3 2 5" xfId="27525"/>
    <cellStyle name="Обычный 5 3 2 2 3 2 6" xfId="27526"/>
    <cellStyle name="Обычный 5 3 2 2 3 2 7" xfId="27527"/>
    <cellStyle name="Обычный 5 3 2 2 3 3" xfId="27528"/>
    <cellStyle name="Обычный 5 3 2 2 3 3 2" xfId="27529"/>
    <cellStyle name="Обычный 5 3 2 2 3 3 2 2" xfId="27530"/>
    <cellStyle name="Обычный 5 3 2 2 3 3 3" xfId="27531"/>
    <cellStyle name="Обычный 5 3 2 2 3 3 4" xfId="27532"/>
    <cellStyle name="Обычный 5 3 2 2 3 3 5" xfId="27533"/>
    <cellStyle name="Обычный 5 3 2 2 3 4" xfId="27534"/>
    <cellStyle name="Обычный 5 3 2 2 3 4 2" xfId="27535"/>
    <cellStyle name="Обычный 5 3 2 2 3 4 2 2" xfId="27536"/>
    <cellStyle name="Обычный 5 3 2 2 3 4 3" xfId="27537"/>
    <cellStyle name="Обычный 5 3 2 2 3 4 4" xfId="27538"/>
    <cellStyle name="Обычный 5 3 2 2 3 4 5" xfId="27539"/>
    <cellStyle name="Обычный 5 3 2 2 3 5" xfId="27540"/>
    <cellStyle name="Обычный 5 3 2 2 3 5 2" xfId="27541"/>
    <cellStyle name="Обычный 5 3 2 2 3 5 3" xfId="27542"/>
    <cellStyle name="Обычный 5 3 2 2 3 5 4" xfId="27543"/>
    <cellStyle name="Обычный 5 3 2 2 3 6" xfId="27544"/>
    <cellStyle name="Обычный 5 3 2 2 3 7" xfId="27545"/>
    <cellStyle name="Обычный 5 3 2 2 3 8" xfId="27546"/>
    <cellStyle name="Обычный 5 3 2 2 3 9" xfId="27547"/>
    <cellStyle name="Обычный 5 3 2 2 4" xfId="27548"/>
    <cellStyle name="Обычный 5 3 2 2 4 2" xfId="27549"/>
    <cellStyle name="Обычный 5 3 2 2 4 2 2" xfId="27550"/>
    <cellStyle name="Обычный 5 3 2 2 4 2 2 2" xfId="27551"/>
    <cellStyle name="Обычный 5 3 2 2 4 2 2 2 2" xfId="27552"/>
    <cellStyle name="Обычный 5 3 2 2 4 2 2 3" xfId="27553"/>
    <cellStyle name="Обычный 5 3 2 2 4 2 2 4" xfId="27554"/>
    <cellStyle name="Обычный 5 3 2 2 4 2 2 5" xfId="27555"/>
    <cellStyle name="Обычный 5 3 2 2 4 2 3" xfId="27556"/>
    <cellStyle name="Обычный 5 3 2 2 4 2 3 2" xfId="27557"/>
    <cellStyle name="Обычный 5 3 2 2 4 2 3 3" xfId="27558"/>
    <cellStyle name="Обычный 5 3 2 2 4 2 3 4" xfId="27559"/>
    <cellStyle name="Обычный 5 3 2 2 4 2 4" xfId="27560"/>
    <cellStyle name="Обычный 5 3 2 2 4 2 5" xfId="27561"/>
    <cellStyle name="Обычный 5 3 2 2 4 2 6" xfId="27562"/>
    <cellStyle name="Обычный 5 3 2 2 4 2 7" xfId="27563"/>
    <cellStyle name="Обычный 5 3 2 2 4 3" xfId="27564"/>
    <cellStyle name="Обычный 5 3 2 2 4 3 2" xfId="27565"/>
    <cellStyle name="Обычный 5 3 2 2 4 3 2 2" xfId="27566"/>
    <cellStyle name="Обычный 5 3 2 2 4 3 3" xfId="27567"/>
    <cellStyle name="Обычный 5 3 2 2 4 3 4" xfId="27568"/>
    <cellStyle name="Обычный 5 3 2 2 4 3 5" xfId="27569"/>
    <cellStyle name="Обычный 5 3 2 2 4 4" xfId="27570"/>
    <cellStyle name="Обычный 5 3 2 2 4 4 2" xfId="27571"/>
    <cellStyle name="Обычный 5 3 2 2 4 4 3" xfId="27572"/>
    <cellStyle name="Обычный 5 3 2 2 4 4 4" xfId="27573"/>
    <cellStyle name="Обычный 5 3 2 2 4 5" xfId="27574"/>
    <cellStyle name="Обычный 5 3 2 2 4 6" xfId="27575"/>
    <cellStyle name="Обычный 5 3 2 2 4 7" xfId="27576"/>
    <cellStyle name="Обычный 5 3 2 2 4 8" xfId="27577"/>
    <cellStyle name="Обычный 5 3 2 2 5" xfId="27578"/>
    <cellStyle name="Обычный 5 3 2 2 5 2" xfId="27579"/>
    <cellStyle name="Обычный 5 3 2 2 5 2 2" xfId="27580"/>
    <cellStyle name="Обычный 5 3 2 2 5 2 2 2" xfId="27581"/>
    <cellStyle name="Обычный 5 3 2 2 5 2 2 2 2" xfId="27582"/>
    <cellStyle name="Обычный 5 3 2 2 5 2 2 3" xfId="27583"/>
    <cellStyle name="Обычный 5 3 2 2 5 2 2 4" xfId="27584"/>
    <cellStyle name="Обычный 5 3 2 2 5 2 2 5" xfId="27585"/>
    <cellStyle name="Обычный 5 3 2 2 5 2 3" xfId="27586"/>
    <cellStyle name="Обычный 5 3 2 2 5 2 3 2" xfId="27587"/>
    <cellStyle name="Обычный 5 3 2 2 5 2 3 3" xfId="27588"/>
    <cellStyle name="Обычный 5 3 2 2 5 2 3 4" xfId="27589"/>
    <cellStyle name="Обычный 5 3 2 2 5 2 4" xfId="27590"/>
    <cellStyle name="Обычный 5 3 2 2 5 2 5" xfId="27591"/>
    <cellStyle name="Обычный 5 3 2 2 5 2 6" xfId="27592"/>
    <cellStyle name="Обычный 5 3 2 2 5 2 7" xfId="27593"/>
    <cellStyle name="Обычный 5 3 2 2 5 3" xfId="27594"/>
    <cellStyle name="Обычный 5 3 2 2 5 3 2" xfId="27595"/>
    <cellStyle name="Обычный 5 3 2 2 5 3 2 2" xfId="27596"/>
    <cellStyle name="Обычный 5 3 2 2 5 3 3" xfId="27597"/>
    <cellStyle name="Обычный 5 3 2 2 5 3 4" xfId="27598"/>
    <cellStyle name="Обычный 5 3 2 2 5 3 5" xfId="27599"/>
    <cellStyle name="Обычный 5 3 2 2 5 4" xfId="27600"/>
    <cellStyle name="Обычный 5 3 2 2 5 4 2" xfId="27601"/>
    <cellStyle name="Обычный 5 3 2 2 5 4 3" xfId="27602"/>
    <cellStyle name="Обычный 5 3 2 2 5 4 4" xfId="27603"/>
    <cellStyle name="Обычный 5 3 2 2 5 5" xfId="27604"/>
    <cellStyle name="Обычный 5 3 2 2 5 6" xfId="27605"/>
    <cellStyle name="Обычный 5 3 2 2 5 7" xfId="27606"/>
    <cellStyle name="Обычный 5 3 2 2 5 8" xfId="27607"/>
    <cellStyle name="Обычный 5 3 2 2 6" xfId="27608"/>
    <cellStyle name="Обычный 5 3 2 2 6 2" xfId="27609"/>
    <cellStyle name="Обычный 5 3 2 2 6 2 2" xfId="27610"/>
    <cellStyle name="Обычный 5 3 2 2 6 2 2 2" xfId="27611"/>
    <cellStyle name="Обычный 5 3 2 2 6 2 2 2 2" xfId="27612"/>
    <cellStyle name="Обычный 5 3 2 2 6 2 2 3" xfId="27613"/>
    <cellStyle name="Обычный 5 3 2 2 6 2 2 4" xfId="27614"/>
    <cellStyle name="Обычный 5 3 2 2 6 2 2 5" xfId="27615"/>
    <cellStyle name="Обычный 5 3 2 2 6 2 3" xfId="27616"/>
    <cellStyle name="Обычный 5 3 2 2 6 2 3 2" xfId="27617"/>
    <cellStyle name="Обычный 5 3 2 2 6 2 3 3" xfId="27618"/>
    <cellStyle name="Обычный 5 3 2 2 6 2 3 4" xfId="27619"/>
    <cellStyle name="Обычный 5 3 2 2 6 2 4" xfId="27620"/>
    <cellStyle name="Обычный 5 3 2 2 6 2 5" xfId="27621"/>
    <cellStyle name="Обычный 5 3 2 2 6 2 6" xfId="27622"/>
    <cellStyle name="Обычный 5 3 2 2 6 2 7" xfId="27623"/>
    <cellStyle name="Обычный 5 3 2 2 6 3" xfId="27624"/>
    <cellStyle name="Обычный 5 3 2 2 6 3 2" xfId="27625"/>
    <cellStyle name="Обычный 5 3 2 2 6 3 2 2" xfId="27626"/>
    <cellStyle name="Обычный 5 3 2 2 6 3 3" xfId="27627"/>
    <cellStyle name="Обычный 5 3 2 2 6 3 4" xfId="27628"/>
    <cellStyle name="Обычный 5 3 2 2 6 3 5" xfId="27629"/>
    <cellStyle name="Обычный 5 3 2 2 6 4" xfId="27630"/>
    <cellStyle name="Обычный 5 3 2 2 6 4 2" xfId="27631"/>
    <cellStyle name="Обычный 5 3 2 2 6 4 3" xfId="27632"/>
    <cellStyle name="Обычный 5 3 2 2 6 4 4" xfId="27633"/>
    <cellStyle name="Обычный 5 3 2 2 6 5" xfId="27634"/>
    <cellStyle name="Обычный 5 3 2 2 6 6" xfId="27635"/>
    <cellStyle name="Обычный 5 3 2 2 6 7" xfId="27636"/>
    <cellStyle name="Обычный 5 3 2 2 6 8" xfId="27637"/>
    <cellStyle name="Обычный 5 3 2 2 7" xfId="27638"/>
    <cellStyle name="Обычный 5 3 2 2 7 2" xfId="27639"/>
    <cellStyle name="Обычный 5 3 2 2 7 2 2" xfId="27640"/>
    <cellStyle name="Обычный 5 3 2 2 7 2 2 2" xfId="27641"/>
    <cellStyle name="Обычный 5 3 2 2 7 2 2 2 2" xfId="27642"/>
    <cellStyle name="Обычный 5 3 2 2 7 2 2 3" xfId="27643"/>
    <cellStyle name="Обычный 5 3 2 2 7 2 2 4" xfId="27644"/>
    <cellStyle name="Обычный 5 3 2 2 7 2 2 5" xfId="27645"/>
    <cellStyle name="Обычный 5 3 2 2 7 2 3" xfId="27646"/>
    <cellStyle name="Обычный 5 3 2 2 7 2 3 2" xfId="27647"/>
    <cellStyle name="Обычный 5 3 2 2 7 2 3 3" xfId="27648"/>
    <cellStyle name="Обычный 5 3 2 2 7 2 3 4" xfId="27649"/>
    <cellStyle name="Обычный 5 3 2 2 7 2 4" xfId="27650"/>
    <cellStyle name="Обычный 5 3 2 2 7 2 5" xfId="27651"/>
    <cellStyle name="Обычный 5 3 2 2 7 2 6" xfId="27652"/>
    <cellStyle name="Обычный 5 3 2 2 7 2 7" xfId="27653"/>
    <cellStyle name="Обычный 5 3 2 2 7 3" xfId="27654"/>
    <cellStyle name="Обычный 5 3 2 2 7 3 2" xfId="27655"/>
    <cellStyle name="Обычный 5 3 2 2 7 3 2 2" xfId="27656"/>
    <cellStyle name="Обычный 5 3 2 2 7 3 3" xfId="27657"/>
    <cellStyle name="Обычный 5 3 2 2 7 3 4" xfId="27658"/>
    <cellStyle name="Обычный 5 3 2 2 7 3 5" xfId="27659"/>
    <cellStyle name="Обычный 5 3 2 2 7 4" xfId="27660"/>
    <cellStyle name="Обычный 5 3 2 2 7 4 2" xfId="27661"/>
    <cellStyle name="Обычный 5 3 2 2 7 4 3" xfId="27662"/>
    <cellStyle name="Обычный 5 3 2 2 7 4 4" xfId="27663"/>
    <cellStyle name="Обычный 5 3 2 2 7 5" xfId="27664"/>
    <cellStyle name="Обычный 5 3 2 2 7 6" xfId="27665"/>
    <cellStyle name="Обычный 5 3 2 2 7 7" xfId="27666"/>
    <cellStyle name="Обычный 5 3 2 2 7 8" xfId="27667"/>
    <cellStyle name="Обычный 5 3 2 2 8" xfId="27668"/>
    <cellStyle name="Обычный 5 3 2 2 8 2" xfId="27669"/>
    <cellStyle name="Обычный 5 3 2 2 8 2 2" xfId="27670"/>
    <cellStyle name="Обычный 5 3 2 2 8 2 2 2" xfId="27671"/>
    <cellStyle name="Обычный 5 3 2 2 8 2 3" xfId="27672"/>
    <cellStyle name="Обычный 5 3 2 2 8 2 4" xfId="27673"/>
    <cellStyle name="Обычный 5 3 2 2 8 2 5" xfId="27674"/>
    <cellStyle name="Обычный 5 3 2 2 8 3" xfId="27675"/>
    <cellStyle name="Обычный 5 3 2 2 8 3 2" xfId="27676"/>
    <cellStyle name="Обычный 5 3 2 2 8 3 3" xfId="27677"/>
    <cellStyle name="Обычный 5 3 2 2 8 3 4" xfId="27678"/>
    <cellStyle name="Обычный 5 3 2 2 8 4" xfId="27679"/>
    <cellStyle name="Обычный 5 3 2 2 8 5" xfId="27680"/>
    <cellStyle name="Обычный 5 3 2 2 8 6" xfId="27681"/>
    <cellStyle name="Обычный 5 3 2 2 8 7" xfId="27682"/>
    <cellStyle name="Обычный 5 3 2 2 9" xfId="27683"/>
    <cellStyle name="Обычный 5 3 2 2 9 2" xfId="27684"/>
    <cellStyle name="Обычный 5 3 2 2 9 2 2" xfId="27685"/>
    <cellStyle name="Обычный 5 3 2 2 9 2 2 2" xfId="27686"/>
    <cellStyle name="Обычный 5 3 2 2 9 2 3" xfId="27687"/>
    <cellStyle name="Обычный 5 3 2 2 9 2 4" xfId="27688"/>
    <cellStyle name="Обычный 5 3 2 2 9 2 5" xfId="27689"/>
    <cellStyle name="Обычный 5 3 2 2 9 3" xfId="27690"/>
    <cellStyle name="Обычный 5 3 2 2 9 3 2" xfId="27691"/>
    <cellStyle name="Обычный 5 3 2 2 9 3 3" xfId="27692"/>
    <cellStyle name="Обычный 5 3 2 2 9 3 4" xfId="27693"/>
    <cellStyle name="Обычный 5 3 2 2 9 4" xfId="27694"/>
    <cellStyle name="Обычный 5 3 2 2 9 5" xfId="27695"/>
    <cellStyle name="Обычный 5 3 2 2 9 6" xfId="27696"/>
    <cellStyle name="Обычный 5 3 2 2 9 7" xfId="27697"/>
    <cellStyle name="Обычный 5 3 2 3" xfId="27698"/>
    <cellStyle name="Обычный 5 3 2 3 2" xfId="27699"/>
    <cellStyle name="Обычный 5 3 2 3 2 2" xfId="27700"/>
    <cellStyle name="Обычный 5 3 2 3 2 2 2" xfId="27701"/>
    <cellStyle name="Обычный 5 3 2 3 2 2 2 2" xfId="27702"/>
    <cellStyle name="Обычный 5 3 2 3 2 2 3" xfId="27703"/>
    <cellStyle name="Обычный 5 3 2 3 2 2 4" xfId="27704"/>
    <cellStyle name="Обычный 5 3 2 3 2 2 5" xfId="27705"/>
    <cellStyle name="Обычный 5 3 2 3 2 3" xfId="27706"/>
    <cellStyle name="Обычный 5 3 2 3 2 3 2" xfId="27707"/>
    <cellStyle name="Обычный 5 3 2 3 2 3 3" xfId="27708"/>
    <cellStyle name="Обычный 5 3 2 3 2 3 4" xfId="27709"/>
    <cellStyle name="Обычный 5 3 2 3 2 4" xfId="27710"/>
    <cellStyle name="Обычный 5 3 2 3 2 5" xfId="27711"/>
    <cellStyle name="Обычный 5 3 2 3 2 6" xfId="27712"/>
    <cellStyle name="Обычный 5 3 2 3 2 7" xfId="27713"/>
    <cellStyle name="Обычный 5 3 2 3 3" xfId="27714"/>
    <cellStyle name="Обычный 5 3 2 3 3 2" xfId="27715"/>
    <cellStyle name="Обычный 5 3 2 3 3 2 2" xfId="27716"/>
    <cellStyle name="Обычный 5 3 2 3 3 3" xfId="27717"/>
    <cellStyle name="Обычный 5 3 2 3 3 4" xfId="27718"/>
    <cellStyle name="Обычный 5 3 2 3 3 5" xfId="27719"/>
    <cellStyle name="Обычный 5 3 2 3 4" xfId="27720"/>
    <cellStyle name="Обычный 5 3 2 3 4 2" xfId="27721"/>
    <cellStyle name="Обычный 5 3 2 3 4 2 2" xfId="27722"/>
    <cellStyle name="Обычный 5 3 2 3 4 3" xfId="27723"/>
    <cellStyle name="Обычный 5 3 2 3 4 4" xfId="27724"/>
    <cellStyle name="Обычный 5 3 2 3 4 5" xfId="27725"/>
    <cellStyle name="Обычный 5 3 2 3 5" xfId="27726"/>
    <cellStyle name="Обычный 5 3 2 3 5 2" xfId="27727"/>
    <cellStyle name="Обычный 5 3 2 3 5 3" xfId="27728"/>
    <cellStyle name="Обычный 5 3 2 3 5 4" xfId="27729"/>
    <cellStyle name="Обычный 5 3 2 3 6" xfId="27730"/>
    <cellStyle name="Обычный 5 3 2 3 7" xfId="27731"/>
    <cellStyle name="Обычный 5 3 2 3 8" xfId="27732"/>
    <cellStyle name="Обычный 5 3 2 3 9" xfId="27733"/>
    <cellStyle name="Обычный 5 3 2 4" xfId="27734"/>
    <cellStyle name="Обычный 5 3 2 4 2" xfId="27735"/>
    <cellStyle name="Обычный 5 3 2 4 2 2" xfId="27736"/>
    <cellStyle name="Обычный 5 3 2 4 2 2 2" xfId="27737"/>
    <cellStyle name="Обычный 5 3 2 4 2 2 2 2" xfId="27738"/>
    <cellStyle name="Обычный 5 3 2 4 2 2 3" xfId="27739"/>
    <cellStyle name="Обычный 5 3 2 4 2 2 4" xfId="27740"/>
    <cellStyle name="Обычный 5 3 2 4 2 2 5" xfId="27741"/>
    <cellStyle name="Обычный 5 3 2 4 2 3" xfId="27742"/>
    <cellStyle name="Обычный 5 3 2 4 2 3 2" xfId="27743"/>
    <cellStyle name="Обычный 5 3 2 4 2 3 3" xfId="27744"/>
    <cellStyle name="Обычный 5 3 2 4 2 3 4" xfId="27745"/>
    <cellStyle name="Обычный 5 3 2 4 2 4" xfId="27746"/>
    <cellStyle name="Обычный 5 3 2 4 2 5" xfId="27747"/>
    <cellStyle name="Обычный 5 3 2 4 2 6" xfId="27748"/>
    <cellStyle name="Обычный 5 3 2 4 2 7" xfId="27749"/>
    <cellStyle name="Обычный 5 3 2 4 3" xfId="27750"/>
    <cellStyle name="Обычный 5 3 2 4 3 2" xfId="27751"/>
    <cellStyle name="Обычный 5 3 2 4 3 2 2" xfId="27752"/>
    <cellStyle name="Обычный 5 3 2 4 3 3" xfId="27753"/>
    <cellStyle name="Обычный 5 3 2 4 3 4" xfId="27754"/>
    <cellStyle name="Обычный 5 3 2 4 3 5" xfId="27755"/>
    <cellStyle name="Обычный 5 3 2 4 4" xfId="27756"/>
    <cellStyle name="Обычный 5 3 2 4 4 2" xfId="27757"/>
    <cellStyle name="Обычный 5 3 2 4 4 2 2" xfId="27758"/>
    <cellStyle name="Обычный 5 3 2 4 4 3" xfId="27759"/>
    <cellStyle name="Обычный 5 3 2 4 4 4" xfId="27760"/>
    <cellStyle name="Обычный 5 3 2 4 4 5" xfId="27761"/>
    <cellStyle name="Обычный 5 3 2 4 5" xfId="27762"/>
    <cellStyle name="Обычный 5 3 2 4 5 2" xfId="27763"/>
    <cellStyle name="Обычный 5 3 2 4 5 3" xfId="27764"/>
    <cellStyle name="Обычный 5 3 2 4 5 4" xfId="27765"/>
    <cellStyle name="Обычный 5 3 2 4 6" xfId="27766"/>
    <cellStyle name="Обычный 5 3 2 4 7" xfId="27767"/>
    <cellStyle name="Обычный 5 3 2 4 8" xfId="27768"/>
    <cellStyle name="Обычный 5 3 2 4 9" xfId="27769"/>
    <cellStyle name="Обычный 5 3 2 5" xfId="27770"/>
    <cellStyle name="Обычный 5 3 2 5 2" xfId="27771"/>
    <cellStyle name="Обычный 5 3 2 5 2 2" xfId="27772"/>
    <cellStyle name="Обычный 5 3 2 5 2 2 2" xfId="27773"/>
    <cellStyle name="Обычный 5 3 2 5 2 2 2 2" xfId="27774"/>
    <cellStyle name="Обычный 5 3 2 5 2 2 3" xfId="27775"/>
    <cellStyle name="Обычный 5 3 2 5 2 2 4" xfId="27776"/>
    <cellStyle name="Обычный 5 3 2 5 2 2 5" xfId="27777"/>
    <cellStyle name="Обычный 5 3 2 5 2 3" xfId="27778"/>
    <cellStyle name="Обычный 5 3 2 5 2 3 2" xfId="27779"/>
    <cellStyle name="Обычный 5 3 2 5 2 3 3" xfId="27780"/>
    <cellStyle name="Обычный 5 3 2 5 2 3 4" xfId="27781"/>
    <cellStyle name="Обычный 5 3 2 5 2 4" xfId="27782"/>
    <cellStyle name="Обычный 5 3 2 5 2 5" xfId="27783"/>
    <cellStyle name="Обычный 5 3 2 5 2 6" xfId="27784"/>
    <cellStyle name="Обычный 5 3 2 5 2 7" xfId="27785"/>
    <cellStyle name="Обычный 5 3 2 5 3" xfId="27786"/>
    <cellStyle name="Обычный 5 3 2 5 3 2" xfId="27787"/>
    <cellStyle name="Обычный 5 3 2 5 3 2 2" xfId="27788"/>
    <cellStyle name="Обычный 5 3 2 5 3 3" xfId="27789"/>
    <cellStyle name="Обычный 5 3 2 5 3 4" xfId="27790"/>
    <cellStyle name="Обычный 5 3 2 5 3 5" xfId="27791"/>
    <cellStyle name="Обычный 5 3 2 5 4" xfId="27792"/>
    <cellStyle name="Обычный 5 3 2 5 4 2" xfId="27793"/>
    <cellStyle name="Обычный 5 3 2 5 4 3" xfId="27794"/>
    <cellStyle name="Обычный 5 3 2 5 4 4" xfId="27795"/>
    <cellStyle name="Обычный 5 3 2 5 5" xfId="27796"/>
    <cellStyle name="Обычный 5 3 2 5 6" xfId="27797"/>
    <cellStyle name="Обычный 5 3 2 5 7" xfId="27798"/>
    <cellStyle name="Обычный 5 3 2 5 8" xfId="27799"/>
    <cellStyle name="Обычный 5 3 2 6" xfId="27800"/>
    <cellStyle name="Обычный 5 3 2 6 2" xfId="27801"/>
    <cellStyle name="Обычный 5 3 2 6 2 2" xfId="27802"/>
    <cellStyle name="Обычный 5 3 2 6 2 2 2" xfId="27803"/>
    <cellStyle name="Обычный 5 3 2 6 2 2 2 2" xfId="27804"/>
    <cellStyle name="Обычный 5 3 2 6 2 2 3" xfId="27805"/>
    <cellStyle name="Обычный 5 3 2 6 2 2 4" xfId="27806"/>
    <cellStyle name="Обычный 5 3 2 6 2 2 5" xfId="27807"/>
    <cellStyle name="Обычный 5 3 2 6 2 3" xfId="27808"/>
    <cellStyle name="Обычный 5 3 2 6 2 3 2" xfId="27809"/>
    <cellStyle name="Обычный 5 3 2 6 2 3 3" xfId="27810"/>
    <cellStyle name="Обычный 5 3 2 6 2 3 4" xfId="27811"/>
    <cellStyle name="Обычный 5 3 2 6 2 4" xfId="27812"/>
    <cellStyle name="Обычный 5 3 2 6 2 5" xfId="27813"/>
    <cellStyle name="Обычный 5 3 2 6 2 6" xfId="27814"/>
    <cellStyle name="Обычный 5 3 2 6 2 7" xfId="27815"/>
    <cellStyle name="Обычный 5 3 2 6 3" xfId="27816"/>
    <cellStyle name="Обычный 5 3 2 6 3 2" xfId="27817"/>
    <cellStyle name="Обычный 5 3 2 6 3 2 2" xfId="27818"/>
    <cellStyle name="Обычный 5 3 2 6 3 3" xfId="27819"/>
    <cellStyle name="Обычный 5 3 2 6 3 4" xfId="27820"/>
    <cellStyle name="Обычный 5 3 2 6 3 5" xfId="27821"/>
    <cellStyle name="Обычный 5 3 2 6 4" xfId="27822"/>
    <cellStyle name="Обычный 5 3 2 6 4 2" xfId="27823"/>
    <cellStyle name="Обычный 5 3 2 6 4 3" xfId="27824"/>
    <cellStyle name="Обычный 5 3 2 6 4 4" xfId="27825"/>
    <cellStyle name="Обычный 5 3 2 6 5" xfId="27826"/>
    <cellStyle name="Обычный 5 3 2 6 6" xfId="27827"/>
    <cellStyle name="Обычный 5 3 2 6 7" xfId="27828"/>
    <cellStyle name="Обычный 5 3 2 6 8" xfId="27829"/>
    <cellStyle name="Обычный 5 3 2 7" xfId="27830"/>
    <cellStyle name="Обычный 5 3 2 7 2" xfId="27831"/>
    <cellStyle name="Обычный 5 3 2 7 2 2" xfId="27832"/>
    <cellStyle name="Обычный 5 3 2 7 2 2 2" xfId="27833"/>
    <cellStyle name="Обычный 5 3 2 7 2 2 2 2" xfId="27834"/>
    <cellStyle name="Обычный 5 3 2 7 2 2 3" xfId="27835"/>
    <cellStyle name="Обычный 5 3 2 7 2 2 4" xfId="27836"/>
    <cellStyle name="Обычный 5 3 2 7 2 2 5" xfId="27837"/>
    <cellStyle name="Обычный 5 3 2 7 2 3" xfId="27838"/>
    <cellStyle name="Обычный 5 3 2 7 2 3 2" xfId="27839"/>
    <cellStyle name="Обычный 5 3 2 7 2 3 3" xfId="27840"/>
    <cellStyle name="Обычный 5 3 2 7 2 3 4" xfId="27841"/>
    <cellStyle name="Обычный 5 3 2 7 2 4" xfId="27842"/>
    <cellStyle name="Обычный 5 3 2 7 2 5" xfId="27843"/>
    <cellStyle name="Обычный 5 3 2 7 2 6" xfId="27844"/>
    <cellStyle name="Обычный 5 3 2 7 2 7" xfId="27845"/>
    <cellStyle name="Обычный 5 3 2 7 3" xfId="27846"/>
    <cellStyle name="Обычный 5 3 2 7 3 2" xfId="27847"/>
    <cellStyle name="Обычный 5 3 2 7 3 2 2" xfId="27848"/>
    <cellStyle name="Обычный 5 3 2 7 3 3" xfId="27849"/>
    <cellStyle name="Обычный 5 3 2 7 3 4" xfId="27850"/>
    <cellStyle name="Обычный 5 3 2 7 3 5" xfId="27851"/>
    <cellStyle name="Обычный 5 3 2 7 4" xfId="27852"/>
    <cellStyle name="Обычный 5 3 2 7 4 2" xfId="27853"/>
    <cellStyle name="Обычный 5 3 2 7 4 3" xfId="27854"/>
    <cellStyle name="Обычный 5 3 2 7 4 4" xfId="27855"/>
    <cellStyle name="Обычный 5 3 2 7 5" xfId="27856"/>
    <cellStyle name="Обычный 5 3 2 7 6" xfId="27857"/>
    <cellStyle name="Обычный 5 3 2 7 7" xfId="27858"/>
    <cellStyle name="Обычный 5 3 2 7 8" xfId="27859"/>
    <cellStyle name="Обычный 5 3 2 8" xfId="27860"/>
    <cellStyle name="Обычный 5 3 2 8 2" xfId="27861"/>
    <cellStyle name="Обычный 5 3 2 8 2 2" xfId="27862"/>
    <cellStyle name="Обычный 5 3 2 8 2 2 2" xfId="27863"/>
    <cellStyle name="Обычный 5 3 2 8 2 2 2 2" xfId="27864"/>
    <cellStyle name="Обычный 5 3 2 8 2 2 3" xfId="27865"/>
    <cellStyle name="Обычный 5 3 2 8 2 2 4" xfId="27866"/>
    <cellStyle name="Обычный 5 3 2 8 2 2 5" xfId="27867"/>
    <cellStyle name="Обычный 5 3 2 8 2 3" xfId="27868"/>
    <cellStyle name="Обычный 5 3 2 8 2 3 2" xfId="27869"/>
    <cellStyle name="Обычный 5 3 2 8 2 3 3" xfId="27870"/>
    <cellStyle name="Обычный 5 3 2 8 2 3 4" xfId="27871"/>
    <cellStyle name="Обычный 5 3 2 8 2 4" xfId="27872"/>
    <cellStyle name="Обычный 5 3 2 8 2 5" xfId="27873"/>
    <cellStyle name="Обычный 5 3 2 8 2 6" xfId="27874"/>
    <cellStyle name="Обычный 5 3 2 8 2 7" xfId="27875"/>
    <cellStyle name="Обычный 5 3 2 8 3" xfId="27876"/>
    <cellStyle name="Обычный 5 3 2 8 3 2" xfId="27877"/>
    <cellStyle name="Обычный 5 3 2 8 3 2 2" xfId="27878"/>
    <cellStyle name="Обычный 5 3 2 8 3 3" xfId="27879"/>
    <cellStyle name="Обычный 5 3 2 8 3 4" xfId="27880"/>
    <cellStyle name="Обычный 5 3 2 8 3 5" xfId="27881"/>
    <cellStyle name="Обычный 5 3 2 8 4" xfId="27882"/>
    <cellStyle name="Обычный 5 3 2 8 4 2" xfId="27883"/>
    <cellStyle name="Обычный 5 3 2 8 4 3" xfId="27884"/>
    <cellStyle name="Обычный 5 3 2 8 4 4" xfId="27885"/>
    <cellStyle name="Обычный 5 3 2 8 5" xfId="27886"/>
    <cellStyle name="Обычный 5 3 2 8 6" xfId="27887"/>
    <cellStyle name="Обычный 5 3 2 8 7" xfId="27888"/>
    <cellStyle name="Обычный 5 3 2 8 8" xfId="27889"/>
    <cellStyle name="Обычный 5 3 2 9" xfId="27890"/>
    <cellStyle name="Обычный 5 3 2 9 2" xfId="27891"/>
    <cellStyle name="Обычный 5 3 2 9 2 2" xfId="27892"/>
    <cellStyle name="Обычный 5 3 2 9 2 2 2" xfId="27893"/>
    <cellStyle name="Обычный 5 3 2 9 2 3" xfId="27894"/>
    <cellStyle name="Обычный 5 3 2 9 2 4" xfId="27895"/>
    <cellStyle name="Обычный 5 3 2 9 2 5" xfId="27896"/>
    <cellStyle name="Обычный 5 3 2 9 3" xfId="27897"/>
    <cellStyle name="Обычный 5 3 2 9 3 2" xfId="27898"/>
    <cellStyle name="Обычный 5 3 2 9 3 3" xfId="27899"/>
    <cellStyle name="Обычный 5 3 2 9 3 4" xfId="27900"/>
    <cellStyle name="Обычный 5 3 2 9 4" xfId="27901"/>
    <cellStyle name="Обычный 5 3 2 9 5" xfId="27902"/>
    <cellStyle name="Обычный 5 3 2 9 6" xfId="27903"/>
    <cellStyle name="Обычный 5 3 2 9 7" xfId="27904"/>
    <cellStyle name="Обычный 5 3 3" xfId="27905"/>
    <cellStyle name="Обычный 5 3 3 10" xfId="27906"/>
    <cellStyle name="Обычный 5 3 3 10 2" xfId="27907"/>
    <cellStyle name="Обычный 5 3 3 10 2 2" xfId="27908"/>
    <cellStyle name="Обычный 5 3 3 10 3" xfId="27909"/>
    <cellStyle name="Обычный 5 3 3 10 4" xfId="27910"/>
    <cellStyle name="Обычный 5 3 3 10 5" xfId="27911"/>
    <cellStyle name="Обычный 5 3 3 11" xfId="27912"/>
    <cellStyle name="Обычный 5 3 3 11 2" xfId="27913"/>
    <cellStyle name="Обычный 5 3 3 11 3" xfId="27914"/>
    <cellStyle name="Обычный 5 3 3 11 4" xfId="27915"/>
    <cellStyle name="Обычный 5 3 3 12" xfId="27916"/>
    <cellStyle name="Обычный 5 3 3 13" xfId="27917"/>
    <cellStyle name="Обычный 5 3 3 14" xfId="27918"/>
    <cellStyle name="Обычный 5 3 3 15" xfId="27919"/>
    <cellStyle name="Обычный 5 3 3 2" xfId="27920"/>
    <cellStyle name="Обычный 5 3 3 2 2" xfId="27921"/>
    <cellStyle name="Обычный 5 3 3 2 2 2" xfId="27922"/>
    <cellStyle name="Обычный 5 3 3 2 2 2 2" xfId="27923"/>
    <cellStyle name="Обычный 5 3 3 2 2 2 2 2" xfId="27924"/>
    <cellStyle name="Обычный 5 3 3 2 2 2 3" xfId="27925"/>
    <cellStyle name="Обычный 5 3 3 2 2 2 4" xfId="27926"/>
    <cellStyle name="Обычный 5 3 3 2 2 2 5" xfId="27927"/>
    <cellStyle name="Обычный 5 3 3 2 2 3" xfId="27928"/>
    <cellStyle name="Обычный 5 3 3 2 2 3 2" xfId="27929"/>
    <cellStyle name="Обычный 5 3 3 2 2 3 3" xfId="27930"/>
    <cellStyle name="Обычный 5 3 3 2 2 3 4" xfId="27931"/>
    <cellStyle name="Обычный 5 3 3 2 2 4" xfId="27932"/>
    <cellStyle name="Обычный 5 3 3 2 2 5" xfId="27933"/>
    <cellStyle name="Обычный 5 3 3 2 2 6" xfId="27934"/>
    <cellStyle name="Обычный 5 3 3 2 2 7" xfId="27935"/>
    <cellStyle name="Обычный 5 3 3 2 3" xfId="27936"/>
    <cellStyle name="Обычный 5 3 3 2 3 2" xfId="27937"/>
    <cellStyle name="Обычный 5 3 3 2 3 2 2" xfId="27938"/>
    <cellStyle name="Обычный 5 3 3 2 3 3" xfId="27939"/>
    <cellStyle name="Обычный 5 3 3 2 3 4" xfId="27940"/>
    <cellStyle name="Обычный 5 3 3 2 3 5" xfId="27941"/>
    <cellStyle name="Обычный 5 3 3 2 4" xfId="27942"/>
    <cellStyle name="Обычный 5 3 3 2 4 2" xfId="27943"/>
    <cellStyle name="Обычный 5 3 3 2 4 2 2" xfId="27944"/>
    <cellStyle name="Обычный 5 3 3 2 4 3" xfId="27945"/>
    <cellStyle name="Обычный 5 3 3 2 4 4" xfId="27946"/>
    <cellStyle name="Обычный 5 3 3 2 4 5" xfId="27947"/>
    <cellStyle name="Обычный 5 3 3 2 5" xfId="27948"/>
    <cellStyle name="Обычный 5 3 3 2 5 2" xfId="27949"/>
    <cellStyle name="Обычный 5 3 3 2 5 3" xfId="27950"/>
    <cellStyle name="Обычный 5 3 3 2 5 4" xfId="27951"/>
    <cellStyle name="Обычный 5 3 3 2 6" xfId="27952"/>
    <cellStyle name="Обычный 5 3 3 2 7" xfId="27953"/>
    <cellStyle name="Обычный 5 3 3 2 8" xfId="27954"/>
    <cellStyle name="Обычный 5 3 3 2 9" xfId="27955"/>
    <cellStyle name="Обычный 5 3 3 3" xfId="27956"/>
    <cellStyle name="Обычный 5 3 3 3 2" xfId="27957"/>
    <cellStyle name="Обычный 5 3 3 3 2 2" xfId="27958"/>
    <cellStyle name="Обычный 5 3 3 3 2 2 2" xfId="27959"/>
    <cellStyle name="Обычный 5 3 3 3 2 2 2 2" xfId="27960"/>
    <cellStyle name="Обычный 5 3 3 3 2 2 3" xfId="27961"/>
    <cellStyle name="Обычный 5 3 3 3 2 2 4" xfId="27962"/>
    <cellStyle name="Обычный 5 3 3 3 2 2 5" xfId="27963"/>
    <cellStyle name="Обычный 5 3 3 3 2 3" xfId="27964"/>
    <cellStyle name="Обычный 5 3 3 3 2 3 2" xfId="27965"/>
    <cellStyle name="Обычный 5 3 3 3 2 3 3" xfId="27966"/>
    <cellStyle name="Обычный 5 3 3 3 2 3 4" xfId="27967"/>
    <cellStyle name="Обычный 5 3 3 3 2 4" xfId="27968"/>
    <cellStyle name="Обычный 5 3 3 3 2 5" xfId="27969"/>
    <cellStyle name="Обычный 5 3 3 3 2 6" xfId="27970"/>
    <cellStyle name="Обычный 5 3 3 3 2 7" xfId="27971"/>
    <cellStyle name="Обычный 5 3 3 3 3" xfId="27972"/>
    <cellStyle name="Обычный 5 3 3 3 3 2" xfId="27973"/>
    <cellStyle name="Обычный 5 3 3 3 3 2 2" xfId="27974"/>
    <cellStyle name="Обычный 5 3 3 3 3 3" xfId="27975"/>
    <cellStyle name="Обычный 5 3 3 3 3 4" xfId="27976"/>
    <cellStyle name="Обычный 5 3 3 3 3 5" xfId="27977"/>
    <cellStyle name="Обычный 5 3 3 3 4" xfId="27978"/>
    <cellStyle name="Обычный 5 3 3 3 4 2" xfId="27979"/>
    <cellStyle name="Обычный 5 3 3 3 4 2 2" xfId="27980"/>
    <cellStyle name="Обычный 5 3 3 3 4 3" xfId="27981"/>
    <cellStyle name="Обычный 5 3 3 3 4 4" xfId="27982"/>
    <cellStyle name="Обычный 5 3 3 3 4 5" xfId="27983"/>
    <cellStyle name="Обычный 5 3 3 3 5" xfId="27984"/>
    <cellStyle name="Обычный 5 3 3 3 5 2" xfId="27985"/>
    <cellStyle name="Обычный 5 3 3 3 5 3" xfId="27986"/>
    <cellStyle name="Обычный 5 3 3 3 5 4" xfId="27987"/>
    <cellStyle name="Обычный 5 3 3 3 6" xfId="27988"/>
    <cellStyle name="Обычный 5 3 3 3 7" xfId="27989"/>
    <cellStyle name="Обычный 5 3 3 3 8" xfId="27990"/>
    <cellStyle name="Обычный 5 3 3 3 9" xfId="27991"/>
    <cellStyle name="Обычный 5 3 3 4" xfId="27992"/>
    <cellStyle name="Обычный 5 3 3 4 2" xfId="27993"/>
    <cellStyle name="Обычный 5 3 3 4 2 2" xfId="27994"/>
    <cellStyle name="Обычный 5 3 3 4 2 2 2" xfId="27995"/>
    <cellStyle name="Обычный 5 3 3 4 2 2 2 2" xfId="27996"/>
    <cellStyle name="Обычный 5 3 3 4 2 2 3" xfId="27997"/>
    <cellStyle name="Обычный 5 3 3 4 2 2 4" xfId="27998"/>
    <cellStyle name="Обычный 5 3 3 4 2 2 5" xfId="27999"/>
    <cellStyle name="Обычный 5 3 3 4 2 3" xfId="28000"/>
    <cellStyle name="Обычный 5 3 3 4 2 3 2" xfId="28001"/>
    <cellStyle name="Обычный 5 3 3 4 2 3 3" xfId="28002"/>
    <cellStyle name="Обычный 5 3 3 4 2 3 4" xfId="28003"/>
    <cellStyle name="Обычный 5 3 3 4 2 4" xfId="28004"/>
    <cellStyle name="Обычный 5 3 3 4 2 5" xfId="28005"/>
    <cellStyle name="Обычный 5 3 3 4 2 6" xfId="28006"/>
    <cellStyle name="Обычный 5 3 3 4 2 7" xfId="28007"/>
    <cellStyle name="Обычный 5 3 3 4 3" xfId="28008"/>
    <cellStyle name="Обычный 5 3 3 4 3 2" xfId="28009"/>
    <cellStyle name="Обычный 5 3 3 4 3 2 2" xfId="28010"/>
    <cellStyle name="Обычный 5 3 3 4 3 3" xfId="28011"/>
    <cellStyle name="Обычный 5 3 3 4 3 4" xfId="28012"/>
    <cellStyle name="Обычный 5 3 3 4 3 5" xfId="28013"/>
    <cellStyle name="Обычный 5 3 3 4 4" xfId="28014"/>
    <cellStyle name="Обычный 5 3 3 4 4 2" xfId="28015"/>
    <cellStyle name="Обычный 5 3 3 4 4 3" xfId="28016"/>
    <cellStyle name="Обычный 5 3 3 4 4 4" xfId="28017"/>
    <cellStyle name="Обычный 5 3 3 4 5" xfId="28018"/>
    <cellStyle name="Обычный 5 3 3 4 6" xfId="28019"/>
    <cellStyle name="Обычный 5 3 3 4 7" xfId="28020"/>
    <cellStyle name="Обычный 5 3 3 4 8" xfId="28021"/>
    <cellStyle name="Обычный 5 3 3 5" xfId="28022"/>
    <cellStyle name="Обычный 5 3 3 5 2" xfId="28023"/>
    <cellStyle name="Обычный 5 3 3 5 2 2" xfId="28024"/>
    <cellStyle name="Обычный 5 3 3 5 2 2 2" xfId="28025"/>
    <cellStyle name="Обычный 5 3 3 5 2 2 2 2" xfId="28026"/>
    <cellStyle name="Обычный 5 3 3 5 2 2 3" xfId="28027"/>
    <cellStyle name="Обычный 5 3 3 5 2 2 4" xfId="28028"/>
    <cellStyle name="Обычный 5 3 3 5 2 2 5" xfId="28029"/>
    <cellStyle name="Обычный 5 3 3 5 2 3" xfId="28030"/>
    <cellStyle name="Обычный 5 3 3 5 2 3 2" xfId="28031"/>
    <cellStyle name="Обычный 5 3 3 5 2 3 3" xfId="28032"/>
    <cellStyle name="Обычный 5 3 3 5 2 3 4" xfId="28033"/>
    <cellStyle name="Обычный 5 3 3 5 2 4" xfId="28034"/>
    <cellStyle name="Обычный 5 3 3 5 2 5" xfId="28035"/>
    <cellStyle name="Обычный 5 3 3 5 2 6" xfId="28036"/>
    <cellStyle name="Обычный 5 3 3 5 2 7" xfId="28037"/>
    <cellStyle name="Обычный 5 3 3 5 3" xfId="28038"/>
    <cellStyle name="Обычный 5 3 3 5 3 2" xfId="28039"/>
    <cellStyle name="Обычный 5 3 3 5 3 2 2" xfId="28040"/>
    <cellStyle name="Обычный 5 3 3 5 3 3" xfId="28041"/>
    <cellStyle name="Обычный 5 3 3 5 3 4" xfId="28042"/>
    <cellStyle name="Обычный 5 3 3 5 3 5" xfId="28043"/>
    <cellStyle name="Обычный 5 3 3 5 4" xfId="28044"/>
    <cellStyle name="Обычный 5 3 3 5 4 2" xfId="28045"/>
    <cellStyle name="Обычный 5 3 3 5 4 3" xfId="28046"/>
    <cellStyle name="Обычный 5 3 3 5 4 4" xfId="28047"/>
    <cellStyle name="Обычный 5 3 3 5 5" xfId="28048"/>
    <cellStyle name="Обычный 5 3 3 5 6" xfId="28049"/>
    <cellStyle name="Обычный 5 3 3 5 7" xfId="28050"/>
    <cellStyle name="Обычный 5 3 3 5 8" xfId="28051"/>
    <cellStyle name="Обычный 5 3 3 6" xfId="28052"/>
    <cellStyle name="Обычный 5 3 3 6 2" xfId="28053"/>
    <cellStyle name="Обычный 5 3 3 6 2 2" xfId="28054"/>
    <cellStyle name="Обычный 5 3 3 6 2 2 2" xfId="28055"/>
    <cellStyle name="Обычный 5 3 3 6 2 2 2 2" xfId="28056"/>
    <cellStyle name="Обычный 5 3 3 6 2 2 3" xfId="28057"/>
    <cellStyle name="Обычный 5 3 3 6 2 2 4" xfId="28058"/>
    <cellStyle name="Обычный 5 3 3 6 2 2 5" xfId="28059"/>
    <cellStyle name="Обычный 5 3 3 6 2 3" xfId="28060"/>
    <cellStyle name="Обычный 5 3 3 6 2 3 2" xfId="28061"/>
    <cellStyle name="Обычный 5 3 3 6 2 3 3" xfId="28062"/>
    <cellStyle name="Обычный 5 3 3 6 2 3 4" xfId="28063"/>
    <cellStyle name="Обычный 5 3 3 6 2 4" xfId="28064"/>
    <cellStyle name="Обычный 5 3 3 6 2 5" xfId="28065"/>
    <cellStyle name="Обычный 5 3 3 6 2 6" xfId="28066"/>
    <cellStyle name="Обычный 5 3 3 6 2 7" xfId="28067"/>
    <cellStyle name="Обычный 5 3 3 6 3" xfId="28068"/>
    <cellStyle name="Обычный 5 3 3 6 3 2" xfId="28069"/>
    <cellStyle name="Обычный 5 3 3 6 3 2 2" xfId="28070"/>
    <cellStyle name="Обычный 5 3 3 6 3 3" xfId="28071"/>
    <cellStyle name="Обычный 5 3 3 6 3 4" xfId="28072"/>
    <cellStyle name="Обычный 5 3 3 6 3 5" xfId="28073"/>
    <cellStyle name="Обычный 5 3 3 6 4" xfId="28074"/>
    <cellStyle name="Обычный 5 3 3 6 4 2" xfId="28075"/>
    <cellStyle name="Обычный 5 3 3 6 4 3" xfId="28076"/>
    <cellStyle name="Обычный 5 3 3 6 4 4" xfId="28077"/>
    <cellStyle name="Обычный 5 3 3 6 5" xfId="28078"/>
    <cellStyle name="Обычный 5 3 3 6 6" xfId="28079"/>
    <cellStyle name="Обычный 5 3 3 6 7" xfId="28080"/>
    <cellStyle name="Обычный 5 3 3 6 8" xfId="28081"/>
    <cellStyle name="Обычный 5 3 3 7" xfId="28082"/>
    <cellStyle name="Обычный 5 3 3 7 2" xfId="28083"/>
    <cellStyle name="Обычный 5 3 3 7 2 2" xfId="28084"/>
    <cellStyle name="Обычный 5 3 3 7 2 2 2" xfId="28085"/>
    <cellStyle name="Обычный 5 3 3 7 2 2 2 2" xfId="28086"/>
    <cellStyle name="Обычный 5 3 3 7 2 2 3" xfId="28087"/>
    <cellStyle name="Обычный 5 3 3 7 2 2 4" xfId="28088"/>
    <cellStyle name="Обычный 5 3 3 7 2 2 5" xfId="28089"/>
    <cellStyle name="Обычный 5 3 3 7 2 3" xfId="28090"/>
    <cellStyle name="Обычный 5 3 3 7 2 3 2" xfId="28091"/>
    <cellStyle name="Обычный 5 3 3 7 2 3 3" xfId="28092"/>
    <cellStyle name="Обычный 5 3 3 7 2 3 4" xfId="28093"/>
    <cellStyle name="Обычный 5 3 3 7 2 4" xfId="28094"/>
    <cellStyle name="Обычный 5 3 3 7 2 5" xfId="28095"/>
    <cellStyle name="Обычный 5 3 3 7 2 6" xfId="28096"/>
    <cellStyle name="Обычный 5 3 3 7 2 7" xfId="28097"/>
    <cellStyle name="Обычный 5 3 3 7 3" xfId="28098"/>
    <cellStyle name="Обычный 5 3 3 7 3 2" xfId="28099"/>
    <cellStyle name="Обычный 5 3 3 7 3 2 2" xfId="28100"/>
    <cellStyle name="Обычный 5 3 3 7 3 3" xfId="28101"/>
    <cellStyle name="Обычный 5 3 3 7 3 4" xfId="28102"/>
    <cellStyle name="Обычный 5 3 3 7 3 5" xfId="28103"/>
    <cellStyle name="Обычный 5 3 3 7 4" xfId="28104"/>
    <cellStyle name="Обычный 5 3 3 7 4 2" xfId="28105"/>
    <cellStyle name="Обычный 5 3 3 7 4 3" xfId="28106"/>
    <cellStyle name="Обычный 5 3 3 7 4 4" xfId="28107"/>
    <cellStyle name="Обычный 5 3 3 7 5" xfId="28108"/>
    <cellStyle name="Обычный 5 3 3 7 6" xfId="28109"/>
    <cellStyle name="Обычный 5 3 3 7 7" xfId="28110"/>
    <cellStyle name="Обычный 5 3 3 7 8" xfId="28111"/>
    <cellStyle name="Обычный 5 3 3 8" xfId="28112"/>
    <cellStyle name="Обычный 5 3 3 8 2" xfId="28113"/>
    <cellStyle name="Обычный 5 3 3 8 2 2" xfId="28114"/>
    <cellStyle name="Обычный 5 3 3 8 2 2 2" xfId="28115"/>
    <cellStyle name="Обычный 5 3 3 8 2 3" xfId="28116"/>
    <cellStyle name="Обычный 5 3 3 8 2 4" xfId="28117"/>
    <cellStyle name="Обычный 5 3 3 8 2 5" xfId="28118"/>
    <cellStyle name="Обычный 5 3 3 8 3" xfId="28119"/>
    <cellStyle name="Обычный 5 3 3 8 3 2" xfId="28120"/>
    <cellStyle name="Обычный 5 3 3 8 3 3" xfId="28121"/>
    <cellStyle name="Обычный 5 3 3 8 3 4" xfId="28122"/>
    <cellStyle name="Обычный 5 3 3 8 4" xfId="28123"/>
    <cellStyle name="Обычный 5 3 3 8 5" xfId="28124"/>
    <cellStyle name="Обычный 5 3 3 8 6" xfId="28125"/>
    <cellStyle name="Обычный 5 3 3 8 7" xfId="28126"/>
    <cellStyle name="Обычный 5 3 3 9" xfId="28127"/>
    <cellStyle name="Обычный 5 3 3 9 2" xfId="28128"/>
    <cellStyle name="Обычный 5 3 3 9 2 2" xfId="28129"/>
    <cellStyle name="Обычный 5 3 3 9 2 2 2" xfId="28130"/>
    <cellStyle name="Обычный 5 3 3 9 2 3" xfId="28131"/>
    <cellStyle name="Обычный 5 3 3 9 2 4" xfId="28132"/>
    <cellStyle name="Обычный 5 3 3 9 2 5" xfId="28133"/>
    <cellStyle name="Обычный 5 3 3 9 3" xfId="28134"/>
    <cellStyle name="Обычный 5 3 3 9 3 2" xfId="28135"/>
    <cellStyle name="Обычный 5 3 3 9 3 3" xfId="28136"/>
    <cellStyle name="Обычный 5 3 3 9 3 4" xfId="28137"/>
    <cellStyle name="Обычный 5 3 3 9 4" xfId="28138"/>
    <cellStyle name="Обычный 5 3 3 9 5" xfId="28139"/>
    <cellStyle name="Обычный 5 3 3 9 6" xfId="28140"/>
    <cellStyle name="Обычный 5 3 3 9 7" xfId="28141"/>
    <cellStyle name="Обычный 5 3 4" xfId="28142"/>
    <cellStyle name="Обычный 5 3 4 10" xfId="28143"/>
    <cellStyle name="Обычный 5 3 4 10 2" xfId="28144"/>
    <cellStyle name="Обычный 5 3 4 10 2 2" xfId="28145"/>
    <cellStyle name="Обычный 5 3 4 10 3" xfId="28146"/>
    <cellStyle name="Обычный 5 3 4 10 4" xfId="28147"/>
    <cellStyle name="Обычный 5 3 4 10 5" xfId="28148"/>
    <cellStyle name="Обычный 5 3 4 11" xfId="28149"/>
    <cellStyle name="Обычный 5 3 4 11 2" xfId="28150"/>
    <cellStyle name="Обычный 5 3 4 11 3" xfId="28151"/>
    <cellStyle name="Обычный 5 3 4 11 4" xfId="28152"/>
    <cellStyle name="Обычный 5 3 4 12" xfId="28153"/>
    <cellStyle name="Обычный 5 3 4 13" xfId="28154"/>
    <cellStyle name="Обычный 5 3 4 14" xfId="28155"/>
    <cellStyle name="Обычный 5 3 4 15" xfId="28156"/>
    <cellStyle name="Обычный 5 3 4 2" xfId="28157"/>
    <cellStyle name="Обычный 5 3 4 2 2" xfId="28158"/>
    <cellStyle name="Обычный 5 3 4 2 2 2" xfId="28159"/>
    <cellStyle name="Обычный 5 3 4 2 2 2 2" xfId="28160"/>
    <cellStyle name="Обычный 5 3 4 2 2 2 2 2" xfId="28161"/>
    <cellStyle name="Обычный 5 3 4 2 2 2 3" xfId="28162"/>
    <cellStyle name="Обычный 5 3 4 2 2 2 4" xfId="28163"/>
    <cellStyle name="Обычный 5 3 4 2 2 2 5" xfId="28164"/>
    <cellStyle name="Обычный 5 3 4 2 2 3" xfId="28165"/>
    <cellStyle name="Обычный 5 3 4 2 2 3 2" xfId="28166"/>
    <cellStyle name="Обычный 5 3 4 2 2 3 3" xfId="28167"/>
    <cellStyle name="Обычный 5 3 4 2 2 3 4" xfId="28168"/>
    <cellStyle name="Обычный 5 3 4 2 2 4" xfId="28169"/>
    <cellStyle name="Обычный 5 3 4 2 2 5" xfId="28170"/>
    <cellStyle name="Обычный 5 3 4 2 2 6" xfId="28171"/>
    <cellStyle name="Обычный 5 3 4 2 2 7" xfId="28172"/>
    <cellStyle name="Обычный 5 3 4 2 3" xfId="28173"/>
    <cellStyle name="Обычный 5 3 4 2 3 2" xfId="28174"/>
    <cellStyle name="Обычный 5 3 4 2 3 2 2" xfId="28175"/>
    <cellStyle name="Обычный 5 3 4 2 3 3" xfId="28176"/>
    <cellStyle name="Обычный 5 3 4 2 3 4" xfId="28177"/>
    <cellStyle name="Обычный 5 3 4 2 3 5" xfId="28178"/>
    <cellStyle name="Обычный 5 3 4 2 4" xfId="28179"/>
    <cellStyle name="Обычный 5 3 4 2 4 2" xfId="28180"/>
    <cellStyle name="Обычный 5 3 4 2 4 2 2" xfId="28181"/>
    <cellStyle name="Обычный 5 3 4 2 4 3" xfId="28182"/>
    <cellStyle name="Обычный 5 3 4 2 4 4" xfId="28183"/>
    <cellStyle name="Обычный 5 3 4 2 4 5" xfId="28184"/>
    <cellStyle name="Обычный 5 3 4 2 5" xfId="28185"/>
    <cellStyle name="Обычный 5 3 4 2 5 2" xfId="28186"/>
    <cellStyle name="Обычный 5 3 4 2 5 3" xfId="28187"/>
    <cellStyle name="Обычный 5 3 4 2 5 4" xfId="28188"/>
    <cellStyle name="Обычный 5 3 4 2 6" xfId="28189"/>
    <cellStyle name="Обычный 5 3 4 2 7" xfId="28190"/>
    <cellStyle name="Обычный 5 3 4 2 8" xfId="28191"/>
    <cellStyle name="Обычный 5 3 4 2 9" xfId="28192"/>
    <cellStyle name="Обычный 5 3 4 3" xfId="28193"/>
    <cellStyle name="Обычный 5 3 4 3 2" xfId="28194"/>
    <cellStyle name="Обычный 5 3 4 3 2 2" xfId="28195"/>
    <cellStyle name="Обычный 5 3 4 3 2 2 2" xfId="28196"/>
    <cellStyle name="Обычный 5 3 4 3 2 2 2 2" xfId="28197"/>
    <cellStyle name="Обычный 5 3 4 3 2 2 3" xfId="28198"/>
    <cellStyle name="Обычный 5 3 4 3 2 2 4" xfId="28199"/>
    <cellStyle name="Обычный 5 3 4 3 2 2 5" xfId="28200"/>
    <cellStyle name="Обычный 5 3 4 3 2 3" xfId="28201"/>
    <cellStyle name="Обычный 5 3 4 3 2 3 2" xfId="28202"/>
    <cellStyle name="Обычный 5 3 4 3 2 3 3" xfId="28203"/>
    <cellStyle name="Обычный 5 3 4 3 2 3 4" xfId="28204"/>
    <cellStyle name="Обычный 5 3 4 3 2 4" xfId="28205"/>
    <cellStyle name="Обычный 5 3 4 3 2 5" xfId="28206"/>
    <cellStyle name="Обычный 5 3 4 3 2 6" xfId="28207"/>
    <cellStyle name="Обычный 5 3 4 3 2 7" xfId="28208"/>
    <cellStyle name="Обычный 5 3 4 3 3" xfId="28209"/>
    <cellStyle name="Обычный 5 3 4 3 3 2" xfId="28210"/>
    <cellStyle name="Обычный 5 3 4 3 3 2 2" xfId="28211"/>
    <cellStyle name="Обычный 5 3 4 3 3 3" xfId="28212"/>
    <cellStyle name="Обычный 5 3 4 3 3 4" xfId="28213"/>
    <cellStyle name="Обычный 5 3 4 3 3 5" xfId="28214"/>
    <cellStyle name="Обычный 5 3 4 3 4" xfId="28215"/>
    <cellStyle name="Обычный 5 3 4 3 4 2" xfId="28216"/>
    <cellStyle name="Обычный 5 3 4 3 4 2 2" xfId="28217"/>
    <cellStyle name="Обычный 5 3 4 3 4 3" xfId="28218"/>
    <cellStyle name="Обычный 5 3 4 3 4 4" xfId="28219"/>
    <cellStyle name="Обычный 5 3 4 3 4 5" xfId="28220"/>
    <cellStyle name="Обычный 5 3 4 3 5" xfId="28221"/>
    <cellStyle name="Обычный 5 3 4 3 5 2" xfId="28222"/>
    <cellStyle name="Обычный 5 3 4 3 5 3" xfId="28223"/>
    <cellStyle name="Обычный 5 3 4 3 5 4" xfId="28224"/>
    <cellStyle name="Обычный 5 3 4 3 6" xfId="28225"/>
    <cellStyle name="Обычный 5 3 4 3 7" xfId="28226"/>
    <cellStyle name="Обычный 5 3 4 3 8" xfId="28227"/>
    <cellStyle name="Обычный 5 3 4 3 9" xfId="28228"/>
    <cellStyle name="Обычный 5 3 4 4" xfId="28229"/>
    <cellStyle name="Обычный 5 3 4 4 2" xfId="28230"/>
    <cellStyle name="Обычный 5 3 4 4 2 2" xfId="28231"/>
    <cellStyle name="Обычный 5 3 4 4 2 2 2" xfId="28232"/>
    <cellStyle name="Обычный 5 3 4 4 2 2 2 2" xfId="28233"/>
    <cellStyle name="Обычный 5 3 4 4 2 2 3" xfId="28234"/>
    <cellStyle name="Обычный 5 3 4 4 2 2 4" xfId="28235"/>
    <cellStyle name="Обычный 5 3 4 4 2 2 5" xfId="28236"/>
    <cellStyle name="Обычный 5 3 4 4 2 3" xfId="28237"/>
    <cellStyle name="Обычный 5 3 4 4 2 3 2" xfId="28238"/>
    <cellStyle name="Обычный 5 3 4 4 2 3 3" xfId="28239"/>
    <cellStyle name="Обычный 5 3 4 4 2 3 4" xfId="28240"/>
    <cellStyle name="Обычный 5 3 4 4 2 4" xfId="28241"/>
    <cellStyle name="Обычный 5 3 4 4 2 5" xfId="28242"/>
    <cellStyle name="Обычный 5 3 4 4 2 6" xfId="28243"/>
    <cellStyle name="Обычный 5 3 4 4 2 7" xfId="28244"/>
    <cellStyle name="Обычный 5 3 4 4 3" xfId="28245"/>
    <cellStyle name="Обычный 5 3 4 4 3 2" xfId="28246"/>
    <cellStyle name="Обычный 5 3 4 4 3 2 2" xfId="28247"/>
    <cellStyle name="Обычный 5 3 4 4 3 3" xfId="28248"/>
    <cellStyle name="Обычный 5 3 4 4 3 4" xfId="28249"/>
    <cellStyle name="Обычный 5 3 4 4 3 5" xfId="28250"/>
    <cellStyle name="Обычный 5 3 4 4 4" xfId="28251"/>
    <cellStyle name="Обычный 5 3 4 4 4 2" xfId="28252"/>
    <cellStyle name="Обычный 5 3 4 4 4 3" xfId="28253"/>
    <cellStyle name="Обычный 5 3 4 4 4 4" xfId="28254"/>
    <cellStyle name="Обычный 5 3 4 4 5" xfId="28255"/>
    <cellStyle name="Обычный 5 3 4 4 6" xfId="28256"/>
    <cellStyle name="Обычный 5 3 4 4 7" xfId="28257"/>
    <cellStyle name="Обычный 5 3 4 4 8" xfId="28258"/>
    <cellStyle name="Обычный 5 3 4 5" xfId="28259"/>
    <cellStyle name="Обычный 5 3 4 5 2" xfId="28260"/>
    <cellStyle name="Обычный 5 3 4 5 2 2" xfId="28261"/>
    <cellStyle name="Обычный 5 3 4 5 2 2 2" xfId="28262"/>
    <cellStyle name="Обычный 5 3 4 5 2 2 2 2" xfId="28263"/>
    <cellStyle name="Обычный 5 3 4 5 2 2 3" xfId="28264"/>
    <cellStyle name="Обычный 5 3 4 5 2 2 4" xfId="28265"/>
    <cellStyle name="Обычный 5 3 4 5 2 2 5" xfId="28266"/>
    <cellStyle name="Обычный 5 3 4 5 2 3" xfId="28267"/>
    <cellStyle name="Обычный 5 3 4 5 2 3 2" xfId="28268"/>
    <cellStyle name="Обычный 5 3 4 5 2 3 3" xfId="28269"/>
    <cellStyle name="Обычный 5 3 4 5 2 3 4" xfId="28270"/>
    <cellStyle name="Обычный 5 3 4 5 2 4" xfId="28271"/>
    <cellStyle name="Обычный 5 3 4 5 2 5" xfId="28272"/>
    <cellStyle name="Обычный 5 3 4 5 2 6" xfId="28273"/>
    <cellStyle name="Обычный 5 3 4 5 2 7" xfId="28274"/>
    <cellStyle name="Обычный 5 3 4 5 3" xfId="28275"/>
    <cellStyle name="Обычный 5 3 4 5 3 2" xfId="28276"/>
    <cellStyle name="Обычный 5 3 4 5 3 2 2" xfId="28277"/>
    <cellStyle name="Обычный 5 3 4 5 3 3" xfId="28278"/>
    <cellStyle name="Обычный 5 3 4 5 3 4" xfId="28279"/>
    <cellStyle name="Обычный 5 3 4 5 3 5" xfId="28280"/>
    <cellStyle name="Обычный 5 3 4 5 4" xfId="28281"/>
    <cellStyle name="Обычный 5 3 4 5 4 2" xfId="28282"/>
    <cellStyle name="Обычный 5 3 4 5 4 3" xfId="28283"/>
    <cellStyle name="Обычный 5 3 4 5 4 4" xfId="28284"/>
    <cellStyle name="Обычный 5 3 4 5 5" xfId="28285"/>
    <cellStyle name="Обычный 5 3 4 5 6" xfId="28286"/>
    <cellStyle name="Обычный 5 3 4 5 7" xfId="28287"/>
    <cellStyle name="Обычный 5 3 4 5 8" xfId="28288"/>
    <cellStyle name="Обычный 5 3 4 6" xfId="28289"/>
    <cellStyle name="Обычный 5 3 4 6 2" xfId="28290"/>
    <cellStyle name="Обычный 5 3 4 6 2 2" xfId="28291"/>
    <cellStyle name="Обычный 5 3 4 6 2 2 2" xfId="28292"/>
    <cellStyle name="Обычный 5 3 4 6 2 2 2 2" xfId="28293"/>
    <cellStyle name="Обычный 5 3 4 6 2 2 3" xfId="28294"/>
    <cellStyle name="Обычный 5 3 4 6 2 2 4" xfId="28295"/>
    <cellStyle name="Обычный 5 3 4 6 2 2 5" xfId="28296"/>
    <cellStyle name="Обычный 5 3 4 6 2 3" xfId="28297"/>
    <cellStyle name="Обычный 5 3 4 6 2 3 2" xfId="28298"/>
    <cellStyle name="Обычный 5 3 4 6 2 3 3" xfId="28299"/>
    <cellStyle name="Обычный 5 3 4 6 2 3 4" xfId="28300"/>
    <cellStyle name="Обычный 5 3 4 6 2 4" xfId="28301"/>
    <cellStyle name="Обычный 5 3 4 6 2 5" xfId="28302"/>
    <cellStyle name="Обычный 5 3 4 6 2 6" xfId="28303"/>
    <cellStyle name="Обычный 5 3 4 6 2 7" xfId="28304"/>
    <cellStyle name="Обычный 5 3 4 6 3" xfId="28305"/>
    <cellStyle name="Обычный 5 3 4 6 3 2" xfId="28306"/>
    <cellStyle name="Обычный 5 3 4 6 3 2 2" xfId="28307"/>
    <cellStyle name="Обычный 5 3 4 6 3 3" xfId="28308"/>
    <cellStyle name="Обычный 5 3 4 6 3 4" xfId="28309"/>
    <cellStyle name="Обычный 5 3 4 6 3 5" xfId="28310"/>
    <cellStyle name="Обычный 5 3 4 6 4" xfId="28311"/>
    <cellStyle name="Обычный 5 3 4 6 4 2" xfId="28312"/>
    <cellStyle name="Обычный 5 3 4 6 4 3" xfId="28313"/>
    <cellStyle name="Обычный 5 3 4 6 4 4" xfId="28314"/>
    <cellStyle name="Обычный 5 3 4 6 5" xfId="28315"/>
    <cellStyle name="Обычный 5 3 4 6 6" xfId="28316"/>
    <cellStyle name="Обычный 5 3 4 6 7" xfId="28317"/>
    <cellStyle name="Обычный 5 3 4 6 8" xfId="28318"/>
    <cellStyle name="Обычный 5 3 4 7" xfId="28319"/>
    <cellStyle name="Обычный 5 3 4 7 2" xfId="28320"/>
    <cellStyle name="Обычный 5 3 4 7 2 2" xfId="28321"/>
    <cellStyle name="Обычный 5 3 4 7 2 2 2" xfId="28322"/>
    <cellStyle name="Обычный 5 3 4 7 2 2 2 2" xfId="28323"/>
    <cellStyle name="Обычный 5 3 4 7 2 2 3" xfId="28324"/>
    <cellStyle name="Обычный 5 3 4 7 2 2 4" xfId="28325"/>
    <cellStyle name="Обычный 5 3 4 7 2 2 5" xfId="28326"/>
    <cellStyle name="Обычный 5 3 4 7 2 3" xfId="28327"/>
    <cellStyle name="Обычный 5 3 4 7 2 3 2" xfId="28328"/>
    <cellStyle name="Обычный 5 3 4 7 2 3 3" xfId="28329"/>
    <cellStyle name="Обычный 5 3 4 7 2 3 4" xfId="28330"/>
    <cellStyle name="Обычный 5 3 4 7 2 4" xfId="28331"/>
    <cellStyle name="Обычный 5 3 4 7 2 5" xfId="28332"/>
    <cellStyle name="Обычный 5 3 4 7 2 6" xfId="28333"/>
    <cellStyle name="Обычный 5 3 4 7 2 7" xfId="28334"/>
    <cellStyle name="Обычный 5 3 4 7 3" xfId="28335"/>
    <cellStyle name="Обычный 5 3 4 7 3 2" xfId="28336"/>
    <cellStyle name="Обычный 5 3 4 7 3 2 2" xfId="28337"/>
    <cellStyle name="Обычный 5 3 4 7 3 3" xfId="28338"/>
    <cellStyle name="Обычный 5 3 4 7 3 4" xfId="28339"/>
    <cellStyle name="Обычный 5 3 4 7 3 5" xfId="28340"/>
    <cellStyle name="Обычный 5 3 4 7 4" xfId="28341"/>
    <cellStyle name="Обычный 5 3 4 7 4 2" xfId="28342"/>
    <cellStyle name="Обычный 5 3 4 7 4 3" xfId="28343"/>
    <cellStyle name="Обычный 5 3 4 7 4 4" xfId="28344"/>
    <cellStyle name="Обычный 5 3 4 7 5" xfId="28345"/>
    <cellStyle name="Обычный 5 3 4 7 6" xfId="28346"/>
    <cellStyle name="Обычный 5 3 4 7 7" xfId="28347"/>
    <cellStyle name="Обычный 5 3 4 7 8" xfId="28348"/>
    <cellStyle name="Обычный 5 3 4 8" xfId="28349"/>
    <cellStyle name="Обычный 5 3 4 8 2" xfId="28350"/>
    <cellStyle name="Обычный 5 3 4 8 2 2" xfId="28351"/>
    <cellStyle name="Обычный 5 3 4 8 2 2 2" xfId="28352"/>
    <cellStyle name="Обычный 5 3 4 8 2 3" xfId="28353"/>
    <cellStyle name="Обычный 5 3 4 8 2 4" xfId="28354"/>
    <cellStyle name="Обычный 5 3 4 8 2 5" xfId="28355"/>
    <cellStyle name="Обычный 5 3 4 8 3" xfId="28356"/>
    <cellStyle name="Обычный 5 3 4 8 3 2" xfId="28357"/>
    <cellStyle name="Обычный 5 3 4 8 3 3" xfId="28358"/>
    <cellStyle name="Обычный 5 3 4 8 3 4" xfId="28359"/>
    <cellStyle name="Обычный 5 3 4 8 4" xfId="28360"/>
    <cellStyle name="Обычный 5 3 4 8 5" xfId="28361"/>
    <cellStyle name="Обычный 5 3 4 8 6" xfId="28362"/>
    <cellStyle name="Обычный 5 3 4 8 7" xfId="28363"/>
    <cellStyle name="Обычный 5 3 4 9" xfId="28364"/>
    <cellStyle name="Обычный 5 3 4 9 2" xfId="28365"/>
    <cellStyle name="Обычный 5 3 4 9 2 2" xfId="28366"/>
    <cellStyle name="Обычный 5 3 4 9 2 2 2" xfId="28367"/>
    <cellStyle name="Обычный 5 3 4 9 2 3" xfId="28368"/>
    <cellStyle name="Обычный 5 3 4 9 2 4" xfId="28369"/>
    <cellStyle name="Обычный 5 3 4 9 2 5" xfId="28370"/>
    <cellStyle name="Обычный 5 3 4 9 3" xfId="28371"/>
    <cellStyle name="Обычный 5 3 4 9 3 2" xfId="28372"/>
    <cellStyle name="Обычный 5 3 4 9 3 3" xfId="28373"/>
    <cellStyle name="Обычный 5 3 4 9 3 4" xfId="28374"/>
    <cellStyle name="Обычный 5 3 4 9 4" xfId="28375"/>
    <cellStyle name="Обычный 5 3 4 9 5" xfId="28376"/>
    <cellStyle name="Обычный 5 3 4 9 6" xfId="28377"/>
    <cellStyle name="Обычный 5 3 4 9 7" xfId="28378"/>
    <cellStyle name="Обычный 5 3 5" xfId="28379"/>
    <cellStyle name="Обычный 5 3 5 2" xfId="28380"/>
    <cellStyle name="Обычный 5 3 5 2 2" xfId="28381"/>
    <cellStyle name="Обычный 5 3 5 2 2 2" xfId="28382"/>
    <cellStyle name="Обычный 5 3 5 2 2 2 2" xfId="28383"/>
    <cellStyle name="Обычный 5 3 5 2 2 3" xfId="28384"/>
    <cellStyle name="Обычный 5 3 5 2 2 4" xfId="28385"/>
    <cellStyle name="Обычный 5 3 5 2 2 5" xfId="28386"/>
    <cellStyle name="Обычный 5 3 5 2 3" xfId="28387"/>
    <cellStyle name="Обычный 5 3 5 2 3 2" xfId="28388"/>
    <cellStyle name="Обычный 5 3 5 2 3 3" xfId="28389"/>
    <cellStyle name="Обычный 5 3 5 2 3 4" xfId="28390"/>
    <cellStyle name="Обычный 5 3 5 2 4" xfId="28391"/>
    <cellStyle name="Обычный 5 3 5 2 5" xfId="28392"/>
    <cellStyle name="Обычный 5 3 5 2 6" xfId="28393"/>
    <cellStyle name="Обычный 5 3 5 2 7" xfId="28394"/>
    <cellStyle name="Обычный 5 3 5 3" xfId="28395"/>
    <cellStyle name="Обычный 5 3 5 3 2" xfId="28396"/>
    <cellStyle name="Обычный 5 3 5 3 2 2" xfId="28397"/>
    <cellStyle name="Обычный 5 3 5 3 3" xfId="28398"/>
    <cellStyle name="Обычный 5 3 5 3 4" xfId="28399"/>
    <cellStyle name="Обычный 5 3 5 3 5" xfId="28400"/>
    <cellStyle name="Обычный 5 3 5 4" xfId="28401"/>
    <cellStyle name="Обычный 5 3 5 4 2" xfId="28402"/>
    <cellStyle name="Обычный 5 3 5 4 2 2" xfId="28403"/>
    <cellStyle name="Обычный 5 3 5 4 3" xfId="28404"/>
    <cellStyle name="Обычный 5 3 5 4 4" xfId="28405"/>
    <cellStyle name="Обычный 5 3 5 4 5" xfId="28406"/>
    <cellStyle name="Обычный 5 3 5 5" xfId="28407"/>
    <cellStyle name="Обычный 5 3 5 5 2" xfId="28408"/>
    <cellStyle name="Обычный 5 3 5 5 3" xfId="28409"/>
    <cellStyle name="Обычный 5 3 5 5 4" xfId="28410"/>
    <cellStyle name="Обычный 5 3 5 6" xfId="28411"/>
    <cellStyle name="Обычный 5 3 5 7" xfId="28412"/>
    <cellStyle name="Обычный 5 3 5 8" xfId="28413"/>
    <cellStyle name="Обычный 5 3 5 9" xfId="28414"/>
    <cellStyle name="Обычный 5 3 6" xfId="28415"/>
    <cellStyle name="Обычный 5 3 6 2" xfId="28416"/>
    <cellStyle name="Обычный 5 3 6 2 2" xfId="28417"/>
    <cellStyle name="Обычный 5 3 6 2 2 2" xfId="28418"/>
    <cellStyle name="Обычный 5 3 6 2 2 2 2" xfId="28419"/>
    <cellStyle name="Обычный 5 3 6 2 2 3" xfId="28420"/>
    <cellStyle name="Обычный 5 3 6 2 2 4" xfId="28421"/>
    <cellStyle name="Обычный 5 3 6 2 2 5" xfId="28422"/>
    <cellStyle name="Обычный 5 3 6 2 3" xfId="28423"/>
    <cellStyle name="Обычный 5 3 6 2 3 2" xfId="28424"/>
    <cellStyle name="Обычный 5 3 6 2 3 3" xfId="28425"/>
    <cellStyle name="Обычный 5 3 6 2 3 4" xfId="28426"/>
    <cellStyle name="Обычный 5 3 6 2 4" xfId="28427"/>
    <cellStyle name="Обычный 5 3 6 2 5" xfId="28428"/>
    <cellStyle name="Обычный 5 3 6 2 6" xfId="28429"/>
    <cellStyle name="Обычный 5 3 6 2 7" xfId="28430"/>
    <cellStyle name="Обычный 5 3 6 3" xfId="28431"/>
    <cellStyle name="Обычный 5 3 6 3 2" xfId="28432"/>
    <cellStyle name="Обычный 5 3 6 3 2 2" xfId="28433"/>
    <cellStyle name="Обычный 5 3 6 3 3" xfId="28434"/>
    <cellStyle name="Обычный 5 3 6 3 4" xfId="28435"/>
    <cellStyle name="Обычный 5 3 6 3 5" xfId="28436"/>
    <cellStyle name="Обычный 5 3 6 4" xfId="28437"/>
    <cellStyle name="Обычный 5 3 6 4 2" xfId="28438"/>
    <cellStyle name="Обычный 5 3 6 4 2 2" xfId="28439"/>
    <cellStyle name="Обычный 5 3 6 4 3" xfId="28440"/>
    <cellStyle name="Обычный 5 3 6 4 4" xfId="28441"/>
    <cellStyle name="Обычный 5 3 6 4 5" xfId="28442"/>
    <cellStyle name="Обычный 5 3 6 5" xfId="28443"/>
    <cellStyle name="Обычный 5 3 6 5 2" xfId="28444"/>
    <cellStyle name="Обычный 5 3 6 5 3" xfId="28445"/>
    <cellStyle name="Обычный 5 3 6 5 4" xfId="28446"/>
    <cellStyle name="Обычный 5 3 6 6" xfId="28447"/>
    <cellStyle name="Обычный 5 3 6 7" xfId="28448"/>
    <cellStyle name="Обычный 5 3 6 8" xfId="28449"/>
    <cellStyle name="Обычный 5 3 6 9" xfId="28450"/>
    <cellStyle name="Обычный 5 3 7" xfId="28451"/>
    <cellStyle name="Обычный 5 3 7 2" xfId="28452"/>
    <cellStyle name="Обычный 5 3 7 2 2" xfId="28453"/>
    <cellStyle name="Обычный 5 3 7 2 2 2" xfId="28454"/>
    <cellStyle name="Обычный 5 3 7 2 2 2 2" xfId="28455"/>
    <cellStyle name="Обычный 5 3 7 2 2 3" xfId="28456"/>
    <cellStyle name="Обычный 5 3 7 2 2 4" xfId="28457"/>
    <cellStyle name="Обычный 5 3 7 2 2 5" xfId="28458"/>
    <cellStyle name="Обычный 5 3 7 2 3" xfId="28459"/>
    <cellStyle name="Обычный 5 3 7 2 3 2" xfId="28460"/>
    <cellStyle name="Обычный 5 3 7 2 3 3" xfId="28461"/>
    <cellStyle name="Обычный 5 3 7 2 3 4" xfId="28462"/>
    <cellStyle name="Обычный 5 3 7 2 4" xfId="28463"/>
    <cellStyle name="Обычный 5 3 7 2 5" xfId="28464"/>
    <cellStyle name="Обычный 5 3 7 2 6" xfId="28465"/>
    <cellStyle name="Обычный 5 3 7 2 7" xfId="28466"/>
    <cellStyle name="Обычный 5 3 7 3" xfId="28467"/>
    <cellStyle name="Обычный 5 3 7 3 2" xfId="28468"/>
    <cellStyle name="Обычный 5 3 7 3 2 2" xfId="28469"/>
    <cellStyle name="Обычный 5 3 7 3 3" xfId="28470"/>
    <cellStyle name="Обычный 5 3 7 3 4" xfId="28471"/>
    <cellStyle name="Обычный 5 3 7 3 5" xfId="28472"/>
    <cellStyle name="Обычный 5 3 7 4" xfId="28473"/>
    <cellStyle name="Обычный 5 3 7 4 2" xfId="28474"/>
    <cellStyle name="Обычный 5 3 7 4 2 2" xfId="28475"/>
    <cellStyle name="Обычный 5 3 7 4 3" xfId="28476"/>
    <cellStyle name="Обычный 5 3 7 4 4" xfId="28477"/>
    <cellStyle name="Обычный 5 3 7 4 5" xfId="28478"/>
    <cellStyle name="Обычный 5 3 7 5" xfId="28479"/>
    <cellStyle name="Обычный 5 3 7 5 2" xfId="28480"/>
    <cellStyle name="Обычный 5 3 7 5 3" xfId="28481"/>
    <cellStyle name="Обычный 5 3 8" xfId="28482"/>
    <cellStyle name="Обычный 5 3 8 2" xfId="28483"/>
    <cellStyle name="Обычный 5 3 8 2 2" xfId="28484"/>
    <cellStyle name="Обычный 5 3 8 2 2 2" xfId="28485"/>
    <cellStyle name="Обычный 5 3 8 2 2 2 2" xfId="28486"/>
    <cellStyle name="Обычный 5 3 8 2 2 3" xfId="28487"/>
    <cellStyle name="Обычный 5 3 8 2 2 4" xfId="28488"/>
    <cellStyle name="Обычный 5 3 8 2 2 5" xfId="28489"/>
    <cellStyle name="Обычный 5 3 8 2 3" xfId="28490"/>
    <cellStyle name="Обычный 5 3 8 2 3 2" xfId="28491"/>
    <cellStyle name="Обычный 5 3 8 2 3 3" xfId="28492"/>
    <cellStyle name="Обычный 5 3 8 2 3 4" xfId="28493"/>
    <cellStyle name="Обычный 5 3 8 2 4" xfId="28494"/>
    <cellStyle name="Обычный 5 3 8 2 5" xfId="28495"/>
    <cellStyle name="Обычный 5 3 8 2 6" xfId="28496"/>
    <cellStyle name="Обычный 5 3 8 2 7" xfId="28497"/>
    <cellStyle name="Обычный 5 3 8 3" xfId="28498"/>
    <cellStyle name="Обычный 5 3 8 3 2" xfId="28499"/>
    <cellStyle name="Обычный 5 3 8 3 2 2" xfId="28500"/>
    <cellStyle name="Обычный 5 3 8 3 3" xfId="28501"/>
    <cellStyle name="Обычный 5 3 8 3 4" xfId="28502"/>
    <cellStyle name="Обычный 5 3 8 3 5" xfId="28503"/>
    <cellStyle name="Обычный 5 3 8 4" xfId="28504"/>
    <cellStyle name="Обычный 5 3 8 4 2" xfId="28505"/>
    <cellStyle name="Обычный 5 3 8 4 3" xfId="28506"/>
    <cellStyle name="Обычный 5 3 8 4 4" xfId="28507"/>
    <cellStyle name="Обычный 5 3 8 5" xfId="28508"/>
    <cellStyle name="Обычный 5 3 8 6" xfId="28509"/>
    <cellStyle name="Обычный 5 3 8 7" xfId="28510"/>
    <cellStyle name="Обычный 5 3 8 8" xfId="28511"/>
    <cellStyle name="Обычный 5 3 9" xfId="28512"/>
    <cellStyle name="Обычный 5 3 9 2" xfId="28513"/>
    <cellStyle name="Обычный 5 3 9 2 2" xfId="28514"/>
    <cellStyle name="Обычный 5 3 9 2 2 2" xfId="28515"/>
    <cellStyle name="Обычный 5 3 9 2 2 2 2" xfId="28516"/>
    <cellStyle name="Обычный 5 3 9 2 2 3" xfId="28517"/>
    <cellStyle name="Обычный 5 3 9 2 2 4" xfId="28518"/>
    <cellStyle name="Обычный 5 3 9 2 2 5" xfId="28519"/>
    <cellStyle name="Обычный 5 3 9 2 3" xfId="28520"/>
    <cellStyle name="Обычный 5 3 9 2 3 2" xfId="28521"/>
    <cellStyle name="Обычный 5 3 9 2 3 3" xfId="28522"/>
    <cellStyle name="Обычный 5 3 9 2 3 4" xfId="28523"/>
    <cellStyle name="Обычный 5 3 9 2 4" xfId="28524"/>
    <cellStyle name="Обычный 5 3 9 2 5" xfId="28525"/>
    <cellStyle name="Обычный 5 3 9 2 6" xfId="28526"/>
    <cellStyle name="Обычный 5 3 9 2 7" xfId="28527"/>
    <cellStyle name="Обычный 5 3 9 3" xfId="28528"/>
    <cellStyle name="Обычный 5 3 9 3 2" xfId="28529"/>
    <cellStyle name="Обычный 5 3 9 3 2 2" xfId="28530"/>
    <cellStyle name="Обычный 5 3 9 3 3" xfId="28531"/>
    <cellStyle name="Обычный 5 3 9 3 4" xfId="28532"/>
    <cellStyle name="Обычный 5 3 9 3 5" xfId="28533"/>
    <cellStyle name="Обычный 5 3 9 4" xfId="28534"/>
    <cellStyle name="Обычный 5 3 9 4 2" xfId="28535"/>
    <cellStyle name="Обычный 5 3 9 4 3" xfId="28536"/>
    <cellStyle name="Обычный 5 3 9 4 4" xfId="28537"/>
    <cellStyle name="Обычный 5 3 9 5" xfId="28538"/>
    <cellStyle name="Обычный 5 3 9 6" xfId="28539"/>
    <cellStyle name="Обычный 5 3 9 7" xfId="28540"/>
    <cellStyle name="Обычный 5 3 9 8" xfId="28541"/>
    <cellStyle name="Обычный 5 4" xfId="28542"/>
    <cellStyle name="Обычный 5 4 10" xfId="28543"/>
    <cellStyle name="Обычный 5 4 10 2" xfId="28544"/>
    <cellStyle name="Обычный 5 4 10 2 2" xfId="28545"/>
    <cellStyle name="Обычный 5 4 10 2 2 2" xfId="28546"/>
    <cellStyle name="Обычный 5 4 10 2 2 2 2" xfId="28547"/>
    <cellStyle name="Обычный 5 4 10 2 2 3" xfId="28548"/>
    <cellStyle name="Обычный 5 4 10 2 2 4" xfId="28549"/>
    <cellStyle name="Обычный 5 4 10 2 2 5" xfId="28550"/>
    <cellStyle name="Обычный 5 4 10 2 3" xfId="28551"/>
    <cellStyle name="Обычный 5 4 10 2 3 2" xfId="28552"/>
    <cellStyle name="Обычный 5 4 10 2 3 3" xfId="28553"/>
    <cellStyle name="Обычный 5 4 10 2 3 4" xfId="28554"/>
    <cellStyle name="Обычный 5 4 10 2 4" xfId="28555"/>
    <cellStyle name="Обычный 5 4 10 2 5" xfId="28556"/>
    <cellStyle name="Обычный 5 4 10 2 6" xfId="28557"/>
    <cellStyle name="Обычный 5 4 10 2 7" xfId="28558"/>
    <cellStyle name="Обычный 5 4 10 3" xfId="28559"/>
    <cellStyle name="Обычный 5 4 10 3 2" xfId="28560"/>
    <cellStyle name="Обычный 5 4 10 3 2 2" xfId="28561"/>
    <cellStyle name="Обычный 5 4 10 3 3" xfId="28562"/>
    <cellStyle name="Обычный 5 4 10 3 4" xfId="28563"/>
    <cellStyle name="Обычный 5 4 10 3 5" xfId="28564"/>
    <cellStyle name="Обычный 5 4 10 4" xfId="28565"/>
    <cellStyle name="Обычный 5 4 10 4 2" xfId="28566"/>
    <cellStyle name="Обычный 5 4 10 4 3" xfId="28567"/>
    <cellStyle name="Обычный 5 4 10 4 4" xfId="28568"/>
    <cellStyle name="Обычный 5 4 10 5" xfId="28569"/>
    <cellStyle name="Обычный 5 4 10 6" xfId="28570"/>
    <cellStyle name="Обычный 5 4 10 7" xfId="28571"/>
    <cellStyle name="Обычный 5 4 10 8" xfId="28572"/>
    <cellStyle name="Обычный 5 4 11" xfId="28573"/>
    <cellStyle name="Обычный 5 4 11 2" xfId="28574"/>
    <cellStyle name="Обычный 5 4 11 2 2" xfId="28575"/>
    <cellStyle name="Обычный 5 4 11 2 2 2" xfId="28576"/>
    <cellStyle name="Обычный 5 4 11 2 3" xfId="28577"/>
    <cellStyle name="Обычный 5 4 11 2 4" xfId="28578"/>
    <cellStyle name="Обычный 5 4 11 2 5" xfId="28579"/>
    <cellStyle name="Обычный 5 4 11 3" xfId="28580"/>
    <cellStyle name="Обычный 5 4 11 3 2" xfId="28581"/>
    <cellStyle name="Обычный 5 4 11 3 3" xfId="28582"/>
    <cellStyle name="Обычный 5 4 11 3 4" xfId="28583"/>
    <cellStyle name="Обычный 5 4 11 4" xfId="28584"/>
    <cellStyle name="Обычный 5 4 11 5" xfId="28585"/>
    <cellStyle name="Обычный 5 4 11 6" xfId="28586"/>
    <cellStyle name="Обычный 5 4 11 7" xfId="28587"/>
    <cellStyle name="Обычный 5 4 12" xfId="28588"/>
    <cellStyle name="Обычный 5 4 12 2" xfId="28589"/>
    <cellStyle name="Обычный 5 4 12 2 2" xfId="28590"/>
    <cellStyle name="Обычный 5 4 12 2 2 2" xfId="28591"/>
    <cellStyle name="Обычный 5 4 12 2 3" xfId="28592"/>
    <cellStyle name="Обычный 5 4 12 2 4" xfId="28593"/>
    <cellStyle name="Обычный 5 4 12 2 5" xfId="28594"/>
    <cellStyle name="Обычный 5 4 12 3" xfId="28595"/>
    <cellStyle name="Обычный 5 4 12 3 2" xfId="28596"/>
    <cellStyle name="Обычный 5 4 12 3 3" xfId="28597"/>
    <cellStyle name="Обычный 5 4 12 3 4" xfId="28598"/>
    <cellStyle name="Обычный 5 4 12 4" xfId="28599"/>
    <cellStyle name="Обычный 5 4 12 5" xfId="28600"/>
    <cellStyle name="Обычный 5 4 12 6" xfId="28601"/>
    <cellStyle name="Обычный 5 4 12 7" xfId="28602"/>
    <cellStyle name="Обычный 5 4 13" xfId="28603"/>
    <cellStyle name="Обычный 5 4 13 2" xfId="28604"/>
    <cellStyle name="Обычный 5 4 13 2 2" xfId="28605"/>
    <cellStyle name="Обычный 5 4 13 3" xfId="28606"/>
    <cellStyle name="Обычный 5 4 13 4" xfId="28607"/>
    <cellStyle name="Обычный 5 4 13 5" xfId="28608"/>
    <cellStyle name="Обычный 5 4 14" xfId="28609"/>
    <cellStyle name="Обычный 5 4 14 2" xfId="28610"/>
    <cellStyle name="Обычный 5 4 14 2 2" xfId="28611"/>
    <cellStyle name="Обычный 5 4 14 3" xfId="28612"/>
    <cellStyle name="Обычный 5 4 14 4" xfId="28613"/>
    <cellStyle name="Обычный 5 4 14 5" xfId="28614"/>
    <cellStyle name="Обычный 5 4 15" xfId="28615"/>
    <cellStyle name="Обычный 5 4 15 2" xfId="28616"/>
    <cellStyle name="Обычный 5 4 15 2 2" xfId="28617"/>
    <cellStyle name="Обычный 5 4 15 3" xfId="28618"/>
    <cellStyle name="Обычный 5 4 16" xfId="28619"/>
    <cellStyle name="Обычный 5 4 16 2" xfId="28620"/>
    <cellStyle name="Обычный 5 4 17" xfId="28621"/>
    <cellStyle name="Обычный 5 4 18" xfId="28622"/>
    <cellStyle name="Обычный 5 4 2" xfId="28623"/>
    <cellStyle name="Обычный 5 4 2 10" xfId="28624"/>
    <cellStyle name="Обычный 5 4 2 10 2" xfId="28625"/>
    <cellStyle name="Обычный 5 4 2 10 2 2" xfId="28626"/>
    <cellStyle name="Обычный 5 4 2 10 2 2 2" xfId="28627"/>
    <cellStyle name="Обычный 5 4 2 10 2 3" xfId="28628"/>
    <cellStyle name="Обычный 5 4 2 10 2 4" xfId="28629"/>
    <cellStyle name="Обычный 5 4 2 10 2 5" xfId="28630"/>
    <cellStyle name="Обычный 5 4 2 10 3" xfId="28631"/>
    <cellStyle name="Обычный 5 4 2 10 3 2" xfId="28632"/>
    <cellStyle name="Обычный 5 4 2 10 3 3" xfId="28633"/>
    <cellStyle name="Обычный 5 4 2 10 3 4" xfId="28634"/>
    <cellStyle name="Обычный 5 4 2 10 4" xfId="28635"/>
    <cellStyle name="Обычный 5 4 2 10 5" xfId="28636"/>
    <cellStyle name="Обычный 5 4 2 10 6" xfId="28637"/>
    <cellStyle name="Обычный 5 4 2 10 7" xfId="28638"/>
    <cellStyle name="Обычный 5 4 2 11" xfId="28639"/>
    <cellStyle name="Обычный 5 4 2 11 2" xfId="28640"/>
    <cellStyle name="Обычный 5 4 2 11 2 2" xfId="28641"/>
    <cellStyle name="Обычный 5 4 2 11 3" xfId="28642"/>
    <cellStyle name="Обычный 5 4 2 11 4" xfId="28643"/>
    <cellStyle name="Обычный 5 4 2 11 5" xfId="28644"/>
    <cellStyle name="Обычный 5 4 2 12" xfId="28645"/>
    <cellStyle name="Обычный 5 4 2 12 2" xfId="28646"/>
    <cellStyle name="Обычный 5 4 2 12 2 2" xfId="28647"/>
    <cellStyle name="Обычный 5 4 2 12 3" xfId="28648"/>
    <cellStyle name="Обычный 5 4 2 12 4" xfId="28649"/>
    <cellStyle name="Обычный 5 4 2 12 5" xfId="28650"/>
    <cellStyle name="Обычный 5 4 2 13" xfId="28651"/>
    <cellStyle name="Обычный 5 4 2 13 2" xfId="28652"/>
    <cellStyle name="Обычный 5 4 2 13 2 2" xfId="28653"/>
    <cellStyle name="Обычный 5 4 2 13 3" xfId="28654"/>
    <cellStyle name="Обычный 5 4 2 14" xfId="28655"/>
    <cellStyle name="Обычный 5 4 2 14 2" xfId="28656"/>
    <cellStyle name="Обычный 5 4 2 15" xfId="28657"/>
    <cellStyle name="Обычный 5 4 2 16" xfId="28658"/>
    <cellStyle name="Обычный 5 4 2 2" xfId="28659"/>
    <cellStyle name="Обычный 5 4 2 2 10" xfId="28660"/>
    <cellStyle name="Обычный 5 4 2 2 10 2" xfId="28661"/>
    <cellStyle name="Обычный 5 4 2 2 10 2 2" xfId="28662"/>
    <cellStyle name="Обычный 5 4 2 2 10 3" xfId="28663"/>
    <cellStyle name="Обычный 5 4 2 2 10 4" xfId="28664"/>
    <cellStyle name="Обычный 5 4 2 2 10 5" xfId="28665"/>
    <cellStyle name="Обычный 5 4 2 2 11" xfId="28666"/>
    <cellStyle name="Обычный 5 4 2 2 11 2" xfId="28667"/>
    <cellStyle name="Обычный 5 4 2 2 11 2 2" xfId="28668"/>
    <cellStyle name="Обычный 5 4 2 2 11 3" xfId="28669"/>
    <cellStyle name="Обычный 5 4 2 2 11 4" xfId="28670"/>
    <cellStyle name="Обычный 5 4 2 2 11 5" xfId="28671"/>
    <cellStyle name="Обычный 5 4 2 2 12" xfId="28672"/>
    <cellStyle name="Обычный 5 4 2 2 12 2" xfId="28673"/>
    <cellStyle name="Обычный 5 4 2 2 12 2 2" xfId="28674"/>
    <cellStyle name="Обычный 5 4 2 2 12 3" xfId="28675"/>
    <cellStyle name="Обычный 5 4 2 2 13" xfId="28676"/>
    <cellStyle name="Обычный 5 4 2 2 13 2" xfId="28677"/>
    <cellStyle name="Обычный 5 4 2 2 14" xfId="28678"/>
    <cellStyle name="Обычный 5 4 2 2 15" xfId="28679"/>
    <cellStyle name="Обычный 5 4 2 2 2" xfId="28680"/>
    <cellStyle name="Обычный 5 4 2 2 2 2" xfId="28681"/>
    <cellStyle name="Обычный 5 4 2 2 2 2 2" xfId="28682"/>
    <cellStyle name="Обычный 5 4 2 2 2 2 2 2" xfId="28683"/>
    <cellStyle name="Обычный 5 4 2 2 2 2 2 2 2" xfId="28684"/>
    <cellStyle name="Обычный 5 4 2 2 2 2 2 3" xfId="28685"/>
    <cellStyle name="Обычный 5 4 2 2 2 2 2 4" xfId="28686"/>
    <cellStyle name="Обычный 5 4 2 2 2 2 2 5" xfId="28687"/>
    <cellStyle name="Обычный 5 4 2 2 2 2 3" xfId="28688"/>
    <cellStyle name="Обычный 5 4 2 2 2 2 3 2" xfId="28689"/>
    <cellStyle name="Обычный 5 4 2 2 2 2 3 3" xfId="28690"/>
    <cellStyle name="Обычный 5 4 2 2 2 2 3 4" xfId="28691"/>
    <cellStyle name="Обычный 5 4 2 2 2 2 4" xfId="28692"/>
    <cellStyle name="Обычный 5 4 2 2 2 2 5" xfId="28693"/>
    <cellStyle name="Обычный 5 4 2 2 2 2 6" xfId="28694"/>
    <cellStyle name="Обычный 5 4 2 2 2 2 7" xfId="28695"/>
    <cellStyle name="Обычный 5 4 2 2 2 3" xfId="28696"/>
    <cellStyle name="Обычный 5 4 2 2 2 3 2" xfId="28697"/>
    <cellStyle name="Обычный 5 4 2 2 2 3 2 2" xfId="28698"/>
    <cellStyle name="Обычный 5 4 2 2 2 3 3" xfId="28699"/>
    <cellStyle name="Обычный 5 4 2 2 2 3 4" xfId="28700"/>
    <cellStyle name="Обычный 5 4 2 2 2 3 5" xfId="28701"/>
    <cellStyle name="Обычный 5 4 2 2 2 4" xfId="28702"/>
    <cellStyle name="Обычный 5 4 2 2 2 4 2" xfId="28703"/>
    <cellStyle name="Обычный 5 4 2 2 2 4 2 2" xfId="28704"/>
    <cellStyle name="Обычный 5 4 2 2 2 4 3" xfId="28705"/>
    <cellStyle name="Обычный 5 4 2 2 2 4 4" xfId="28706"/>
    <cellStyle name="Обычный 5 4 2 2 2 4 5" xfId="28707"/>
    <cellStyle name="Обычный 5 4 2 2 2 5" xfId="28708"/>
    <cellStyle name="Обычный 5 4 2 2 2 5 2" xfId="28709"/>
    <cellStyle name="Обычный 5 4 2 2 2 5 3" xfId="28710"/>
    <cellStyle name="Обычный 5 4 2 2 2 5 4" xfId="28711"/>
    <cellStyle name="Обычный 5 4 2 2 2 6" xfId="28712"/>
    <cellStyle name="Обычный 5 4 2 2 2 7" xfId="28713"/>
    <cellStyle name="Обычный 5 4 2 2 2 8" xfId="28714"/>
    <cellStyle name="Обычный 5 4 2 2 2 9" xfId="28715"/>
    <cellStyle name="Обычный 5 4 2 2 3" xfId="28716"/>
    <cellStyle name="Обычный 5 4 2 2 3 2" xfId="28717"/>
    <cellStyle name="Обычный 5 4 2 2 3 2 2" xfId="28718"/>
    <cellStyle name="Обычный 5 4 2 2 3 2 2 2" xfId="28719"/>
    <cellStyle name="Обычный 5 4 2 2 3 2 2 2 2" xfId="28720"/>
    <cellStyle name="Обычный 5 4 2 2 3 2 2 3" xfId="28721"/>
    <cellStyle name="Обычный 5 4 2 2 3 2 2 4" xfId="28722"/>
    <cellStyle name="Обычный 5 4 2 2 3 2 2 5" xfId="28723"/>
    <cellStyle name="Обычный 5 4 2 2 3 2 3" xfId="28724"/>
    <cellStyle name="Обычный 5 4 2 2 3 2 3 2" xfId="28725"/>
    <cellStyle name="Обычный 5 4 2 2 3 2 3 3" xfId="28726"/>
    <cellStyle name="Обычный 5 4 2 2 3 2 3 4" xfId="28727"/>
    <cellStyle name="Обычный 5 4 2 2 3 2 4" xfId="28728"/>
    <cellStyle name="Обычный 5 4 2 2 3 2 5" xfId="28729"/>
    <cellStyle name="Обычный 5 4 2 2 3 2 6" xfId="28730"/>
    <cellStyle name="Обычный 5 4 2 2 3 2 7" xfId="28731"/>
    <cellStyle name="Обычный 5 4 2 2 3 3" xfId="28732"/>
    <cellStyle name="Обычный 5 4 2 2 3 3 2" xfId="28733"/>
    <cellStyle name="Обычный 5 4 2 2 3 3 2 2" xfId="28734"/>
    <cellStyle name="Обычный 5 4 2 2 3 3 3" xfId="28735"/>
    <cellStyle name="Обычный 5 4 2 2 3 3 4" xfId="28736"/>
    <cellStyle name="Обычный 5 4 2 2 3 3 5" xfId="28737"/>
    <cellStyle name="Обычный 5 4 2 2 3 4" xfId="28738"/>
    <cellStyle name="Обычный 5 4 2 2 3 4 2" xfId="28739"/>
    <cellStyle name="Обычный 5 4 2 2 3 4 2 2" xfId="28740"/>
    <cellStyle name="Обычный 5 4 2 2 3 4 3" xfId="28741"/>
    <cellStyle name="Обычный 5 4 2 2 3 4 4" xfId="28742"/>
    <cellStyle name="Обычный 5 4 2 2 3 4 5" xfId="28743"/>
    <cellStyle name="Обычный 5 4 2 2 3 5" xfId="28744"/>
    <cellStyle name="Обычный 5 4 2 2 3 5 2" xfId="28745"/>
    <cellStyle name="Обычный 5 4 2 2 3 5 3" xfId="28746"/>
    <cellStyle name="Обычный 5 4 2 2 3 5 4" xfId="28747"/>
    <cellStyle name="Обычный 5 4 2 2 3 6" xfId="28748"/>
    <cellStyle name="Обычный 5 4 2 2 3 7" xfId="28749"/>
    <cellStyle name="Обычный 5 4 2 2 3 8" xfId="28750"/>
    <cellStyle name="Обычный 5 4 2 2 3 9" xfId="28751"/>
    <cellStyle name="Обычный 5 4 2 2 4" xfId="28752"/>
    <cellStyle name="Обычный 5 4 2 2 4 2" xfId="28753"/>
    <cellStyle name="Обычный 5 4 2 2 4 2 2" xfId="28754"/>
    <cellStyle name="Обычный 5 4 2 2 4 2 2 2" xfId="28755"/>
    <cellStyle name="Обычный 5 4 2 2 4 2 2 2 2" xfId="28756"/>
    <cellStyle name="Обычный 5 4 2 2 4 2 2 3" xfId="28757"/>
    <cellStyle name="Обычный 5 4 2 2 4 2 2 4" xfId="28758"/>
    <cellStyle name="Обычный 5 4 2 2 4 2 2 5" xfId="28759"/>
    <cellStyle name="Обычный 5 4 2 2 4 2 3" xfId="28760"/>
    <cellStyle name="Обычный 5 4 2 2 4 2 3 2" xfId="28761"/>
    <cellStyle name="Обычный 5 4 2 2 4 2 3 3" xfId="28762"/>
    <cellStyle name="Обычный 5 4 2 2 4 2 3 4" xfId="28763"/>
    <cellStyle name="Обычный 5 4 2 2 4 2 4" xfId="28764"/>
    <cellStyle name="Обычный 5 4 2 2 4 2 5" xfId="28765"/>
    <cellStyle name="Обычный 5 4 2 2 4 2 6" xfId="28766"/>
    <cellStyle name="Обычный 5 4 2 2 4 2 7" xfId="28767"/>
    <cellStyle name="Обычный 5 4 2 2 4 3" xfId="28768"/>
    <cellStyle name="Обычный 5 4 2 2 4 3 2" xfId="28769"/>
    <cellStyle name="Обычный 5 4 2 2 4 3 2 2" xfId="28770"/>
    <cellStyle name="Обычный 5 4 2 2 4 3 3" xfId="28771"/>
    <cellStyle name="Обычный 5 4 2 2 4 3 4" xfId="28772"/>
    <cellStyle name="Обычный 5 4 2 2 4 3 5" xfId="28773"/>
    <cellStyle name="Обычный 5 4 2 2 4 4" xfId="28774"/>
    <cellStyle name="Обычный 5 4 2 2 4 4 2" xfId="28775"/>
    <cellStyle name="Обычный 5 4 2 2 4 4 2 2" xfId="28776"/>
    <cellStyle name="Обычный 5 4 2 2 4 4 3" xfId="28777"/>
    <cellStyle name="Обычный 5 4 2 2 4 4 4" xfId="28778"/>
    <cellStyle name="Обычный 5 4 2 2 4 4 5" xfId="28779"/>
    <cellStyle name="Обычный 5 4 2 2 4 5" xfId="28780"/>
    <cellStyle name="Обычный 5 4 2 2 4 5 2" xfId="28781"/>
    <cellStyle name="Обычный 5 4 2 2 4 5 3" xfId="28782"/>
    <cellStyle name="Обычный 5 4 2 2 4 5 4" xfId="28783"/>
    <cellStyle name="Обычный 5 4 2 2 4 6" xfId="28784"/>
    <cellStyle name="Обычный 5 4 2 2 4 7" xfId="28785"/>
    <cellStyle name="Обычный 5 4 2 2 4 8" xfId="28786"/>
    <cellStyle name="Обычный 5 4 2 2 4 9" xfId="28787"/>
    <cellStyle name="Обычный 5 4 2 2 5" xfId="28788"/>
    <cellStyle name="Обычный 5 4 2 2 5 2" xfId="28789"/>
    <cellStyle name="Обычный 5 4 2 2 5 2 2" xfId="28790"/>
    <cellStyle name="Обычный 5 4 2 2 5 2 2 2" xfId="28791"/>
    <cellStyle name="Обычный 5 4 2 2 5 2 2 2 2" xfId="28792"/>
    <cellStyle name="Обычный 5 4 2 2 5 2 2 3" xfId="28793"/>
    <cellStyle name="Обычный 5 4 2 2 5 2 2 4" xfId="28794"/>
    <cellStyle name="Обычный 5 4 2 2 5 2 2 5" xfId="28795"/>
    <cellStyle name="Обычный 5 4 2 2 5 2 3" xfId="28796"/>
    <cellStyle name="Обычный 5 4 2 2 5 2 3 2" xfId="28797"/>
    <cellStyle name="Обычный 5 4 2 2 5 2 3 3" xfId="28798"/>
    <cellStyle name="Обычный 5 4 2 2 5 2 3 4" xfId="28799"/>
    <cellStyle name="Обычный 5 4 2 2 5 2 4" xfId="28800"/>
    <cellStyle name="Обычный 5 4 2 2 5 2 5" xfId="28801"/>
    <cellStyle name="Обычный 5 4 2 2 5 2 6" xfId="28802"/>
    <cellStyle name="Обычный 5 4 2 2 5 2 7" xfId="28803"/>
    <cellStyle name="Обычный 5 4 2 2 5 3" xfId="28804"/>
    <cellStyle name="Обычный 5 4 2 2 5 3 2" xfId="28805"/>
    <cellStyle name="Обычный 5 4 2 2 5 3 2 2" xfId="28806"/>
    <cellStyle name="Обычный 5 4 2 2 5 3 3" xfId="28807"/>
    <cellStyle name="Обычный 5 4 2 2 5 3 4" xfId="28808"/>
    <cellStyle name="Обычный 5 4 2 2 5 3 5" xfId="28809"/>
    <cellStyle name="Обычный 5 4 2 2 5 4" xfId="28810"/>
    <cellStyle name="Обычный 5 4 2 2 5 4 2" xfId="28811"/>
    <cellStyle name="Обычный 5 4 2 2 5 4 3" xfId="28812"/>
    <cellStyle name="Обычный 5 4 2 2 5 4 4" xfId="28813"/>
    <cellStyle name="Обычный 5 4 2 2 5 5" xfId="28814"/>
    <cellStyle name="Обычный 5 4 2 2 5 6" xfId="28815"/>
    <cellStyle name="Обычный 5 4 2 2 5 7" xfId="28816"/>
    <cellStyle name="Обычный 5 4 2 2 5 8" xfId="28817"/>
    <cellStyle name="Обычный 5 4 2 2 6" xfId="28818"/>
    <cellStyle name="Обычный 5 4 2 2 6 2" xfId="28819"/>
    <cellStyle name="Обычный 5 4 2 2 6 2 2" xfId="28820"/>
    <cellStyle name="Обычный 5 4 2 2 6 2 2 2" xfId="28821"/>
    <cellStyle name="Обычный 5 4 2 2 6 2 2 2 2" xfId="28822"/>
    <cellStyle name="Обычный 5 4 2 2 6 2 2 3" xfId="28823"/>
    <cellStyle name="Обычный 5 4 2 2 6 2 2 4" xfId="28824"/>
    <cellStyle name="Обычный 5 4 2 2 6 2 2 5" xfId="28825"/>
    <cellStyle name="Обычный 5 4 2 2 6 2 3" xfId="28826"/>
    <cellStyle name="Обычный 5 4 2 2 6 2 3 2" xfId="28827"/>
    <cellStyle name="Обычный 5 4 2 2 6 2 3 3" xfId="28828"/>
    <cellStyle name="Обычный 5 4 2 2 6 2 3 4" xfId="28829"/>
    <cellStyle name="Обычный 5 4 2 2 6 2 4" xfId="28830"/>
    <cellStyle name="Обычный 5 4 2 2 6 2 5" xfId="28831"/>
    <cellStyle name="Обычный 5 4 2 2 6 2 6" xfId="28832"/>
    <cellStyle name="Обычный 5 4 2 2 6 2 7" xfId="28833"/>
    <cellStyle name="Обычный 5 4 2 2 6 3" xfId="28834"/>
    <cellStyle name="Обычный 5 4 2 2 6 3 2" xfId="28835"/>
    <cellStyle name="Обычный 5 4 2 2 6 3 2 2" xfId="28836"/>
    <cellStyle name="Обычный 5 4 2 2 6 3 3" xfId="28837"/>
    <cellStyle name="Обычный 5 4 2 2 6 3 4" xfId="28838"/>
    <cellStyle name="Обычный 5 4 2 2 6 3 5" xfId="28839"/>
    <cellStyle name="Обычный 5 4 2 2 6 4" xfId="28840"/>
    <cellStyle name="Обычный 5 4 2 2 6 4 2" xfId="28841"/>
    <cellStyle name="Обычный 5 4 2 2 6 4 3" xfId="28842"/>
    <cellStyle name="Обычный 5 4 2 2 6 4 4" xfId="28843"/>
    <cellStyle name="Обычный 5 4 2 2 6 5" xfId="28844"/>
    <cellStyle name="Обычный 5 4 2 2 6 6" xfId="28845"/>
    <cellStyle name="Обычный 5 4 2 2 6 7" xfId="28846"/>
    <cellStyle name="Обычный 5 4 2 2 6 8" xfId="28847"/>
    <cellStyle name="Обычный 5 4 2 2 7" xfId="28848"/>
    <cellStyle name="Обычный 5 4 2 2 7 2" xfId="28849"/>
    <cellStyle name="Обычный 5 4 2 2 7 2 2" xfId="28850"/>
    <cellStyle name="Обычный 5 4 2 2 7 2 2 2" xfId="28851"/>
    <cellStyle name="Обычный 5 4 2 2 7 2 2 2 2" xfId="28852"/>
    <cellStyle name="Обычный 5 4 2 2 7 2 2 3" xfId="28853"/>
    <cellStyle name="Обычный 5 4 2 2 7 2 2 4" xfId="28854"/>
    <cellStyle name="Обычный 5 4 2 2 7 2 2 5" xfId="28855"/>
    <cellStyle name="Обычный 5 4 2 2 7 2 3" xfId="28856"/>
    <cellStyle name="Обычный 5 4 2 2 7 2 3 2" xfId="28857"/>
    <cellStyle name="Обычный 5 4 2 2 7 2 3 3" xfId="28858"/>
    <cellStyle name="Обычный 5 4 2 2 7 2 3 4" xfId="28859"/>
    <cellStyle name="Обычный 5 4 2 2 7 2 4" xfId="28860"/>
    <cellStyle name="Обычный 5 4 2 2 7 2 5" xfId="28861"/>
    <cellStyle name="Обычный 5 4 2 2 7 2 6" xfId="28862"/>
    <cellStyle name="Обычный 5 4 2 2 7 2 7" xfId="28863"/>
    <cellStyle name="Обычный 5 4 2 2 7 3" xfId="28864"/>
    <cellStyle name="Обычный 5 4 2 2 7 3 2" xfId="28865"/>
    <cellStyle name="Обычный 5 4 2 2 7 3 2 2" xfId="28866"/>
    <cellStyle name="Обычный 5 4 2 2 7 3 3" xfId="28867"/>
    <cellStyle name="Обычный 5 4 2 2 7 3 4" xfId="28868"/>
    <cellStyle name="Обычный 5 4 2 2 7 3 5" xfId="28869"/>
    <cellStyle name="Обычный 5 4 2 2 7 4" xfId="28870"/>
    <cellStyle name="Обычный 5 4 2 2 7 4 2" xfId="28871"/>
    <cellStyle name="Обычный 5 4 2 2 7 4 3" xfId="28872"/>
    <cellStyle name="Обычный 5 4 2 2 7 4 4" xfId="28873"/>
    <cellStyle name="Обычный 5 4 2 2 7 5" xfId="28874"/>
    <cellStyle name="Обычный 5 4 2 2 7 6" xfId="28875"/>
    <cellStyle name="Обычный 5 4 2 2 7 7" xfId="28876"/>
    <cellStyle name="Обычный 5 4 2 2 7 8" xfId="28877"/>
    <cellStyle name="Обычный 5 4 2 2 8" xfId="28878"/>
    <cellStyle name="Обычный 5 4 2 2 8 2" xfId="28879"/>
    <cellStyle name="Обычный 5 4 2 2 8 2 2" xfId="28880"/>
    <cellStyle name="Обычный 5 4 2 2 8 2 2 2" xfId="28881"/>
    <cellStyle name="Обычный 5 4 2 2 8 2 3" xfId="28882"/>
    <cellStyle name="Обычный 5 4 2 2 8 2 4" xfId="28883"/>
    <cellStyle name="Обычный 5 4 2 2 8 2 5" xfId="28884"/>
    <cellStyle name="Обычный 5 4 2 2 8 3" xfId="28885"/>
    <cellStyle name="Обычный 5 4 2 2 8 3 2" xfId="28886"/>
    <cellStyle name="Обычный 5 4 2 2 8 3 3" xfId="28887"/>
    <cellStyle name="Обычный 5 4 2 2 8 3 4" xfId="28888"/>
    <cellStyle name="Обычный 5 4 2 2 8 4" xfId="28889"/>
    <cellStyle name="Обычный 5 4 2 2 8 5" xfId="28890"/>
    <cellStyle name="Обычный 5 4 2 2 8 6" xfId="28891"/>
    <cellStyle name="Обычный 5 4 2 2 8 7" xfId="28892"/>
    <cellStyle name="Обычный 5 4 2 2 9" xfId="28893"/>
    <cellStyle name="Обычный 5 4 2 2 9 2" xfId="28894"/>
    <cellStyle name="Обычный 5 4 2 2 9 2 2" xfId="28895"/>
    <cellStyle name="Обычный 5 4 2 2 9 2 2 2" xfId="28896"/>
    <cellStyle name="Обычный 5 4 2 2 9 2 3" xfId="28897"/>
    <cellStyle name="Обычный 5 4 2 2 9 2 4" xfId="28898"/>
    <cellStyle name="Обычный 5 4 2 2 9 2 5" xfId="28899"/>
    <cellStyle name="Обычный 5 4 2 2 9 3" xfId="28900"/>
    <cellStyle name="Обычный 5 4 2 2 9 3 2" xfId="28901"/>
    <cellStyle name="Обычный 5 4 2 2 9 3 3" xfId="28902"/>
    <cellStyle name="Обычный 5 4 2 2 9 3 4" xfId="28903"/>
    <cellStyle name="Обычный 5 4 2 2 9 4" xfId="28904"/>
    <cellStyle name="Обычный 5 4 2 2 9 5" xfId="28905"/>
    <cellStyle name="Обычный 5 4 2 2 9 6" xfId="28906"/>
    <cellStyle name="Обычный 5 4 2 2 9 7" xfId="28907"/>
    <cellStyle name="Обычный 5 4 2 3" xfId="28908"/>
    <cellStyle name="Обычный 5 4 2 3 2" xfId="28909"/>
    <cellStyle name="Обычный 5 4 2 3 2 2" xfId="28910"/>
    <cellStyle name="Обычный 5 4 2 3 2 2 2" xfId="28911"/>
    <cellStyle name="Обычный 5 4 2 3 2 2 2 2" xfId="28912"/>
    <cellStyle name="Обычный 5 4 2 3 2 2 3" xfId="28913"/>
    <cellStyle name="Обычный 5 4 2 3 2 2 4" xfId="28914"/>
    <cellStyle name="Обычный 5 4 2 3 2 2 5" xfId="28915"/>
    <cellStyle name="Обычный 5 4 2 3 2 3" xfId="28916"/>
    <cellStyle name="Обычный 5 4 2 3 2 3 2" xfId="28917"/>
    <cellStyle name="Обычный 5 4 2 3 2 3 2 2" xfId="28918"/>
    <cellStyle name="Обычный 5 4 2 3 2 3 3" xfId="28919"/>
    <cellStyle name="Обычный 5 4 2 3 2 3 4" xfId="28920"/>
    <cellStyle name="Обычный 5 4 2 3 2 3 5" xfId="28921"/>
    <cellStyle name="Обычный 5 4 2 3 2 4" xfId="28922"/>
    <cellStyle name="Обычный 5 4 2 3 2 4 2" xfId="28923"/>
    <cellStyle name="Обычный 5 4 2 3 2 4 3" xfId="28924"/>
    <cellStyle name="Обычный 5 4 2 3 2 4 4" xfId="28925"/>
    <cellStyle name="Обычный 5 4 2 3 2 5" xfId="28926"/>
    <cellStyle name="Обычный 5 4 2 3 2 6" xfId="28927"/>
    <cellStyle name="Обычный 5 4 2 3 2 7" xfId="28928"/>
    <cellStyle name="Обычный 5 4 2 3 2 8" xfId="28929"/>
    <cellStyle name="Обычный 5 4 2 3 3" xfId="28930"/>
    <cellStyle name="Обычный 5 4 2 3 3 2" xfId="28931"/>
    <cellStyle name="Обычный 5 4 2 3 3 2 2" xfId="28932"/>
    <cellStyle name="Обычный 5 4 2 3 3 3" xfId="28933"/>
    <cellStyle name="Обычный 5 4 2 3 3 4" xfId="28934"/>
    <cellStyle name="Обычный 5 4 2 3 3 5" xfId="28935"/>
    <cellStyle name="Обычный 5 4 2 3 4" xfId="28936"/>
    <cellStyle name="Обычный 5 4 2 3 4 2" xfId="28937"/>
    <cellStyle name="Обычный 5 4 2 3 4 2 2" xfId="28938"/>
    <cellStyle name="Обычный 5 4 2 3 4 3" xfId="28939"/>
    <cellStyle name="Обычный 5 4 2 3 4 4" xfId="28940"/>
    <cellStyle name="Обычный 5 4 2 3 4 5" xfId="28941"/>
    <cellStyle name="Обычный 5 4 2 3 5" xfId="28942"/>
    <cellStyle name="Обычный 5 4 2 3 5 2" xfId="28943"/>
    <cellStyle name="Обычный 5 4 2 3 5 2 2" xfId="28944"/>
    <cellStyle name="Обычный 5 4 2 3 5 3" xfId="28945"/>
    <cellStyle name="Обычный 5 4 2 3 5 4" xfId="28946"/>
    <cellStyle name="Обычный 5 4 2 3 5 5" xfId="28947"/>
    <cellStyle name="Обычный 5 4 2 3 6" xfId="28948"/>
    <cellStyle name="Обычный 5 4 2 3 6 2" xfId="28949"/>
    <cellStyle name="Обычный 5 4 2 3 6 2 2" xfId="28950"/>
    <cellStyle name="Обычный 5 4 2 3 6 3" xfId="28951"/>
    <cellStyle name="Обычный 5 4 2 3 7" xfId="28952"/>
    <cellStyle name="Обычный 5 4 2 3 7 2" xfId="28953"/>
    <cellStyle name="Обычный 5 4 2 3 8" xfId="28954"/>
    <cellStyle name="Обычный 5 4 2 3 9" xfId="28955"/>
    <cellStyle name="Обычный 5 4 2 4" xfId="28956"/>
    <cellStyle name="Обычный 5 4 2 4 2" xfId="28957"/>
    <cellStyle name="Обычный 5 4 2 4 2 2" xfId="28958"/>
    <cellStyle name="Обычный 5 4 2 4 2 2 2" xfId="28959"/>
    <cellStyle name="Обычный 5 4 2 4 2 2 2 2" xfId="28960"/>
    <cellStyle name="Обычный 5 4 2 4 2 2 3" xfId="28961"/>
    <cellStyle name="Обычный 5 4 2 4 2 2 4" xfId="28962"/>
    <cellStyle name="Обычный 5 4 2 4 2 2 5" xfId="28963"/>
    <cellStyle name="Обычный 5 4 2 4 2 3" xfId="28964"/>
    <cellStyle name="Обычный 5 4 2 4 2 3 2" xfId="28965"/>
    <cellStyle name="Обычный 5 4 2 4 2 3 3" xfId="28966"/>
    <cellStyle name="Обычный 5 4 2 4 2 3 4" xfId="28967"/>
    <cellStyle name="Обычный 5 4 2 4 2 4" xfId="28968"/>
    <cellStyle name="Обычный 5 4 2 4 2 5" xfId="28969"/>
    <cellStyle name="Обычный 5 4 2 4 2 6" xfId="28970"/>
    <cellStyle name="Обычный 5 4 2 4 2 7" xfId="28971"/>
    <cellStyle name="Обычный 5 4 2 4 3" xfId="28972"/>
    <cellStyle name="Обычный 5 4 2 4 3 2" xfId="28973"/>
    <cellStyle name="Обычный 5 4 2 4 3 2 2" xfId="28974"/>
    <cellStyle name="Обычный 5 4 2 4 3 3" xfId="28975"/>
    <cellStyle name="Обычный 5 4 2 4 3 4" xfId="28976"/>
    <cellStyle name="Обычный 5 4 2 4 3 5" xfId="28977"/>
    <cellStyle name="Обычный 5 4 2 4 4" xfId="28978"/>
    <cellStyle name="Обычный 5 4 2 4 4 2" xfId="28979"/>
    <cellStyle name="Обычный 5 4 2 4 4 2 2" xfId="28980"/>
    <cellStyle name="Обычный 5 4 2 4 4 3" xfId="28981"/>
    <cellStyle name="Обычный 5 4 2 4 4 4" xfId="28982"/>
    <cellStyle name="Обычный 5 4 2 4 4 5" xfId="28983"/>
    <cellStyle name="Обычный 5 4 2 4 5" xfId="28984"/>
    <cellStyle name="Обычный 5 4 2 4 5 2" xfId="28985"/>
    <cellStyle name="Обычный 5 4 2 4 5 3" xfId="28986"/>
    <cellStyle name="Обычный 5 4 2 4 5 4" xfId="28987"/>
    <cellStyle name="Обычный 5 4 2 4 6" xfId="28988"/>
    <cellStyle name="Обычный 5 4 2 4 7" xfId="28989"/>
    <cellStyle name="Обычный 5 4 2 4 8" xfId="28990"/>
    <cellStyle name="Обычный 5 4 2 4 9" xfId="28991"/>
    <cellStyle name="Обычный 5 4 2 5" xfId="28992"/>
    <cellStyle name="Обычный 5 4 2 5 2" xfId="28993"/>
    <cellStyle name="Обычный 5 4 2 5 2 2" xfId="28994"/>
    <cellStyle name="Обычный 5 4 2 5 2 2 2" xfId="28995"/>
    <cellStyle name="Обычный 5 4 2 5 2 2 2 2" xfId="28996"/>
    <cellStyle name="Обычный 5 4 2 5 2 2 3" xfId="28997"/>
    <cellStyle name="Обычный 5 4 2 5 2 2 4" xfId="28998"/>
    <cellStyle name="Обычный 5 4 2 5 2 2 5" xfId="28999"/>
    <cellStyle name="Обычный 5 4 2 5 2 3" xfId="29000"/>
    <cellStyle name="Обычный 5 4 2 5 2 3 2" xfId="29001"/>
    <cellStyle name="Обычный 5 4 2 5 2 3 3" xfId="29002"/>
    <cellStyle name="Обычный 5 4 2 5 2 3 4" xfId="29003"/>
    <cellStyle name="Обычный 5 4 2 5 2 4" xfId="29004"/>
    <cellStyle name="Обычный 5 4 2 5 2 5" xfId="29005"/>
    <cellStyle name="Обычный 5 4 2 5 2 6" xfId="29006"/>
    <cellStyle name="Обычный 5 4 2 5 2 7" xfId="29007"/>
    <cellStyle name="Обычный 5 4 2 5 3" xfId="29008"/>
    <cellStyle name="Обычный 5 4 2 5 3 2" xfId="29009"/>
    <cellStyle name="Обычный 5 4 2 5 3 2 2" xfId="29010"/>
    <cellStyle name="Обычный 5 4 2 5 3 3" xfId="29011"/>
    <cellStyle name="Обычный 5 4 2 5 3 4" xfId="29012"/>
    <cellStyle name="Обычный 5 4 2 5 3 5" xfId="29013"/>
    <cellStyle name="Обычный 5 4 2 5 4" xfId="29014"/>
    <cellStyle name="Обычный 5 4 2 5 4 2" xfId="29015"/>
    <cellStyle name="Обычный 5 4 2 5 4 2 2" xfId="29016"/>
    <cellStyle name="Обычный 5 4 2 5 4 3" xfId="29017"/>
    <cellStyle name="Обычный 5 4 2 5 4 4" xfId="29018"/>
    <cellStyle name="Обычный 5 4 2 5 4 5" xfId="29019"/>
    <cellStyle name="Обычный 5 4 2 5 5" xfId="29020"/>
    <cellStyle name="Обычный 5 4 2 5 5 2" xfId="29021"/>
    <cellStyle name="Обычный 5 4 2 5 5 3" xfId="29022"/>
    <cellStyle name="Обычный 5 4 2 5 5 4" xfId="29023"/>
    <cellStyle name="Обычный 5 4 2 5 6" xfId="29024"/>
    <cellStyle name="Обычный 5 4 2 5 7" xfId="29025"/>
    <cellStyle name="Обычный 5 4 2 5 8" xfId="29026"/>
    <cellStyle name="Обычный 5 4 2 5 9" xfId="29027"/>
    <cellStyle name="Обычный 5 4 2 6" xfId="29028"/>
    <cellStyle name="Обычный 5 4 2 6 2" xfId="29029"/>
    <cellStyle name="Обычный 5 4 2 6 2 2" xfId="29030"/>
    <cellStyle name="Обычный 5 4 2 6 2 2 2" xfId="29031"/>
    <cellStyle name="Обычный 5 4 2 6 2 2 2 2" xfId="29032"/>
    <cellStyle name="Обычный 5 4 2 6 2 2 3" xfId="29033"/>
    <cellStyle name="Обычный 5 4 2 6 2 2 4" xfId="29034"/>
    <cellStyle name="Обычный 5 4 2 6 2 2 5" xfId="29035"/>
    <cellStyle name="Обычный 5 4 2 6 2 3" xfId="29036"/>
    <cellStyle name="Обычный 5 4 2 6 2 3 2" xfId="29037"/>
    <cellStyle name="Обычный 5 4 2 6 2 3 3" xfId="29038"/>
    <cellStyle name="Обычный 5 4 2 6 2 3 4" xfId="29039"/>
    <cellStyle name="Обычный 5 4 2 6 2 4" xfId="29040"/>
    <cellStyle name="Обычный 5 4 2 6 2 5" xfId="29041"/>
    <cellStyle name="Обычный 5 4 2 6 2 6" xfId="29042"/>
    <cellStyle name="Обычный 5 4 2 6 2 7" xfId="29043"/>
    <cellStyle name="Обычный 5 4 2 6 3" xfId="29044"/>
    <cellStyle name="Обычный 5 4 2 6 3 2" xfId="29045"/>
    <cellStyle name="Обычный 5 4 2 6 3 2 2" xfId="29046"/>
    <cellStyle name="Обычный 5 4 2 6 3 3" xfId="29047"/>
    <cellStyle name="Обычный 5 4 2 6 3 4" xfId="29048"/>
    <cellStyle name="Обычный 5 4 2 6 3 5" xfId="29049"/>
    <cellStyle name="Обычный 5 4 2 6 4" xfId="29050"/>
    <cellStyle name="Обычный 5 4 2 6 4 2" xfId="29051"/>
    <cellStyle name="Обычный 5 4 2 6 4 3" xfId="29052"/>
    <cellStyle name="Обычный 5 4 2 6 4 4" xfId="29053"/>
    <cellStyle name="Обычный 5 4 2 6 5" xfId="29054"/>
    <cellStyle name="Обычный 5 4 2 6 6" xfId="29055"/>
    <cellStyle name="Обычный 5 4 2 6 7" xfId="29056"/>
    <cellStyle name="Обычный 5 4 2 6 8" xfId="29057"/>
    <cellStyle name="Обычный 5 4 2 7" xfId="29058"/>
    <cellStyle name="Обычный 5 4 2 7 2" xfId="29059"/>
    <cellStyle name="Обычный 5 4 2 7 2 2" xfId="29060"/>
    <cellStyle name="Обычный 5 4 2 7 2 2 2" xfId="29061"/>
    <cellStyle name="Обычный 5 4 2 7 2 2 2 2" xfId="29062"/>
    <cellStyle name="Обычный 5 4 2 7 2 2 3" xfId="29063"/>
    <cellStyle name="Обычный 5 4 2 7 2 2 4" xfId="29064"/>
    <cellStyle name="Обычный 5 4 2 7 2 2 5" xfId="29065"/>
    <cellStyle name="Обычный 5 4 2 7 2 3" xfId="29066"/>
    <cellStyle name="Обычный 5 4 2 7 2 3 2" xfId="29067"/>
    <cellStyle name="Обычный 5 4 2 7 2 3 3" xfId="29068"/>
    <cellStyle name="Обычный 5 4 2 7 2 3 4" xfId="29069"/>
    <cellStyle name="Обычный 5 4 2 7 2 4" xfId="29070"/>
    <cellStyle name="Обычный 5 4 2 7 2 5" xfId="29071"/>
    <cellStyle name="Обычный 5 4 2 7 2 6" xfId="29072"/>
    <cellStyle name="Обычный 5 4 2 7 2 7" xfId="29073"/>
    <cellStyle name="Обычный 5 4 2 7 3" xfId="29074"/>
    <cellStyle name="Обычный 5 4 2 7 3 2" xfId="29075"/>
    <cellStyle name="Обычный 5 4 2 7 3 2 2" xfId="29076"/>
    <cellStyle name="Обычный 5 4 2 7 3 3" xfId="29077"/>
    <cellStyle name="Обычный 5 4 2 7 3 4" xfId="29078"/>
    <cellStyle name="Обычный 5 4 2 7 3 5" xfId="29079"/>
    <cellStyle name="Обычный 5 4 2 7 4" xfId="29080"/>
    <cellStyle name="Обычный 5 4 2 7 4 2" xfId="29081"/>
    <cellStyle name="Обычный 5 4 2 7 4 3" xfId="29082"/>
    <cellStyle name="Обычный 5 4 2 7 4 4" xfId="29083"/>
    <cellStyle name="Обычный 5 4 2 7 5" xfId="29084"/>
    <cellStyle name="Обычный 5 4 2 7 6" xfId="29085"/>
    <cellStyle name="Обычный 5 4 2 7 7" xfId="29086"/>
    <cellStyle name="Обычный 5 4 2 7 8" xfId="29087"/>
    <cellStyle name="Обычный 5 4 2 8" xfId="29088"/>
    <cellStyle name="Обычный 5 4 2 8 2" xfId="29089"/>
    <cellStyle name="Обычный 5 4 2 8 2 2" xfId="29090"/>
    <cellStyle name="Обычный 5 4 2 8 2 2 2" xfId="29091"/>
    <cellStyle name="Обычный 5 4 2 8 2 2 2 2" xfId="29092"/>
    <cellStyle name="Обычный 5 4 2 8 2 2 3" xfId="29093"/>
    <cellStyle name="Обычный 5 4 2 8 2 2 4" xfId="29094"/>
    <cellStyle name="Обычный 5 4 2 8 2 2 5" xfId="29095"/>
    <cellStyle name="Обычный 5 4 2 8 2 3" xfId="29096"/>
    <cellStyle name="Обычный 5 4 2 8 2 3 2" xfId="29097"/>
    <cellStyle name="Обычный 5 4 2 8 2 3 3" xfId="29098"/>
    <cellStyle name="Обычный 5 4 2 8 2 3 4" xfId="29099"/>
    <cellStyle name="Обычный 5 4 2 8 2 4" xfId="29100"/>
    <cellStyle name="Обычный 5 4 2 8 2 5" xfId="29101"/>
    <cellStyle name="Обычный 5 4 2 8 2 6" xfId="29102"/>
    <cellStyle name="Обычный 5 4 2 8 2 7" xfId="29103"/>
    <cellStyle name="Обычный 5 4 2 8 3" xfId="29104"/>
    <cellStyle name="Обычный 5 4 2 8 3 2" xfId="29105"/>
    <cellStyle name="Обычный 5 4 2 8 3 2 2" xfId="29106"/>
    <cellStyle name="Обычный 5 4 2 8 3 3" xfId="29107"/>
    <cellStyle name="Обычный 5 4 2 8 3 4" xfId="29108"/>
    <cellStyle name="Обычный 5 4 2 8 3 5" xfId="29109"/>
    <cellStyle name="Обычный 5 4 2 8 4" xfId="29110"/>
    <cellStyle name="Обычный 5 4 2 8 4 2" xfId="29111"/>
    <cellStyle name="Обычный 5 4 2 8 4 3" xfId="29112"/>
    <cellStyle name="Обычный 5 4 2 8 4 4" xfId="29113"/>
    <cellStyle name="Обычный 5 4 2 8 5" xfId="29114"/>
    <cellStyle name="Обычный 5 4 2 8 6" xfId="29115"/>
    <cellStyle name="Обычный 5 4 2 8 7" xfId="29116"/>
    <cellStyle name="Обычный 5 4 2 8 8" xfId="29117"/>
    <cellStyle name="Обычный 5 4 2 9" xfId="29118"/>
    <cellStyle name="Обычный 5 4 2 9 2" xfId="29119"/>
    <cellStyle name="Обычный 5 4 2 9 2 2" xfId="29120"/>
    <cellStyle name="Обычный 5 4 2 9 2 2 2" xfId="29121"/>
    <cellStyle name="Обычный 5 4 2 9 2 3" xfId="29122"/>
    <cellStyle name="Обычный 5 4 2 9 2 4" xfId="29123"/>
    <cellStyle name="Обычный 5 4 2 9 2 5" xfId="29124"/>
    <cellStyle name="Обычный 5 4 2 9 3" xfId="29125"/>
    <cellStyle name="Обычный 5 4 2 9 3 2" xfId="29126"/>
    <cellStyle name="Обычный 5 4 2 9 3 3" xfId="29127"/>
    <cellStyle name="Обычный 5 4 2 9 3 4" xfId="29128"/>
    <cellStyle name="Обычный 5 4 2 9 4" xfId="29129"/>
    <cellStyle name="Обычный 5 4 2 9 5" xfId="29130"/>
    <cellStyle name="Обычный 5 4 2 9 6" xfId="29131"/>
    <cellStyle name="Обычный 5 4 2 9 7" xfId="29132"/>
    <cellStyle name="Обычный 5 4 3" xfId="29133"/>
    <cellStyle name="Обычный 5 4 3 10" xfId="29134"/>
    <cellStyle name="Обычный 5 4 3 10 2" xfId="29135"/>
    <cellStyle name="Обычный 5 4 3 10 2 2" xfId="29136"/>
    <cellStyle name="Обычный 5 4 3 10 3" xfId="29137"/>
    <cellStyle name="Обычный 5 4 3 10 4" xfId="29138"/>
    <cellStyle name="Обычный 5 4 3 10 5" xfId="29139"/>
    <cellStyle name="Обычный 5 4 3 11" xfId="29140"/>
    <cellStyle name="Обычный 5 4 3 11 2" xfId="29141"/>
    <cellStyle name="Обычный 5 4 3 11 2 2" xfId="29142"/>
    <cellStyle name="Обычный 5 4 3 11 3" xfId="29143"/>
    <cellStyle name="Обычный 5 4 3 11 4" xfId="29144"/>
    <cellStyle name="Обычный 5 4 3 11 5" xfId="29145"/>
    <cellStyle name="Обычный 5 4 3 12" xfId="29146"/>
    <cellStyle name="Обычный 5 4 3 12 2" xfId="29147"/>
    <cellStyle name="Обычный 5 4 3 12 2 2" xfId="29148"/>
    <cellStyle name="Обычный 5 4 3 12 3" xfId="29149"/>
    <cellStyle name="Обычный 5 4 3 13" xfId="29150"/>
    <cellStyle name="Обычный 5 4 3 13 2" xfId="29151"/>
    <cellStyle name="Обычный 5 4 3 14" xfId="29152"/>
    <cellStyle name="Обычный 5 4 3 15" xfId="29153"/>
    <cellStyle name="Обычный 5 4 3 2" xfId="29154"/>
    <cellStyle name="Обычный 5 4 3 2 2" xfId="29155"/>
    <cellStyle name="Обычный 5 4 3 2 2 2" xfId="29156"/>
    <cellStyle name="Обычный 5 4 3 2 2 2 2" xfId="29157"/>
    <cellStyle name="Обычный 5 4 3 2 2 2 2 2" xfId="29158"/>
    <cellStyle name="Обычный 5 4 3 2 2 2 3" xfId="29159"/>
    <cellStyle name="Обычный 5 4 3 2 2 2 4" xfId="29160"/>
    <cellStyle name="Обычный 5 4 3 2 2 2 5" xfId="29161"/>
    <cellStyle name="Обычный 5 4 3 2 2 3" xfId="29162"/>
    <cellStyle name="Обычный 5 4 3 2 2 3 2" xfId="29163"/>
    <cellStyle name="Обычный 5 4 3 2 2 3 3" xfId="29164"/>
    <cellStyle name="Обычный 5 4 3 2 2 3 4" xfId="29165"/>
    <cellStyle name="Обычный 5 4 3 2 2 4" xfId="29166"/>
    <cellStyle name="Обычный 5 4 3 2 2 5" xfId="29167"/>
    <cellStyle name="Обычный 5 4 3 2 2 6" xfId="29168"/>
    <cellStyle name="Обычный 5 4 3 2 2 7" xfId="29169"/>
    <cellStyle name="Обычный 5 4 3 2 3" xfId="29170"/>
    <cellStyle name="Обычный 5 4 3 2 3 2" xfId="29171"/>
    <cellStyle name="Обычный 5 4 3 2 3 2 2" xfId="29172"/>
    <cellStyle name="Обычный 5 4 3 2 3 3" xfId="29173"/>
    <cellStyle name="Обычный 5 4 3 2 3 4" xfId="29174"/>
    <cellStyle name="Обычный 5 4 3 2 3 5" xfId="29175"/>
    <cellStyle name="Обычный 5 4 3 2 4" xfId="29176"/>
    <cellStyle name="Обычный 5 4 3 2 4 2" xfId="29177"/>
    <cellStyle name="Обычный 5 4 3 2 4 2 2" xfId="29178"/>
    <cellStyle name="Обычный 5 4 3 2 4 3" xfId="29179"/>
    <cellStyle name="Обычный 5 4 3 2 4 4" xfId="29180"/>
    <cellStyle name="Обычный 5 4 3 2 4 5" xfId="29181"/>
    <cellStyle name="Обычный 5 4 3 2 5" xfId="29182"/>
    <cellStyle name="Обычный 5 4 3 2 5 2" xfId="29183"/>
    <cellStyle name="Обычный 5 4 3 2 5 3" xfId="29184"/>
    <cellStyle name="Обычный 5 4 3 2 5 4" xfId="29185"/>
    <cellStyle name="Обычный 5 4 3 2 6" xfId="29186"/>
    <cellStyle name="Обычный 5 4 3 2 7" xfId="29187"/>
    <cellStyle name="Обычный 5 4 3 2 8" xfId="29188"/>
    <cellStyle name="Обычный 5 4 3 2 9" xfId="29189"/>
    <cellStyle name="Обычный 5 4 3 3" xfId="29190"/>
    <cellStyle name="Обычный 5 4 3 3 2" xfId="29191"/>
    <cellStyle name="Обычный 5 4 3 3 2 2" xfId="29192"/>
    <cellStyle name="Обычный 5 4 3 3 2 2 2" xfId="29193"/>
    <cellStyle name="Обычный 5 4 3 3 2 2 2 2" xfId="29194"/>
    <cellStyle name="Обычный 5 4 3 3 2 2 3" xfId="29195"/>
    <cellStyle name="Обычный 5 4 3 3 2 2 4" xfId="29196"/>
    <cellStyle name="Обычный 5 4 3 3 2 2 5" xfId="29197"/>
    <cellStyle name="Обычный 5 4 3 3 2 3" xfId="29198"/>
    <cellStyle name="Обычный 5 4 3 3 2 3 2" xfId="29199"/>
    <cellStyle name="Обычный 5 4 3 3 2 3 3" xfId="29200"/>
    <cellStyle name="Обычный 5 4 3 3 2 3 4" xfId="29201"/>
    <cellStyle name="Обычный 5 4 3 3 2 4" xfId="29202"/>
    <cellStyle name="Обычный 5 4 3 3 2 5" xfId="29203"/>
    <cellStyle name="Обычный 5 4 3 3 2 6" xfId="29204"/>
    <cellStyle name="Обычный 5 4 3 3 2 7" xfId="29205"/>
    <cellStyle name="Обычный 5 4 3 3 3" xfId="29206"/>
    <cellStyle name="Обычный 5 4 3 3 3 2" xfId="29207"/>
    <cellStyle name="Обычный 5 4 3 3 3 2 2" xfId="29208"/>
    <cellStyle name="Обычный 5 4 3 3 3 3" xfId="29209"/>
    <cellStyle name="Обычный 5 4 3 3 3 4" xfId="29210"/>
    <cellStyle name="Обычный 5 4 3 3 3 5" xfId="29211"/>
    <cellStyle name="Обычный 5 4 3 3 4" xfId="29212"/>
    <cellStyle name="Обычный 5 4 3 3 4 2" xfId="29213"/>
    <cellStyle name="Обычный 5 4 3 3 4 2 2" xfId="29214"/>
    <cellStyle name="Обычный 5 4 3 3 4 3" xfId="29215"/>
    <cellStyle name="Обычный 5 4 3 3 4 4" xfId="29216"/>
    <cellStyle name="Обычный 5 4 3 3 4 5" xfId="29217"/>
    <cellStyle name="Обычный 5 4 3 3 5" xfId="29218"/>
    <cellStyle name="Обычный 5 4 3 3 5 2" xfId="29219"/>
    <cellStyle name="Обычный 5 4 3 3 5 3" xfId="29220"/>
    <cellStyle name="Обычный 5 4 3 3 5 4" xfId="29221"/>
    <cellStyle name="Обычный 5 4 3 3 6" xfId="29222"/>
    <cellStyle name="Обычный 5 4 3 3 7" xfId="29223"/>
    <cellStyle name="Обычный 5 4 3 3 8" xfId="29224"/>
    <cellStyle name="Обычный 5 4 3 3 9" xfId="29225"/>
    <cellStyle name="Обычный 5 4 3 4" xfId="29226"/>
    <cellStyle name="Обычный 5 4 3 4 2" xfId="29227"/>
    <cellStyle name="Обычный 5 4 3 4 2 2" xfId="29228"/>
    <cellStyle name="Обычный 5 4 3 4 2 2 2" xfId="29229"/>
    <cellStyle name="Обычный 5 4 3 4 2 2 2 2" xfId="29230"/>
    <cellStyle name="Обычный 5 4 3 4 2 2 3" xfId="29231"/>
    <cellStyle name="Обычный 5 4 3 4 2 2 4" xfId="29232"/>
    <cellStyle name="Обычный 5 4 3 4 2 2 5" xfId="29233"/>
    <cellStyle name="Обычный 5 4 3 4 2 3" xfId="29234"/>
    <cellStyle name="Обычный 5 4 3 4 2 3 2" xfId="29235"/>
    <cellStyle name="Обычный 5 4 3 4 2 3 3" xfId="29236"/>
    <cellStyle name="Обычный 5 4 3 4 2 3 4" xfId="29237"/>
    <cellStyle name="Обычный 5 4 3 4 2 4" xfId="29238"/>
    <cellStyle name="Обычный 5 4 3 4 2 5" xfId="29239"/>
    <cellStyle name="Обычный 5 4 3 4 2 6" xfId="29240"/>
    <cellStyle name="Обычный 5 4 3 4 2 7" xfId="29241"/>
    <cellStyle name="Обычный 5 4 3 4 3" xfId="29242"/>
    <cellStyle name="Обычный 5 4 3 4 3 2" xfId="29243"/>
    <cellStyle name="Обычный 5 4 3 4 3 2 2" xfId="29244"/>
    <cellStyle name="Обычный 5 4 3 4 3 3" xfId="29245"/>
    <cellStyle name="Обычный 5 4 3 4 3 4" xfId="29246"/>
    <cellStyle name="Обычный 5 4 3 4 3 5" xfId="29247"/>
    <cellStyle name="Обычный 5 4 3 4 4" xfId="29248"/>
    <cellStyle name="Обычный 5 4 3 4 4 2" xfId="29249"/>
    <cellStyle name="Обычный 5 4 3 4 4 2 2" xfId="29250"/>
    <cellStyle name="Обычный 5 4 3 4 4 3" xfId="29251"/>
    <cellStyle name="Обычный 5 4 3 4 4 4" xfId="29252"/>
    <cellStyle name="Обычный 5 4 3 4 4 5" xfId="29253"/>
    <cellStyle name="Обычный 5 4 3 4 5" xfId="29254"/>
    <cellStyle name="Обычный 5 4 3 4 5 2" xfId="29255"/>
    <cellStyle name="Обычный 5 4 3 4 5 3" xfId="29256"/>
    <cellStyle name="Обычный 5 4 3 4 5 4" xfId="29257"/>
    <cellStyle name="Обычный 5 4 3 4 6" xfId="29258"/>
    <cellStyle name="Обычный 5 4 3 4 7" xfId="29259"/>
    <cellStyle name="Обычный 5 4 3 4 8" xfId="29260"/>
    <cellStyle name="Обычный 5 4 3 4 9" xfId="29261"/>
    <cellStyle name="Обычный 5 4 3 5" xfId="29262"/>
    <cellStyle name="Обычный 5 4 3 5 2" xfId="29263"/>
    <cellStyle name="Обычный 5 4 3 5 2 2" xfId="29264"/>
    <cellStyle name="Обычный 5 4 3 5 2 2 2" xfId="29265"/>
    <cellStyle name="Обычный 5 4 3 5 2 2 2 2" xfId="29266"/>
    <cellStyle name="Обычный 5 4 3 5 2 2 3" xfId="29267"/>
    <cellStyle name="Обычный 5 4 3 5 2 2 4" xfId="29268"/>
    <cellStyle name="Обычный 5 4 3 5 2 2 5" xfId="29269"/>
    <cellStyle name="Обычный 5 4 3 5 2 3" xfId="29270"/>
    <cellStyle name="Обычный 5 4 3 5 2 3 2" xfId="29271"/>
    <cellStyle name="Обычный 5 4 3 5 2 3 3" xfId="29272"/>
    <cellStyle name="Обычный 5 4 3 5 2 3 4" xfId="29273"/>
    <cellStyle name="Обычный 5 4 3 5 2 4" xfId="29274"/>
    <cellStyle name="Обычный 5 4 3 5 2 5" xfId="29275"/>
    <cellStyle name="Обычный 5 4 3 5 2 6" xfId="29276"/>
    <cellStyle name="Обычный 5 4 3 5 2 7" xfId="29277"/>
    <cellStyle name="Обычный 5 4 3 5 3" xfId="29278"/>
    <cellStyle name="Обычный 5 4 3 5 3 2" xfId="29279"/>
    <cellStyle name="Обычный 5 4 3 5 3 2 2" xfId="29280"/>
    <cellStyle name="Обычный 5 4 3 5 3 3" xfId="29281"/>
    <cellStyle name="Обычный 5 4 3 5 3 4" xfId="29282"/>
    <cellStyle name="Обычный 5 4 3 5 3 5" xfId="29283"/>
    <cellStyle name="Обычный 5 4 3 5 4" xfId="29284"/>
    <cellStyle name="Обычный 5 4 3 5 4 2" xfId="29285"/>
    <cellStyle name="Обычный 5 4 3 5 4 3" xfId="29286"/>
    <cellStyle name="Обычный 5 4 3 5 4 4" xfId="29287"/>
    <cellStyle name="Обычный 5 4 3 5 5" xfId="29288"/>
    <cellStyle name="Обычный 5 4 3 5 6" xfId="29289"/>
    <cellStyle name="Обычный 5 4 3 5 7" xfId="29290"/>
    <cellStyle name="Обычный 5 4 3 5 8" xfId="29291"/>
    <cellStyle name="Обычный 5 4 3 6" xfId="29292"/>
    <cellStyle name="Обычный 5 4 3 6 2" xfId="29293"/>
    <cellStyle name="Обычный 5 4 3 6 2 2" xfId="29294"/>
    <cellStyle name="Обычный 5 4 3 6 2 2 2" xfId="29295"/>
    <cellStyle name="Обычный 5 4 3 6 2 2 2 2" xfId="29296"/>
    <cellStyle name="Обычный 5 4 3 6 2 2 3" xfId="29297"/>
    <cellStyle name="Обычный 5 4 3 6 2 2 4" xfId="29298"/>
    <cellStyle name="Обычный 5 4 3 6 2 2 5" xfId="29299"/>
    <cellStyle name="Обычный 5 4 3 6 2 3" xfId="29300"/>
    <cellStyle name="Обычный 5 4 3 6 2 3 2" xfId="29301"/>
    <cellStyle name="Обычный 5 4 3 6 2 3 3" xfId="29302"/>
    <cellStyle name="Обычный 5 4 3 6 2 3 4" xfId="29303"/>
    <cellStyle name="Обычный 5 4 3 6 2 4" xfId="29304"/>
    <cellStyle name="Обычный 5 4 3 6 2 5" xfId="29305"/>
    <cellStyle name="Обычный 5 4 3 6 2 6" xfId="29306"/>
    <cellStyle name="Обычный 5 4 3 6 2 7" xfId="29307"/>
    <cellStyle name="Обычный 5 4 3 6 3" xfId="29308"/>
    <cellStyle name="Обычный 5 4 3 6 3 2" xfId="29309"/>
    <cellStyle name="Обычный 5 4 3 6 3 2 2" xfId="29310"/>
    <cellStyle name="Обычный 5 4 3 6 3 3" xfId="29311"/>
    <cellStyle name="Обычный 5 4 3 6 3 4" xfId="29312"/>
    <cellStyle name="Обычный 5 4 3 6 3 5" xfId="29313"/>
    <cellStyle name="Обычный 5 4 3 6 4" xfId="29314"/>
    <cellStyle name="Обычный 5 4 3 6 4 2" xfId="29315"/>
    <cellStyle name="Обычный 5 4 3 6 4 3" xfId="29316"/>
    <cellStyle name="Обычный 5 4 3 6 4 4" xfId="29317"/>
    <cellStyle name="Обычный 5 4 3 6 5" xfId="29318"/>
    <cellStyle name="Обычный 5 4 3 6 6" xfId="29319"/>
    <cellStyle name="Обычный 5 4 3 6 7" xfId="29320"/>
    <cellStyle name="Обычный 5 4 3 6 8" xfId="29321"/>
    <cellStyle name="Обычный 5 4 3 7" xfId="29322"/>
    <cellStyle name="Обычный 5 4 3 7 2" xfId="29323"/>
    <cellStyle name="Обычный 5 4 3 7 2 2" xfId="29324"/>
    <cellStyle name="Обычный 5 4 3 7 2 2 2" xfId="29325"/>
    <cellStyle name="Обычный 5 4 3 7 2 2 2 2" xfId="29326"/>
    <cellStyle name="Обычный 5 4 3 7 2 2 3" xfId="29327"/>
    <cellStyle name="Обычный 5 4 3 7 2 2 4" xfId="29328"/>
    <cellStyle name="Обычный 5 4 3 7 2 2 5" xfId="29329"/>
    <cellStyle name="Обычный 5 4 3 7 2 3" xfId="29330"/>
    <cellStyle name="Обычный 5 4 3 7 2 3 2" xfId="29331"/>
    <cellStyle name="Обычный 5 4 3 7 2 3 3" xfId="29332"/>
    <cellStyle name="Обычный 5 4 3 7 2 3 4" xfId="29333"/>
    <cellStyle name="Обычный 5 4 3 7 2 4" xfId="29334"/>
    <cellStyle name="Обычный 5 4 3 7 2 5" xfId="29335"/>
    <cellStyle name="Обычный 5 4 3 7 2 6" xfId="29336"/>
    <cellStyle name="Обычный 5 4 3 7 2 7" xfId="29337"/>
    <cellStyle name="Обычный 5 4 3 7 3" xfId="29338"/>
    <cellStyle name="Обычный 5 4 3 7 3 2" xfId="29339"/>
    <cellStyle name="Обычный 5 4 3 7 3 2 2" xfId="29340"/>
    <cellStyle name="Обычный 5 4 3 7 3 3" xfId="29341"/>
    <cellStyle name="Обычный 5 4 3 7 3 4" xfId="29342"/>
    <cellStyle name="Обычный 5 4 3 7 3 5" xfId="29343"/>
    <cellStyle name="Обычный 5 4 3 7 4" xfId="29344"/>
    <cellStyle name="Обычный 5 4 3 7 4 2" xfId="29345"/>
    <cellStyle name="Обычный 5 4 3 7 4 3" xfId="29346"/>
    <cellStyle name="Обычный 5 4 3 7 4 4" xfId="29347"/>
    <cellStyle name="Обычный 5 4 3 7 5" xfId="29348"/>
    <cellStyle name="Обычный 5 4 3 7 6" xfId="29349"/>
    <cellStyle name="Обычный 5 4 3 7 7" xfId="29350"/>
    <cellStyle name="Обычный 5 4 3 7 8" xfId="29351"/>
    <cellStyle name="Обычный 5 4 3 8" xfId="29352"/>
    <cellStyle name="Обычный 5 4 3 8 2" xfId="29353"/>
    <cellStyle name="Обычный 5 4 3 8 2 2" xfId="29354"/>
    <cellStyle name="Обычный 5 4 3 8 2 2 2" xfId="29355"/>
    <cellStyle name="Обычный 5 4 3 8 2 3" xfId="29356"/>
    <cellStyle name="Обычный 5 4 3 8 2 4" xfId="29357"/>
    <cellStyle name="Обычный 5 4 3 8 2 5" xfId="29358"/>
    <cellStyle name="Обычный 5 4 3 8 3" xfId="29359"/>
    <cellStyle name="Обычный 5 4 3 8 3 2" xfId="29360"/>
    <cellStyle name="Обычный 5 4 3 8 3 3" xfId="29361"/>
    <cellStyle name="Обычный 5 4 3 8 3 4" xfId="29362"/>
    <cellStyle name="Обычный 5 4 3 8 4" xfId="29363"/>
    <cellStyle name="Обычный 5 4 3 8 5" xfId="29364"/>
    <cellStyle name="Обычный 5 4 3 8 6" xfId="29365"/>
    <cellStyle name="Обычный 5 4 3 8 7" xfId="29366"/>
    <cellStyle name="Обычный 5 4 3 9" xfId="29367"/>
    <cellStyle name="Обычный 5 4 3 9 2" xfId="29368"/>
    <cellStyle name="Обычный 5 4 3 9 2 2" xfId="29369"/>
    <cellStyle name="Обычный 5 4 3 9 2 2 2" xfId="29370"/>
    <cellStyle name="Обычный 5 4 3 9 2 3" xfId="29371"/>
    <cellStyle name="Обычный 5 4 3 9 2 4" xfId="29372"/>
    <cellStyle name="Обычный 5 4 3 9 2 5" xfId="29373"/>
    <cellStyle name="Обычный 5 4 3 9 3" xfId="29374"/>
    <cellStyle name="Обычный 5 4 3 9 3 2" xfId="29375"/>
    <cellStyle name="Обычный 5 4 3 9 3 3" xfId="29376"/>
    <cellStyle name="Обычный 5 4 3 9 3 4" xfId="29377"/>
    <cellStyle name="Обычный 5 4 3 9 4" xfId="29378"/>
    <cellStyle name="Обычный 5 4 3 9 5" xfId="29379"/>
    <cellStyle name="Обычный 5 4 3 9 6" xfId="29380"/>
    <cellStyle name="Обычный 5 4 3 9 7" xfId="29381"/>
    <cellStyle name="Обычный 5 4 4" xfId="29382"/>
    <cellStyle name="Обычный 5 4 4 10" xfId="29383"/>
    <cellStyle name="Обычный 5 4 4 10 2" xfId="29384"/>
    <cellStyle name="Обычный 5 4 4 10 2 2" xfId="29385"/>
    <cellStyle name="Обычный 5 4 4 10 3" xfId="29386"/>
    <cellStyle name="Обычный 5 4 4 10 4" xfId="29387"/>
    <cellStyle name="Обычный 5 4 4 10 5" xfId="29388"/>
    <cellStyle name="Обычный 5 4 4 11" xfId="29389"/>
    <cellStyle name="Обычный 5 4 4 11 2" xfId="29390"/>
    <cellStyle name="Обычный 5 4 4 11 2 2" xfId="29391"/>
    <cellStyle name="Обычный 5 4 4 11 3" xfId="29392"/>
    <cellStyle name="Обычный 5 4 4 11 4" xfId="29393"/>
    <cellStyle name="Обычный 5 4 4 11 5" xfId="29394"/>
    <cellStyle name="Обычный 5 4 4 12" xfId="29395"/>
    <cellStyle name="Обычный 5 4 4 12 2" xfId="29396"/>
    <cellStyle name="Обычный 5 4 4 12 2 2" xfId="29397"/>
    <cellStyle name="Обычный 5 4 4 12 3" xfId="29398"/>
    <cellStyle name="Обычный 5 4 4 13" xfId="29399"/>
    <cellStyle name="Обычный 5 4 4 13 2" xfId="29400"/>
    <cellStyle name="Обычный 5 4 4 14" xfId="29401"/>
    <cellStyle name="Обычный 5 4 4 15" xfId="29402"/>
    <cellStyle name="Обычный 5 4 4 2" xfId="29403"/>
    <cellStyle name="Обычный 5 4 4 2 2" xfId="29404"/>
    <cellStyle name="Обычный 5 4 4 2 2 2" xfId="29405"/>
    <cellStyle name="Обычный 5 4 4 2 2 2 2" xfId="29406"/>
    <cellStyle name="Обычный 5 4 4 2 2 2 2 2" xfId="29407"/>
    <cellStyle name="Обычный 5 4 4 2 2 2 3" xfId="29408"/>
    <cellStyle name="Обычный 5 4 4 2 2 2 4" xfId="29409"/>
    <cellStyle name="Обычный 5 4 4 2 2 2 5" xfId="29410"/>
    <cellStyle name="Обычный 5 4 4 2 2 3" xfId="29411"/>
    <cellStyle name="Обычный 5 4 4 2 2 3 2" xfId="29412"/>
    <cellStyle name="Обычный 5 4 4 2 2 3 3" xfId="29413"/>
    <cellStyle name="Обычный 5 4 4 2 2 3 4" xfId="29414"/>
    <cellStyle name="Обычный 5 4 4 2 2 4" xfId="29415"/>
    <cellStyle name="Обычный 5 4 4 2 2 5" xfId="29416"/>
    <cellStyle name="Обычный 5 4 4 2 2 6" xfId="29417"/>
    <cellStyle name="Обычный 5 4 4 2 2 7" xfId="29418"/>
    <cellStyle name="Обычный 5 4 4 2 3" xfId="29419"/>
    <cellStyle name="Обычный 5 4 4 2 3 2" xfId="29420"/>
    <cellStyle name="Обычный 5 4 4 2 3 2 2" xfId="29421"/>
    <cellStyle name="Обычный 5 4 4 2 3 3" xfId="29422"/>
    <cellStyle name="Обычный 5 4 4 2 3 4" xfId="29423"/>
    <cellStyle name="Обычный 5 4 4 2 3 5" xfId="29424"/>
    <cellStyle name="Обычный 5 4 4 2 4" xfId="29425"/>
    <cellStyle name="Обычный 5 4 4 2 4 2" xfId="29426"/>
    <cellStyle name="Обычный 5 4 4 2 4 2 2" xfId="29427"/>
    <cellStyle name="Обычный 5 4 4 2 4 3" xfId="29428"/>
    <cellStyle name="Обычный 5 4 4 2 4 4" xfId="29429"/>
    <cellStyle name="Обычный 5 4 4 2 4 5" xfId="29430"/>
    <cellStyle name="Обычный 5 4 4 2 5" xfId="29431"/>
    <cellStyle name="Обычный 5 4 4 2 5 2" xfId="29432"/>
    <cellStyle name="Обычный 5 4 4 2 5 3" xfId="29433"/>
    <cellStyle name="Обычный 5 4 4 2 5 4" xfId="29434"/>
    <cellStyle name="Обычный 5 4 4 2 6" xfId="29435"/>
    <cellStyle name="Обычный 5 4 4 2 7" xfId="29436"/>
    <cellStyle name="Обычный 5 4 4 2 8" xfId="29437"/>
    <cellStyle name="Обычный 5 4 4 2 9" xfId="29438"/>
    <cellStyle name="Обычный 5 4 4 3" xfId="29439"/>
    <cellStyle name="Обычный 5 4 4 3 2" xfId="29440"/>
    <cellStyle name="Обычный 5 4 4 3 2 2" xfId="29441"/>
    <cellStyle name="Обычный 5 4 4 3 2 2 2" xfId="29442"/>
    <cellStyle name="Обычный 5 4 4 3 2 2 2 2" xfId="29443"/>
    <cellStyle name="Обычный 5 4 4 3 2 2 3" xfId="29444"/>
    <cellStyle name="Обычный 5 4 4 3 2 2 4" xfId="29445"/>
    <cellStyle name="Обычный 5 4 4 3 2 2 5" xfId="29446"/>
    <cellStyle name="Обычный 5 4 4 3 2 3" xfId="29447"/>
    <cellStyle name="Обычный 5 4 4 3 2 3 2" xfId="29448"/>
    <cellStyle name="Обычный 5 4 4 3 2 3 3" xfId="29449"/>
    <cellStyle name="Обычный 5 4 4 3 2 3 4" xfId="29450"/>
    <cellStyle name="Обычный 5 4 4 3 2 4" xfId="29451"/>
    <cellStyle name="Обычный 5 4 4 3 2 5" xfId="29452"/>
    <cellStyle name="Обычный 5 4 4 3 2 6" xfId="29453"/>
    <cellStyle name="Обычный 5 4 4 3 2 7" xfId="29454"/>
    <cellStyle name="Обычный 5 4 4 3 3" xfId="29455"/>
    <cellStyle name="Обычный 5 4 4 3 3 2" xfId="29456"/>
    <cellStyle name="Обычный 5 4 4 3 3 2 2" xfId="29457"/>
    <cellStyle name="Обычный 5 4 4 3 3 3" xfId="29458"/>
    <cellStyle name="Обычный 5 4 4 3 3 4" xfId="29459"/>
    <cellStyle name="Обычный 5 4 4 3 3 5" xfId="29460"/>
    <cellStyle name="Обычный 5 4 4 3 4" xfId="29461"/>
    <cellStyle name="Обычный 5 4 4 3 4 2" xfId="29462"/>
    <cellStyle name="Обычный 5 4 4 3 4 2 2" xfId="29463"/>
    <cellStyle name="Обычный 5 4 4 3 4 3" xfId="29464"/>
    <cellStyle name="Обычный 5 4 4 3 4 4" xfId="29465"/>
    <cellStyle name="Обычный 5 4 4 3 4 5" xfId="29466"/>
    <cellStyle name="Обычный 5 4 4 3 5" xfId="29467"/>
    <cellStyle name="Обычный 5 4 4 3 5 2" xfId="29468"/>
    <cellStyle name="Обычный 5 4 4 3 5 3" xfId="29469"/>
    <cellStyle name="Обычный 5 4 4 3 5 4" xfId="29470"/>
    <cellStyle name="Обычный 5 4 4 3 6" xfId="29471"/>
    <cellStyle name="Обычный 5 4 4 3 7" xfId="29472"/>
    <cellStyle name="Обычный 5 4 4 3 8" xfId="29473"/>
    <cellStyle name="Обычный 5 4 4 3 9" xfId="29474"/>
    <cellStyle name="Обычный 5 4 4 4" xfId="29475"/>
    <cellStyle name="Обычный 5 4 4 4 2" xfId="29476"/>
    <cellStyle name="Обычный 5 4 4 4 2 2" xfId="29477"/>
    <cellStyle name="Обычный 5 4 4 4 2 2 2" xfId="29478"/>
    <cellStyle name="Обычный 5 4 4 4 2 2 2 2" xfId="29479"/>
    <cellStyle name="Обычный 5 4 4 4 2 2 3" xfId="29480"/>
    <cellStyle name="Обычный 5 4 4 4 2 2 4" xfId="29481"/>
    <cellStyle name="Обычный 5 4 4 4 2 2 5" xfId="29482"/>
    <cellStyle name="Обычный 5 4 4 4 2 3" xfId="29483"/>
    <cellStyle name="Обычный 5 4 4 4 2 3 2" xfId="29484"/>
    <cellStyle name="Обычный 5 4 4 4 2 3 3" xfId="29485"/>
    <cellStyle name="Обычный 5 4 4 4 2 3 4" xfId="29486"/>
    <cellStyle name="Обычный 5 4 4 4 2 4" xfId="29487"/>
    <cellStyle name="Обычный 5 4 4 4 2 5" xfId="29488"/>
    <cellStyle name="Обычный 5 4 4 4 2 6" xfId="29489"/>
    <cellStyle name="Обычный 5 4 4 4 2 7" xfId="29490"/>
    <cellStyle name="Обычный 5 4 4 4 3" xfId="29491"/>
    <cellStyle name="Обычный 5 4 4 4 3 2" xfId="29492"/>
    <cellStyle name="Обычный 5 4 4 4 3 2 2" xfId="29493"/>
    <cellStyle name="Обычный 5 4 4 4 3 3" xfId="29494"/>
    <cellStyle name="Обычный 5 4 4 4 3 4" xfId="29495"/>
    <cellStyle name="Обычный 5 4 4 4 3 5" xfId="29496"/>
    <cellStyle name="Обычный 5 4 4 4 4" xfId="29497"/>
    <cellStyle name="Обычный 5 4 4 4 4 2" xfId="29498"/>
    <cellStyle name="Обычный 5 4 4 4 4 2 2" xfId="29499"/>
    <cellStyle name="Обычный 5 4 4 4 4 3" xfId="29500"/>
    <cellStyle name="Обычный 5 4 4 4 4 4" xfId="29501"/>
    <cellStyle name="Обычный 5 4 4 4 4 5" xfId="29502"/>
    <cellStyle name="Обычный 5 4 4 4 5" xfId="29503"/>
    <cellStyle name="Обычный 5 4 4 4 5 2" xfId="29504"/>
    <cellStyle name="Обычный 5 4 4 4 5 3" xfId="29505"/>
    <cellStyle name="Обычный 5 4 4 4 5 4" xfId="29506"/>
    <cellStyle name="Обычный 5 4 4 4 6" xfId="29507"/>
    <cellStyle name="Обычный 5 4 4 4 7" xfId="29508"/>
    <cellStyle name="Обычный 5 4 4 4 8" xfId="29509"/>
    <cellStyle name="Обычный 5 4 4 4 9" xfId="29510"/>
    <cellStyle name="Обычный 5 4 4 5" xfId="29511"/>
    <cellStyle name="Обычный 5 4 4 5 2" xfId="29512"/>
    <cellStyle name="Обычный 5 4 4 5 2 2" xfId="29513"/>
    <cellStyle name="Обычный 5 4 4 5 2 2 2" xfId="29514"/>
    <cellStyle name="Обычный 5 4 4 5 2 2 2 2" xfId="29515"/>
    <cellStyle name="Обычный 5 4 4 5 2 2 3" xfId="29516"/>
    <cellStyle name="Обычный 5 4 4 5 2 2 4" xfId="29517"/>
    <cellStyle name="Обычный 5 4 4 5 2 2 5" xfId="29518"/>
    <cellStyle name="Обычный 5 4 4 5 2 3" xfId="29519"/>
    <cellStyle name="Обычный 5 4 4 5 2 3 2" xfId="29520"/>
    <cellStyle name="Обычный 5 4 4 5 2 3 3" xfId="29521"/>
    <cellStyle name="Обычный 5 4 4 5 2 3 4" xfId="29522"/>
    <cellStyle name="Обычный 5 4 4 5 2 4" xfId="29523"/>
    <cellStyle name="Обычный 5 4 4 5 2 5" xfId="29524"/>
    <cellStyle name="Обычный 5 4 4 5 2 6" xfId="29525"/>
    <cellStyle name="Обычный 5 4 4 5 2 7" xfId="29526"/>
    <cellStyle name="Обычный 5 4 4 5 3" xfId="29527"/>
    <cellStyle name="Обычный 5 4 4 5 3 2" xfId="29528"/>
    <cellStyle name="Обычный 5 4 4 5 3 2 2" xfId="29529"/>
    <cellStyle name="Обычный 5 4 4 5 3 3" xfId="29530"/>
    <cellStyle name="Обычный 5 4 4 5 3 4" xfId="29531"/>
    <cellStyle name="Обычный 5 4 4 5 3 5" xfId="29532"/>
    <cellStyle name="Обычный 5 4 4 5 4" xfId="29533"/>
    <cellStyle name="Обычный 5 4 4 5 4 2" xfId="29534"/>
    <cellStyle name="Обычный 5 4 4 5 4 3" xfId="29535"/>
    <cellStyle name="Обычный 5 4 4 5 4 4" xfId="29536"/>
    <cellStyle name="Обычный 5 4 4 5 5" xfId="29537"/>
    <cellStyle name="Обычный 5 4 4 5 6" xfId="29538"/>
    <cellStyle name="Обычный 5 4 4 5 7" xfId="29539"/>
    <cellStyle name="Обычный 5 4 4 5 8" xfId="29540"/>
    <cellStyle name="Обычный 5 4 4 6" xfId="29541"/>
    <cellStyle name="Обычный 5 4 4 6 2" xfId="29542"/>
    <cellStyle name="Обычный 5 4 4 6 2 2" xfId="29543"/>
    <cellStyle name="Обычный 5 4 4 6 2 2 2" xfId="29544"/>
    <cellStyle name="Обычный 5 4 4 6 2 2 2 2" xfId="29545"/>
    <cellStyle name="Обычный 5 4 4 6 2 2 3" xfId="29546"/>
    <cellStyle name="Обычный 5 4 4 6 2 2 4" xfId="29547"/>
    <cellStyle name="Обычный 5 4 4 6 2 2 5" xfId="29548"/>
    <cellStyle name="Обычный 5 4 4 6 2 3" xfId="29549"/>
    <cellStyle name="Обычный 5 4 4 6 2 3 2" xfId="29550"/>
    <cellStyle name="Обычный 5 4 4 6 2 3 3" xfId="29551"/>
    <cellStyle name="Обычный 5 4 4 6 2 3 4" xfId="29552"/>
    <cellStyle name="Обычный 5 4 4 6 2 4" xfId="29553"/>
    <cellStyle name="Обычный 5 4 4 6 2 5" xfId="29554"/>
    <cellStyle name="Обычный 5 4 4 6 2 6" xfId="29555"/>
    <cellStyle name="Обычный 5 4 4 6 2 7" xfId="29556"/>
    <cellStyle name="Обычный 5 4 4 6 3" xfId="29557"/>
    <cellStyle name="Обычный 5 4 4 6 3 2" xfId="29558"/>
    <cellStyle name="Обычный 5 4 4 6 3 2 2" xfId="29559"/>
    <cellStyle name="Обычный 5 4 4 6 3 3" xfId="29560"/>
    <cellStyle name="Обычный 5 4 4 6 3 4" xfId="29561"/>
    <cellStyle name="Обычный 5 4 4 6 3 5" xfId="29562"/>
    <cellStyle name="Обычный 5 4 4 6 4" xfId="29563"/>
    <cellStyle name="Обычный 5 4 4 6 4 2" xfId="29564"/>
    <cellStyle name="Обычный 5 4 4 6 4 3" xfId="29565"/>
    <cellStyle name="Обычный 5 4 4 6 4 4" xfId="29566"/>
    <cellStyle name="Обычный 5 4 4 6 5" xfId="29567"/>
    <cellStyle name="Обычный 5 4 4 6 6" xfId="29568"/>
    <cellStyle name="Обычный 5 4 4 6 7" xfId="29569"/>
    <cellStyle name="Обычный 5 4 4 6 8" xfId="29570"/>
    <cellStyle name="Обычный 5 4 4 7" xfId="29571"/>
    <cellStyle name="Обычный 5 4 4 7 2" xfId="29572"/>
    <cellStyle name="Обычный 5 4 4 7 2 2" xfId="29573"/>
    <cellStyle name="Обычный 5 4 4 7 2 2 2" xfId="29574"/>
    <cellStyle name="Обычный 5 4 4 7 2 2 2 2" xfId="29575"/>
    <cellStyle name="Обычный 5 4 4 7 2 2 3" xfId="29576"/>
    <cellStyle name="Обычный 5 4 4 7 2 2 4" xfId="29577"/>
    <cellStyle name="Обычный 5 4 4 7 2 2 5" xfId="29578"/>
    <cellStyle name="Обычный 5 4 4 7 2 3" xfId="29579"/>
    <cellStyle name="Обычный 5 4 4 7 2 3 2" xfId="29580"/>
    <cellStyle name="Обычный 5 4 4 7 2 3 3" xfId="29581"/>
    <cellStyle name="Обычный 5 4 4 7 2 3 4" xfId="29582"/>
    <cellStyle name="Обычный 5 4 4 7 2 4" xfId="29583"/>
    <cellStyle name="Обычный 5 4 4 7 2 5" xfId="29584"/>
    <cellStyle name="Обычный 5 4 4 7 2 6" xfId="29585"/>
    <cellStyle name="Обычный 5 4 4 7 2 7" xfId="29586"/>
    <cellStyle name="Обычный 5 4 4 7 3" xfId="29587"/>
    <cellStyle name="Обычный 5 4 4 7 3 2" xfId="29588"/>
    <cellStyle name="Обычный 5 4 4 7 3 2 2" xfId="29589"/>
    <cellStyle name="Обычный 5 4 4 7 3 3" xfId="29590"/>
    <cellStyle name="Обычный 5 4 4 7 3 4" xfId="29591"/>
    <cellStyle name="Обычный 5 4 4 7 3 5" xfId="29592"/>
    <cellStyle name="Обычный 5 4 4 7 4" xfId="29593"/>
    <cellStyle name="Обычный 5 4 4 7 4 2" xfId="29594"/>
    <cellStyle name="Обычный 5 4 4 7 4 3" xfId="29595"/>
    <cellStyle name="Обычный 5 4 4 7 4 4" xfId="29596"/>
    <cellStyle name="Обычный 5 4 4 7 5" xfId="29597"/>
    <cellStyle name="Обычный 5 4 4 7 6" xfId="29598"/>
    <cellStyle name="Обычный 5 4 4 7 7" xfId="29599"/>
    <cellStyle name="Обычный 5 4 4 7 8" xfId="29600"/>
    <cellStyle name="Обычный 5 4 4 8" xfId="29601"/>
    <cellStyle name="Обычный 5 4 4 8 2" xfId="29602"/>
    <cellStyle name="Обычный 5 4 4 8 2 2" xfId="29603"/>
    <cellStyle name="Обычный 5 4 4 8 2 2 2" xfId="29604"/>
    <cellStyle name="Обычный 5 4 4 8 2 3" xfId="29605"/>
    <cellStyle name="Обычный 5 4 4 8 2 4" xfId="29606"/>
    <cellStyle name="Обычный 5 4 4 8 2 5" xfId="29607"/>
    <cellStyle name="Обычный 5 4 4 8 3" xfId="29608"/>
    <cellStyle name="Обычный 5 4 4 8 3 2" xfId="29609"/>
    <cellStyle name="Обычный 5 4 4 8 3 3" xfId="29610"/>
    <cellStyle name="Обычный 5 4 4 8 3 4" xfId="29611"/>
    <cellStyle name="Обычный 5 4 4 8 4" xfId="29612"/>
    <cellStyle name="Обычный 5 4 4 8 5" xfId="29613"/>
    <cellStyle name="Обычный 5 4 4 8 6" xfId="29614"/>
    <cellStyle name="Обычный 5 4 4 8 7" xfId="29615"/>
    <cellStyle name="Обычный 5 4 4 9" xfId="29616"/>
    <cellStyle name="Обычный 5 4 4 9 2" xfId="29617"/>
    <cellStyle name="Обычный 5 4 4 9 2 2" xfId="29618"/>
    <cellStyle name="Обычный 5 4 4 9 2 2 2" xfId="29619"/>
    <cellStyle name="Обычный 5 4 4 9 2 3" xfId="29620"/>
    <cellStyle name="Обычный 5 4 4 9 2 4" xfId="29621"/>
    <cellStyle name="Обычный 5 4 4 9 2 5" xfId="29622"/>
    <cellStyle name="Обычный 5 4 4 9 3" xfId="29623"/>
    <cellStyle name="Обычный 5 4 4 9 3 2" xfId="29624"/>
    <cellStyle name="Обычный 5 4 4 9 3 3" xfId="29625"/>
    <cellStyle name="Обычный 5 4 4 9 3 4" xfId="29626"/>
    <cellStyle name="Обычный 5 4 4 9 4" xfId="29627"/>
    <cellStyle name="Обычный 5 4 4 9 5" xfId="29628"/>
    <cellStyle name="Обычный 5 4 4 9 6" xfId="29629"/>
    <cellStyle name="Обычный 5 4 4 9 7" xfId="29630"/>
    <cellStyle name="Обычный 5 4 5" xfId="29631"/>
    <cellStyle name="Обычный 5 4 5 2" xfId="29632"/>
    <cellStyle name="Обычный 5 4 5 2 2" xfId="29633"/>
    <cellStyle name="Обычный 5 4 5 2 2 2" xfId="29634"/>
    <cellStyle name="Обычный 5 4 5 2 2 2 2" xfId="29635"/>
    <cellStyle name="Обычный 5 4 5 2 2 3" xfId="29636"/>
    <cellStyle name="Обычный 5 4 5 2 2 4" xfId="29637"/>
    <cellStyle name="Обычный 5 4 5 2 2 5" xfId="29638"/>
    <cellStyle name="Обычный 5 4 5 2 3" xfId="29639"/>
    <cellStyle name="Обычный 5 4 5 2 3 2" xfId="29640"/>
    <cellStyle name="Обычный 5 4 5 2 3 3" xfId="29641"/>
    <cellStyle name="Обычный 5 4 5 2 3 4" xfId="29642"/>
    <cellStyle name="Обычный 5 4 5 2 4" xfId="29643"/>
    <cellStyle name="Обычный 5 4 5 2 5" xfId="29644"/>
    <cellStyle name="Обычный 5 4 5 2 6" xfId="29645"/>
    <cellStyle name="Обычный 5 4 5 2 7" xfId="29646"/>
    <cellStyle name="Обычный 5 4 5 3" xfId="29647"/>
    <cellStyle name="Обычный 5 4 5 3 2" xfId="29648"/>
    <cellStyle name="Обычный 5 4 5 3 2 2" xfId="29649"/>
    <cellStyle name="Обычный 5 4 5 3 3" xfId="29650"/>
    <cellStyle name="Обычный 5 4 5 3 4" xfId="29651"/>
    <cellStyle name="Обычный 5 4 5 3 5" xfId="29652"/>
    <cellStyle name="Обычный 5 4 5 4" xfId="29653"/>
    <cellStyle name="Обычный 5 4 5 4 2" xfId="29654"/>
    <cellStyle name="Обычный 5 4 5 4 2 2" xfId="29655"/>
    <cellStyle name="Обычный 5 4 5 4 3" xfId="29656"/>
    <cellStyle name="Обычный 5 4 5 4 4" xfId="29657"/>
    <cellStyle name="Обычный 5 4 5 4 5" xfId="29658"/>
    <cellStyle name="Обычный 5 4 5 5" xfId="29659"/>
    <cellStyle name="Обычный 5 4 5 5 2" xfId="29660"/>
    <cellStyle name="Обычный 5 4 5 5 3" xfId="29661"/>
    <cellStyle name="Обычный 5 4 5 5 4" xfId="29662"/>
    <cellStyle name="Обычный 5 4 5 6" xfId="29663"/>
    <cellStyle name="Обычный 5 4 5 7" xfId="29664"/>
    <cellStyle name="Обычный 5 4 5 8" xfId="29665"/>
    <cellStyle name="Обычный 5 4 5 9" xfId="29666"/>
    <cellStyle name="Обычный 5 4 6" xfId="29667"/>
    <cellStyle name="Обычный 5 4 6 2" xfId="29668"/>
    <cellStyle name="Обычный 5 4 6 2 2" xfId="29669"/>
    <cellStyle name="Обычный 5 4 6 2 2 2" xfId="29670"/>
    <cellStyle name="Обычный 5 4 6 2 2 2 2" xfId="29671"/>
    <cellStyle name="Обычный 5 4 6 2 2 3" xfId="29672"/>
    <cellStyle name="Обычный 5 4 6 2 2 4" xfId="29673"/>
    <cellStyle name="Обычный 5 4 6 2 2 5" xfId="29674"/>
    <cellStyle name="Обычный 5 4 6 2 3" xfId="29675"/>
    <cellStyle name="Обычный 5 4 6 2 3 2" xfId="29676"/>
    <cellStyle name="Обычный 5 4 6 2 3 3" xfId="29677"/>
    <cellStyle name="Обычный 5 4 6 2 3 4" xfId="29678"/>
    <cellStyle name="Обычный 5 4 6 2 4" xfId="29679"/>
    <cellStyle name="Обычный 5 4 6 2 5" xfId="29680"/>
    <cellStyle name="Обычный 5 4 6 2 6" xfId="29681"/>
    <cellStyle name="Обычный 5 4 6 2 7" xfId="29682"/>
    <cellStyle name="Обычный 5 4 6 3" xfId="29683"/>
    <cellStyle name="Обычный 5 4 6 3 2" xfId="29684"/>
    <cellStyle name="Обычный 5 4 6 3 2 2" xfId="29685"/>
    <cellStyle name="Обычный 5 4 6 3 3" xfId="29686"/>
    <cellStyle name="Обычный 5 4 6 3 4" xfId="29687"/>
    <cellStyle name="Обычный 5 4 6 3 5" xfId="29688"/>
    <cellStyle name="Обычный 5 4 6 4" xfId="29689"/>
    <cellStyle name="Обычный 5 4 6 4 2" xfId="29690"/>
    <cellStyle name="Обычный 5 4 6 4 2 2" xfId="29691"/>
    <cellStyle name="Обычный 5 4 6 4 3" xfId="29692"/>
    <cellStyle name="Обычный 5 4 6 4 4" xfId="29693"/>
    <cellStyle name="Обычный 5 4 6 4 5" xfId="29694"/>
    <cellStyle name="Обычный 5 4 6 5" xfId="29695"/>
    <cellStyle name="Обычный 5 4 6 5 2" xfId="29696"/>
    <cellStyle name="Обычный 5 4 6 5 3" xfId="29697"/>
    <cellStyle name="Обычный 5 4 6 5 4" xfId="29698"/>
    <cellStyle name="Обычный 5 4 6 6" xfId="29699"/>
    <cellStyle name="Обычный 5 4 6 7" xfId="29700"/>
    <cellStyle name="Обычный 5 4 6 8" xfId="29701"/>
    <cellStyle name="Обычный 5 4 6 9" xfId="29702"/>
    <cellStyle name="Обычный 5 4 7" xfId="29703"/>
    <cellStyle name="Обычный 5 4 7 2" xfId="29704"/>
    <cellStyle name="Обычный 5 4 7 2 2" xfId="29705"/>
    <cellStyle name="Обычный 5 4 7 2 2 2" xfId="29706"/>
    <cellStyle name="Обычный 5 4 7 2 2 2 2" xfId="29707"/>
    <cellStyle name="Обычный 5 4 7 2 2 3" xfId="29708"/>
    <cellStyle name="Обычный 5 4 7 2 2 4" xfId="29709"/>
    <cellStyle name="Обычный 5 4 7 2 2 5" xfId="29710"/>
    <cellStyle name="Обычный 5 4 7 2 3" xfId="29711"/>
    <cellStyle name="Обычный 5 4 7 2 3 2" xfId="29712"/>
    <cellStyle name="Обычный 5 4 7 2 3 3" xfId="29713"/>
    <cellStyle name="Обычный 5 4 7 2 3 4" xfId="29714"/>
    <cellStyle name="Обычный 5 4 7 2 4" xfId="29715"/>
    <cellStyle name="Обычный 5 4 7 2 5" xfId="29716"/>
    <cellStyle name="Обычный 5 4 7 2 6" xfId="29717"/>
    <cellStyle name="Обычный 5 4 7 2 7" xfId="29718"/>
    <cellStyle name="Обычный 5 4 7 3" xfId="29719"/>
    <cellStyle name="Обычный 5 4 7 3 2" xfId="29720"/>
    <cellStyle name="Обычный 5 4 7 3 2 2" xfId="29721"/>
    <cellStyle name="Обычный 5 4 7 3 3" xfId="29722"/>
    <cellStyle name="Обычный 5 4 7 3 4" xfId="29723"/>
    <cellStyle name="Обычный 5 4 7 3 5" xfId="29724"/>
    <cellStyle name="Обычный 5 4 7 4" xfId="29725"/>
    <cellStyle name="Обычный 5 4 7 4 2" xfId="29726"/>
    <cellStyle name="Обычный 5 4 7 4 2 2" xfId="29727"/>
    <cellStyle name="Обычный 5 4 7 4 3" xfId="29728"/>
    <cellStyle name="Обычный 5 4 7 4 4" xfId="29729"/>
    <cellStyle name="Обычный 5 4 7 4 5" xfId="29730"/>
    <cellStyle name="Обычный 5 4 7 5" xfId="29731"/>
    <cellStyle name="Обычный 5 4 7 5 2" xfId="29732"/>
    <cellStyle name="Обычный 5 4 7 5 3" xfId="29733"/>
    <cellStyle name="Обычный 5 4 7 5 4" xfId="29734"/>
    <cellStyle name="Обычный 5 4 7 6" xfId="29735"/>
    <cellStyle name="Обычный 5 4 7 7" xfId="29736"/>
    <cellStyle name="Обычный 5 4 7 8" xfId="29737"/>
    <cellStyle name="Обычный 5 4 7 9" xfId="29738"/>
    <cellStyle name="Обычный 5 4 8" xfId="29739"/>
    <cellStyle name="Обычный 5 4 8 2" xfId="29740"/>
    <cellStyle name="Обычный 5 4 8 2 2" xfId="29741"/>
    <cellStyle name="Обычный 5 4 8 2 2 2" xfId="29742"/>
    <cellStyle name="Обычный 5 4 8 2 2 2 2" xfId="29743"/>
    <cellStyle name="Обычный 5 4 8 2 2 3" xfId="29744"/>
    <cellStyle name="Обычный 5 4 8 2 2 4" xfId="29745"/>
    <cellStyle name="Обычный 5 4 8 2 2 5" xfId="29746"/>
    <cellStyle name="Обычный 5 4 8 2 3" xfId="29747"/>
    <cellStyle name="Обычный 5 4 8 2 3 2" xfId="29748"/>
    <cellStyle name="Обычный 5 4 8 2 3 3" xfId="29749"/>
    <cellStyle name="Обычный 5 4 8 2 3 4" xfId="29750"/>
    <cellStyle name="Обычный 5 4 8 2 4" xfId="29751"/>
    <cellStyle name="Обычный 5 4 8 2 5" xfId="29752"/>
    <cellStyle name="Обычный 5 4 8 2 6" xfId="29753"/>
    <cellStyle name="Обычный 5 4 8 2 7" xfId="29754"/>
    <cellStyle name="Обычный 5 4 8 3" xfId="29755"/>
    <cellStyle name="Обычный 5 4 8 3 2" xfId="29756"/>
    <cellStyle name="Обычный 5 4 8 3 2 2" xfId="29757"/>
    <cellStyle name="Обычный 5 4 8 3 3" xfId="29758"/>
    <cellStyle name="Обычный 5 4 8 3 4" xfId="29759"/>
    <cellStyle name="Обычный 5 4 8 3 5" xfId="29760"/>
    <cellStyle name="Обычный 5 4 8 4" xfId="29761"/>
    <cellStyle name="Обычный 5 4 8 4 2" xfId="29762"/>
    <cellStyle name="Обычный 5 4 8 4 3" xfId="29763"/>
    <cellStyle name="Обычный 5 4 8 4 4" xfId="29764"/>
    <cellStyle name="Обычный 5 4 8 5" xfId="29765"/>
    <cellStyle name="Обычный 5 4 8 6" xfId="29766"/>
    <cellStyle name="Обычный 5 4 8 7" xfId="29767"/>
    <cellStyle name="Обычный 5 4 8 8" xfId="29768"/>
    <cellStyle name="Обычный 5 4 9" xfId="29769"/>
    <cellStyle name="Обычный 5 4 9 2" xfId="29770"/>
    <cellStyle name="Обычный 5 4 9 2 2" xfId="29771"/>
    <cellStyle name="Обычный 5 4 9 2 2 2" xfId="29772"/>
    <cellStyle name="Обычный 5 4 9 2 2 2 2" xfId="29773"/>
    <cellStyle name="Обычный 5 4 9 2 2 3" xfId="29774"/>
    <cellStyle name="Обычный 5 4 9 2 2 4" xfId="29775"/>
    <cellStyle name="Обычный 5 4 9 2 2 5" xfId="29776"/>
    <cellStyle name="Обычный 5 4 9 2 3" xfId="29777"/>
    <cellStyle name="Обычный 5 4 9 2 3 2" xfId="29778"/>
    <cellStyle name="Обычный 5 4 9 2 3 3" xfId="29779"/>
    <cellStyle name="Обычный 5 4 9 2 3 4" xfId="29780"/>
    <cellStyle name="Обычный 5 4 9 2 4" xfId="29781"/>
    <cellStyle name="Обычный 5 4 9 2 5" xfId="29782"/>
    <cellStyle name="Обычный 5 4 9 2 6" xfId="29783"/>
    <cellStyle name="Обычный 5 4 9 2 7" xfId="29784"/>
    <cellStyle name="Обычный 5 4 9 3" xfId="29785"/>
    <cellStyle name="Обычный 5 4 9 3 2" xfId="29786"/>
    <cellStyle name="Обычный 5 4 9 3 2 2" xfId="29787"/>
    <cellStyle name="Обычный 5 4 9 3 3" xfId="29788"/>
    <cellStyle name="Обычный 5 4 9 3 4" xfId="29789"/>
    <cellStyle name="Обычный 5 4 9 3 5" xfId="29790"/>
    <cellStyle name="Обычный 5 4 9 4" xfId="29791"/>
    <cellStyle name="Обычный 5 4 9 4 2" xfId="29792"/>
    <cellStyle name="Обычный 5 4 9 4 3" xfId="29793"/>
    <cellStyle name="Обычный 5 4 9 4 4" xfId="29794"/>
    <cellStyle name="Обычный 5 4 9 5" xfId="29795"/>
    <cellStyle name="Обычный 5 4 9 6" xfId="29796"/>
    <cellStyle name="Обычный 5 4 9 7" xfId="29797"/>
    <cellStyle name="Обычный 5 4 9 8" xfId="29798"/>
    <cellStyle name="Обычный 5 5" xfId="29799"/>
    <cellStyle name="Обычный 5 5 10" xfId="29800"/>
    <cellStyle name="Обычный 5 5 10 2" xfId="29801"/>
    <cellStyle name="Обычный 5 5 10 2 2" xfId="29802"/>
    <cellStyle name="Обычный 5 5 10 2 2 2" xfId="29803"/>
    <cellStyle name="Обычный 5 5 10 2 3" xfId="29804"/>
    <cellStyle name="Обычный 5 5 10 2 4" xfId="29805"/>
    <cellStyle name="Обычный 5 5 10 2 5" xfId="29806"/>
    <cellStyle name="Обычный 5 5 10 3" xfId="29807"/>
    <cellStyle name="Обычный 5 5 10 3 2" xfId="29808"/>
    <cellStyle name="Обычный 5 5 10 3 3" xfId="29809"/>
    <cellStyle name="Обычный 5 5 10 3 4" xfId="29810"/>
    <cellStyle name="Обычный 5 5 10 4" xfId="29811"/>
    <cellStyle name="Обычный 5 5 10 5" xfId="29812"/>
    <cellStyle name="Обычный 5 5 10 6" xfId="29813"/>
    <cellStyle name="Обычный 5 5 10 7" xfId="29814"/>
    <cellStyle name="Обычный 5 5 11" xfId="29815"/>
    <cellStyle name="Обычный 5 5 11 2" xfId="29816"/>
    <cellStyle name="Обычный 5 5 11 2 2" xfId="29817"/>
    <cellStyle name="Обычный 5 5 11 3" xfId="29818"/>
    <cellStyle name="Обычный 5 5 11 4" xfId="29819"/>
    <cellStyle name="Обычный 5 5 11 5" xfId="29820"/>
    <cellStyle name="Обычный 5 5 12" xfId="29821"/>
    <cellStyle name="Обычный 5 5 12 2" xfId="29822"/>
    <cellStyle name="Обычный 5 5 12 2 2" xfId="29823"/>
    <cellStyle name="Обычный 5 5 12 3" xfId="29824"/>
    <cellStyle name="Обычный 5 5 12 4" xfId="29825"/>
    <cellStyle name="Обычный 5 5 12 5" xfId="29826"/>
    <cellStyle name="Обычный 5 5 13" xfId="29827"/>
    <cellStyle name="Обычный 5 5 13 2" xfId="29828"/>
    <cellStyle name="Обычный 5 5 13 2 2" xfId="29829"/>
    <cellStyle name="Обычный 5 5 13 3" xfId="29830"/>
    <cellStyle name="Обычный 5 5 14" xfId="29831"/>
    <cellStyle name="Обычный 5 5 14 2" xfId="29832"/>
    <cellStyle name="Обычный 5 5 15" xfId="29833"/>
    <cellStyle name="Обычный 5 5 16" xfId="29834"/>
    <cellStyle name="Обычный 5 5 2" xfId="29835"/>
    <cellStyle name="Обычный 5 5 2 10" xfId="29836"/>
    <cellStyle name="Обычный 5 5 2 10 2" xfId="29837"/>
    <cellStyle name="Обычный 5 5 2 10 2 2" xfId="29838"/>
    <cellStyle name="Обычный 5 5 2 10 3" xfId="29839"/>
    <cellStyle name="Обычный 5 5 2 10 4" xfId="29840"/>
    <cellStyle name="Обычный 5 5 2 10 5" xfId="29841"/>
    <cellStyle name="Обычный 5 5 2 11" xfId="29842"/>
    <cellStyle name="Обычный 5 5 2 11 2" xfId="29843"/>
    <cellStyle name="Обычный 5 5 2 11 2 2" xfId="29844"/>
    <cellStyle name="Обычный 5 5 2 11 3" xfId="29845"/>
    <cellStyle name="Обычный 5 5 2 11 4" xfId="29846"/>
    <cellStyle name="Обычный 5 5 2 11 5" xfId="29847"/>
    <cellStyle name="Обычный 5 5 2 12" xfId="29848"/>
    <cellStyle name="Обычный 5 5 2 12 2" xfId="29849"/>
    <cellStyle name="Обычный 5 5 2 12 2 2" xfId="29850"/>
    <cellStyle name="Обычный 5 5 2 12 3" xfId="29851"/>
    <cellStyle name="Обычный 5 5 2 13" xfId="29852"/>
    <cellStyle name="Обычный 5 5 2 13 2" xfId="29853"/>
    <cellStyle name="Обычный 5 5 2 14" xfId="29854"/>
    <cellStyle name="Обычный 5 5 2 15" xfId="29855"/>
    <cellStyle name="Обычный 5 5 2 2" xfId="29856"/>
    <cellStyle name="Обычный 5 5 2 2 2" xfId="29857"/>
    <cellStyle name="Обычный 5 5 2 2 2 2" xfId="29858"/>
    <cellStyle name="Обычный 5 5 2 2 2 2 2" xfId="29859"/>
    <cellStyle name="Обычный 5 5 2 2 2 2 2 2" xfId="29860"/>
    <cellStyle name="Обычный 5 5 2 2 2 2 3" xfId="29861"/>
    <cellStyle name="Обычный 5 5 2 2 2 2 4" xfId="29862"/>
    <cellStyle name="Обычный 5 5 2 2 2 2 5" xfId="29863"/>
    <cellStyle name="Обычный 5 5 2 2 2 3" xfId="29864"/>
    <cellStyle name="Обычный 5 5 2 2 2 3 2" xfId="29865"/>
    <cellStyle name="Обычный 5 5 2 2 2 3 2 2" xfId="29866"/>
    <cellStyle name="Обычный 5 5 2 2 2 3 3" xfId="29867"/>
    <cellStyle name="Обычный 5 5 2 2 2 3 4" xfId="29868"/>
    <cellStyle name="Обычный 5 5 2 2 2 3 5" xfId="29869"/>
    <cellStyle name="Обычный 5 5 2 2 2 4" xfId="29870"/>
    <cellStyle name="Обычный 5 5 2 2 2 4 2" xfId="29871"/>
    <cellStyle name="Обычный 5 5 2 2 2 4 3" xfId="29872"/>
    <cellStyle name="Обычный 5 5 2 2 2 4 4" xfId="29873"/>
    <cellStyle name="Обычный 5 5 2 2 2 5" xfId="29874"/>
    <cellStyle name="Обычный 5 5 2 2 2 6" xfId="29875"/>
    <cellStyle name="Обычный 5 5 2 2 2 7" xfId="29876"/>
    <cellStyle name="Обычный 5 5 2 2 2 8" xfId="29877"/>
    <cellStyle name="Обычный 5 5 2 2 3" xfId="29878"/>
    <cellStyle name="Обычный 5 5 2 2 3 2" xfId="29879"/>
    <cellStyle name="Обычный 5 5 2 2 3 2 2" xfId="29880"/>
    <cellStyle name="Обычный 5 5 2 2 3 3" xfId="29881"/>
    <cellStyle name="Обычный 5 5 2 2 3 4" xfId="29882"/>
    <cellStyle name="Обычный 5 5 2 2 3 5" xfId="29883"/>
    <cellStyle name="Обычный 5 5 2 2 4" xfId="29884"/>
    <cellStyle name="Обычный 5 5 2 2 4 2" xfId="29885"/>
    <cellStyle name="Обычный 5 5 2 2 4 2 2" xfId="29886"/>
    <cellStyle name="Обычный 5 5 2 2 4 3" xfId="29887"/>
    <cellStyle name="Обычный 5 5 2 2 4 4" xfId="29888"/>
    <cellStyle name="Обычный 5 5 2 2 4 5" xfId="29889"/>
    <cellStyle name="Обычный 5 5 2 2 5" xfId="29890"/>
    <cellStyle name="Обычный 5 5 2 2 5 2" xfId="29891"/>
    <cellStyle name="Обычный 5 5 2 2 5 2 2" xfId="29892"/>
    <cellStyle name="Обычный 5 5 2 2 5 3" xfId="29893"/>
    <cellStyle name="Обычный 5 5 2 2 5 4" xfId="29894"/>
    <cellStyle name="Обычный 5 5 2 2 5 5" xfId="29895"/>
    <cellStyle name="Обычный 5 5 2 2 6" xfId="29896"/>
    <cellStyle name="Обычный 5 5 2 2 6 2" xfId="29897"/>
    <cellStyle name="Обычный 5 5 2 2 6 2 2" xfId="29898"/>
    <cellStyle name="Обычный 5 5 2 2 6 3" xfId="29899"/>
    <cellStyle name="Обычный 5 5 2 2 7" xfId="29900"/>
    <cellStyle name="Обычный 5 5 2 2 7 2" xfId="29901"/>
    <cellStyle name="Обычный 5 5 2 2 8" xfId="29902"/>
    <cellStyle name="Обычный 5 5 2 2 9" xfId="29903"/>
    <cellStyle name="Обычный 5 5 2 3" xfId="29904"/>
    <cellStyle name="Обычный 5 5 2 3 2" xfId="29905"/>
    <cellStyle name="Обычный 5 5 2 3 2 2" xfId="29906"/>
    <cellStyle name="Обычный 5 5 2 3 2 2 2" xfId="29907"/>
    <cellStyle name="Обычный 5 5 2 3 2 2 2 2" xfId="29908"/>
    <cellStyle name="Обычный 5 5 2 3 2 2 3" xfId="29909"/>
    <cellStyle name="Обычный 5 5 2 3 2 2 4" xfId="29910"/>
    <cellStyle name="Обычный 5 5 2 3 2 2 5" xfId="29911"/>
    <cellStyle name="Обычный 5 5 2 3 2 3" xfId="29912"/>
    <cellStyle name="Обычный 5 5 2 3 2 3 2" xfId="29913"/>
    <cellStyle name="Обычный 5 5 2 3 2 3 2 2" xfId="29914"/>
    <cellStyle name="Обычный 5 5 2 3 2 3 3" xfId="29915"/>
    <cellStyle name="Обычный 5 5 2 3 2 3 4" xfId="29916"/>
    <cellStyle name="Обычный 5 5 2 3 2 3 5" xfId="29917"/>
    <cellStyle name="Обычный 5 5 2 3 2 4" xfId="29918"/>
    <cellStyle name="Обычный 5 5 2 3 2 4 2" xfId="29919"/>
    <cellStyle name="Обычный 5 5 2 3 2 4 3" xfId="29920"/>
    <cellStyle name="Обычный 5 5 2 3 2 4 4" xfId="29921"/>
    <cellStyle name="Обычный 5 5 2 3 2 5" xfId="29922"/>
    <cellStyle name="Обычный 5 5 2 3 2 6" xfId="29923"/>
    <cellStyle name="Обычный 5 5 2 3 2 7" xfId="29924"/>
    <cellStyle name="Обычный 5 5 2 3 2 8" xfId="29925"/>
    <cellStyle name="Обычный 5 5 2 3 3" xfId="29926"/>
    <cellStyle name="Обычный 5 5 2 3 3 2" xfId="29927"/>
    <cellStyle name="Обычный 5 5 2 3 3 2 2" xfId="29928"/>
    <cellStyle name="Обычный 5 5 2 3 3 3" xfId="29929"/>
    <cellStyle name="Обычный 5 5 2 3 3 4" xfId="29930"/>
    <cellStyle name="Обычный 5 5 2 3 3 5" xfId="29931"/>
    <cellStyle name="Обычный 5 5 2 3 4" xfId="29932"/>
    <cellStyle name="Обычный 5 5 2 3 4 2" xfId="29933"/>
    <cellStyle name="Обычный 5 5 2 3 4 2 2" xfId="29934"/>
    <cellStyle name="Обычный 5 5 2 3 4 3" xfId="29935"/>
    <cellStyle name="Обычный 5 5 2 3 4 4" xfId="29936"/>
    <cellStyle name="Обычный 5 5 2 3 4 5" xfId="29937"/>
    <cellStyle name="Обычный 5 5 2 3 5" xfId="29938"/>
    <cellStyle name="Обычный 5 5 2 3 5 2" xfId="29939"/>
    <cellStyle name="Обычный 5 5 2 3 5 2 2" xfId="29940"/>
    <cellStyle name="Обычный 5 5 2 3 5 3" xfId="29941"/>
    <cellStyle name="Обычный 5 5 2 3 5 4" xfId="29942"/>
    <cellStyle name="Обычный 5 5 2 3 5 5" xfId="29943"/>
    <cellStyle name="Обычный 5 5 2 3 6" xfId="29944"/>
    <cellStyle name="Обычный 5 5 2 3 6 2" xfId="29945"/>
    <cellStyle name="Обычный 5 5 2 3 6 2 2" xfId="29946"/>
    <cellStyle name="Обычный 5 5 2 3 6 3" xfId="29947"/>
    <cellStyle name="Обычный 5 5 2 3 7" xfId="29948"/>
    <cellStyle name="Обычный 5 5 2 3 7 2" xfId="29949"/>
    <cellStyle name="Обычный 5 5 2 3 8" xfId="29950"/>
    <cellStyle name="Обычный 5 5 2 3 9" xfId="29951"/>
    <cellStyle name="Обычный 5 5 2 4" xfId="29952"/>
    <cellStyle name="Обычный 5 5 2 4 2" xfId="29953"/>
    <cellStyle name="Обычный 5 5 2 4 2 2" xfId="29954"/>
    <cellStyle name="Обычный 5 5 2 4 2 2 2" xfId="29955"/>
    <cellStyle name="Обычный 5 5 2 4 2 2 2 2" xfId="29956"/>
    <cellStyle name="Обычный 5 5 2 4 2 2 3" xfId="29957"/>
    <cellStyle name="Обычный 5 5 2 4 2 2 4" xfId="29958"/>
    <cellStyle name="Обычный 5 5 2 4 2 2 5" xfId="29959"/>
    <cellStyle name="Обычный 5 5 2 4 2 3" xfId="29960"/>
    <cellStyle name="Обычный 5 5 2 4 2 3 2" xfId="29961"/>
    <cellStyle name="Обычный 5 5 2 4 2 3 3" xfId="29962"/>
    <cellStyle name="Обычный 5 5 2 4 2 3 4" xfId="29963"/>
    <cellStyle name="Обычный 5 5 2 4 2 4" xfId="29964"/>
    <cellStyle name="Обычный 5 5 2 4 2 5" xfId="29965"/>
    <cellStyle name="Обычный 5 5 2 4 2 6" xfId="29966"/>
    <cellStyle name="Обычный 5 5 2 4 2 7" xfId="29967"/>
    <cellStyle name="Обычный 5 5 2 4 3" xfId="29968"/>
    <cellStyle name="Обычный 5 5 2 4 3 2" xfId="29969"/>
    <cellStyle name="Обычный 5 5 2 4 3 2 2" xfId="29970"/>
    <cellStyle name="Обычный 5 5 2 4 3 3" xfId="29971"/>
    <cellStyle name="Обычный 5 5 2 4 3 4" xfId="29972"/>
    <cellStyle name="Обычный 5 5 2 4 3 5" xfId="29973"/>
    <cellStyle name="Обычный 5 5 2 4 4" xfId="29974"/>
    <cellStyle name="Обычный 5 5 2 4 4 2" xfId="29975"/>
    <cellStyle name="Обычный 5 5 2 4 4 2 2" xfId="29976"/>
    <cellStyle name="Обычный 5 5 2 4 4 3" xfId="29977"/>
    <cellStyle name="Обычный 5 5 2 4 4 4" xfId="29978"/>
    <cellStyle name="Обычный 5 5 2 4 4 5" xfId="29979"/>
    <cellStyle name="Обычный 5 5 2 4 5" xfId="29980"/>
    <cellStyle name="Обычный 5 5 2 4 5 2" xfId="29981"/>
    <cellStyle name="Обычный 5 5 2 4 5 3" xfId="29982"/>
    <cellStyle name="Обычный 5 5 2 4 5 4" xfId="29983"/>
    <cellStyle name="Обычный 5 5 2 4 6" xfId="29984"/>
    <cellStyle name="Обычный 5 5 2 4 7" xfId="29985"/>
    <cellStyle name="Обычный 5 5 2 4 8" xfId="29986"/>
    <cellStyle name="Обычный 5 5 2 4 9" xfId="29987"/>
    <cellStyle name="Обычный 5 5 2 5" xfId="29988"/>
    <cellStyle name="Обычный 5 5 2 5 2" xfId="29989"/>
    <cellStyle name="Обычный 5 5 2 5 2 2" xfId="29990"/>
    <cellStyle name="Обычный 5 5 2 5 2 2 2" xfId="29991"/>
    <cellStyle name="Обычный 5 5 2 5 2 2 2 2" xfId="29992"/>
    <cellStyle name="Обычный 5 5 2 5 2 2 3" xfId="29993"/>
    <cellStyle name="Обычный 5 5 2 5 2 2 4" xfId="29994"/>
    <cellStyle name="Обычный 5 5 2 5 2 2 5" xfId="29995"/>
    <cellStyle name="Обычный 5 5 2 5 2 3" xfId="29996"/>
    <cellStyle name="Обычный 5 5 2 5 2 3 2" xfId="29997"/>
    <cellStyle name="Обычный 5 5 2 5 2 3 3" xfId="29998"/>
    <cellStyle name="Обычный 5 5 2 5 2 3 4" xfId="29999"/>
    <cellStyle name="Обычный 5 5 2 5 2 4" xfId="30000"/>
    <cellStyle name="Обычный 5 5 2 5 2 5" xfId="30001"/>
    <cellStyle name="Обычный 5 5 2 5 2 6" xfId="30002"/>
    <cellStyle name="Обычный 5 5 2 5 2 7" xfId="30003"/>
    <cellStyle name="Обычный 5 5 2 5 3" xfId="30004"/>
    <cellStyle name="Обычный 5 5 2 5 3 2" xfId="30005"/>
    <cellStyle name="Обычный 5 5 2 5 3 2 2" xfId="30006"/>
    <cellStyle name="Обычный 5 5 2 5 3 3" xfId="30007"/>
    <cellStyle name="Обычный 5 5 2 5 3 4" xfId="30008"/>
    <cellStyle name="Обычный 5 5 2 5 3 5" xfId="30009"/>
    <cellStyle name="Обычный 5 5 2 5 4" xfId="30010"/>
    <cellStyle name="Обычный 5 5 2 5 4 2" xfId="30011"/>
    <cellStyle name="Обычный 5 5 2 5 4 3" xfId="30012"/>
    <cellStyle name="Обычный 5 5 2 5 4 4" xfId="30013"/>
    <cellStyle name="Обычный 5 5 2 5 5" xfId="30014"/>
    <cellStyle name="Обычный 5 5 2 5 6" xfId="30015"/>
    <cellStyle name="Обычный 5 5 2 5 7" xfId="30016"/>
    <cellStyle name="Обычный 5 5 2 5 8" xfId="30017"/>
    <cellStyle name="Обычный 5 5 2 6" xfId="30018"/>
    <cellStyle name="Обычный 5 5 2 6 2" xfId="30019"/>
    <cellStyle name="Обычный 5 5 2 6 2 2" xfId="30020"/>
    <cellStyle name="Обычный 5 5 2 6 2 2 2" xfId="30021"/>
    <cellStyle name="Обычный 5 5 2 6 2 2 2 2" xfId="30022"/>
    <cellStyle name="Обычный 5 5 2 6 2 2 3" xfId="30023"/>
    <cellStyle name="Обычный 5 5 2 6 2 2 4" xfId="30024"/>
    <cellStyle name="Обычный 5 5 2 6 2 2 5" xfId="30025"/>
    <cellStyle name="Обычный 5 5 2 6 2 3" xfId="30026"/>
    <cellStyle name="Обычный 5 5 2 6 2 3 2" xfId="30027"/>
    <cellStyle name="Обычный 5 5 2 6 2 3 3" xfId="30028"/>
    <cellStyle name="Обычный 5 5 2 6 2 3 4" xfId="30029"/>
    <cellStyle name="Обычный 5 5 2 6 2 4" xfId="30030"/>
    <cellStyle name="Обычный 5 5 2 6 2 5" xfId="30031"/>
    <cellStyle name="Обычный 5 5 2 6 2 6" xfId="30032"/>
    <cellStyle name="Обычный 5 5 2 6 2 7" xfId="30033"/>
    <cellStyle name="Обычный 5 5 2 6 3" xfId="30034"/>
    <cellStyle name="Обычный 5 5 2 6 3 2" xfId="30035"/>
    <cellStyle name="Обычный 5 5 2 6 3 2 2" xfId="30036"/>
    <cellStyle name="Обычный 5 5 2 6 3 3" xfId="30037"/>
    <cellStyle name="Обычный 5 5 2 6 3 4" xfId="30038"/>
    <cellStyle name="Обычный 5 5 2 6 3 5" xfId="30039"/>
    <cellStyle name="Обычный 5 5 2 6 4" xfId="30040"/>
    <cellStyle name="Обычный 5 5 2 6 4 2" xfId="30041"/>
    <cellStyle name="Обычный 5 5 2 6 4 3" xfId="30042"/>
    <cellStyle name="Обычный 5 5 2 6 4 4" xfId="30043"/>
    <cellStyle name="Обычный 5 5 2 6 5" xfId="30044"/>
    <cellStyle name="Обычный 5 5 2 6 6" xfId="30045"/>
    <cellStyle name="Обычный 5 5 2 6 7" xfId="30046"/>
    <cellStyle name="Обычный 5 5 2 6 8" xfId="30047"/>
    <cellStyle name="Обычный 5 5 2 7" xfId="30048"/>
    <cellStyle name="Обычный 5 5 2 7 2" xfId="30049"/>
    <cellStyle name="Обычный 5 5 2 7 2 2" xfId="30050"/>
    <cellStyle name="Обычный 5 5 2 7 2 2 2" xfId="30051"/>
    <cellStyle name="Обычный 5 5 2 7 2 2 2 2" xfId="30052"/>
    <cellStyle name="Обычный 5 5 2 7 2 2 3" xfId="30053"/>
    <cellStyle name="Обычный 5 5 2 7 2 2 4" xfId="30054"/>
    <cellStyle name="Обычный 5 5 2 7 2 2 5" xfId="30055"/>
    <cellStyle name="Обычный 5 5 2 7 2 3" xfId="30056"/>
    <cellStyle name="Обычный 5 5 2 7 2 3 2" xfId="30057"/>
    <cellStyle name="Обычный 5 5 2 7 2 3 3" xfId="30058"/>
    <cellStyle name="Обычный 5 5 2 7 2 3 4" xfId="30059"/>
    <cellStyle name="Обычный 5 5 2 7 2 4" xfId="30060"/>
    <cellStyle name="Обычный 5 5 2 7 2 5" xfId="30061"/>
    <cellStyle name="Обычный 5 5 2 7 2 6" xfId="30062"/>
    <cellStyle name="Обычный 5 5 2 7 2 7" xfId="30063"/>
    <cellStyle name="Обычный 5 5 2 7 3" xfId="30064"/>
    <cellStyle name="Обычный 5 5 2 7 3 2" xfId="30065"/>
    <cellStyle name="Обычный 5 5 2 7 3 2 2" xfId="30066"/>
    <cellStyle name="Обычный 5 5 2 7 3 3" xfId="30067"/>
    <cellStyle name="Обычный 5 5 2 7 3 4" xfId="30068"/>
    <cellStyle name="Обычный 5 5 2 7 3 5" xfId="30069"/>
    <cellStyle name="Обычный 5 5 2 7 4" xfId="30070"/>
    <cellStyle name="Обычный 5 5 2 7 4 2" xfId="30071"/>
    <cellStyle name="Обычный 5 5 2 7 4 3" xfId="30072"/>
    <cellStyle name="Обычный 5 5 2 7 4 4" xfId="30073"/>
    <cellStyle name="Обычный 5 5 2 7 5" xfId="30074"/>
    <cellStyle name="Обычный 5 5 2 7 6" xfId="30075"/>
    <cellStyle name="Обычный 5 5 2 7 7" xfId="30076"/>
    <cellStyle name="Обычный 5 5 2 7 8" xfId="30077"/>
    <cellStyle name="Обычный 5 5 2 8" xfId="30078"/>
    <cellStyle name="Обычный 5 5 2 8 2" xfId="30079"/>
    <cellStyle name="Обычный 5 5 2 8 2 2" xfId="30080"/>
    <cellStyle name="Обычный 5 5 2 8 2 2 2" xfId="30081"/>
    <cellStyle name="Обычный 5 5 2 8 2 3" xfId="30082"/>
    <cellStyle name="Обычный 5 5 2 8 2 4" xfId="30083"/>
    <cellStyle name="Обычный 5 5 2 8 2 5" xfId="30084"/>
    <cellStyle name="Обычный 5 5 2 8 3" xfId="30085"/>
    <cellStyle name="Обычный 5 5 2 8 3 2" xfId="30086"/>
    <cellStyle name="Обычный 5 5 2 8 3 3" xfId="30087"/>
    <cellStyle name="Обычный 5 5 2 8 3 4" xfId="30088"/>
    <cellStyle name="Обычный 5 5 2 8 4" xfId="30089"/>
    <cellStyle name="Обычный 5 5 2 8 5" xfId="30090"/>
    <cellStyle name="Обычный 5 5 2 8 6" xfId="30091"/>
    <cellStyle name="Обычный 5 5 2 8 7" xfId="30092"/>
    <cellStyle name="Обычный 5 5 2 9" xfId="30093"/>
    <cellStyle name="Обычный 5 5 2 9 2" xfId="30094"/>
    <cellStyle name="Обычный 5 5 2 9 2 2" xfId="30095"/>
    <cellStyle name="Обычный 5 5 2 9 2 2 2" xfId="30096"/>
    <cellStyle name="Обычный 5 5 2 9 2 3" xfId="30097"/>
    <cellStyle name="Обычный 5 5 2 9 2 4" xfId="30098"/>
    <cellStyle name="Обычный 5 5 2 9 2 5" xfId="30099"/>
    <cellStyle name="Обычный 5 5 2 9 3" xfId="30100"/>
    <cellStyle name="Обычный 5 5 2 9 3 2" xfId="30101"/>
    <cellStyle name="Обычный 5 5 2 9 3 3" xfId="30102"/>
    <cellStyle name="Обычный 5 5 2 9 3 4" xfId="30103"/>
    <cellStyle name="Обычный 5 5 2 9 4" xfId="30104"/>
    <cellStyle name="Обычный 5 5 2 9 5" xfId="30105"/>
    <cellStyle name="Обычный 5 5 2 9 6" xfId="30106"/>
    <cellStyle name="Обычный 5 5 2 9 7" xfId="30107"/>
    <cellStyle name="Обычный 5 5 3" xfId="30108"/>
    <cellStyle name="Обычный 5 5 3 2" xfId="30109"/>
    <cellStyle name="Обычный 5 5 3 2 2" xfId="30110"/>
    <cellStyle name="Обычный 5 5 3 2 2 2" xfId="30111"/>
    <cellStyle name="Обычный 5 5 3 2 2 2 2" xfId="30112"/>
    <cellStyle name="Обычный 5 5 3 2 2 3" xfId="30113"/>
    <cellStyle name="Обычный 5 5 3 2 2 4" xfId="30114"/>
    <cellStyle name="Обычный 5 5 3 2 2 5" xfId="30115"/>
    <cellStyle name="Обычный 5 5 3 2 3" xfId="30116"/>
    <cellStyle name="Обычный 5 5 3 2 3 2" xfId="30117"/>
    <cellStyle name="Обычный 5 5 3 2 3 2 2" xfId="30118"/>
    <cellStyle name="Обычный 5 5 3 2 3 3" xfId="30119"/>
    <cellStyle name="Обычный 5 5 3 2 3 4" xfId="30120"/>
    <cellStyle name="Обычный 5 5 3 2 3 5" xfId="30121"/>
    <cellStyle name="Обычный 5 5 3 2 4" xfId="30122"/>
    <cellStyle name="Обычный 5 5 3 2 4 2" xfId="30123"/>
    <cellStyle name="Обычный 5 5 3 2 4 3" xfId="30124"/>
    <cellStyle name="Обычный 5 5 3 2 4 4" xfId="30125"/>
    <cellStyle name="Обычный 5 5 3 2 5" xfId="30126"/>
    <cellStyle name="Обычный 5 5 3 2 6" xfId="30127"/>
    <cellStyle name="Обычный 5 5 3 2 7" xfId="30128"/>
    <cellStyle name="Обычный 5 5 3 2 8" xfId="30129"/>
    <cellStyle name="Обычный 5 5 3 3" xfId="30130"/>
    <cellStyle name="Обычный 5 5 3 3 2" xfId="30131"/>
    <cellStyle name="Обычный 5 5 3 3 2 2" xfId="30132"/>
    <cellStyle name="Обычный 5 5 3 3 3" xfId="30133"/>
    <cellStyle name="Обычный 5 5 3 3 4" xfId="30134"/>
    <cellStyle name="Обычный 5 5 3 3 5" xfId="30135"/>
    <cellStyle name="Обычный 5 5 3 4" xfId="30136"/>
    <cellStyle name="Обычный 5 5 3 4 2" xfId="30137"/>
    <cellStyle name="Обычный 5 5 3 4 2 2" xfId="30138"/>
    <cellStyle name="Обычный 5 5 3 4 3" xfId="30139"/>
    <cellStyle name="Обычный 5 5 3 4 4" xfId="30140"/>
    <cellStyle name="Обычный 5 5 3 4 5" xfId="30141"/>
    <cellStyle name="Обычный 5 5 3 5" xfId="30142"/>
    <cellStyle name="Обычный 5 5 3 5 2" xfId="30143"/>
    <cellStyle name="Обычный 5 5 3 5 2 2" xfId="30144"/>
    <cellStyle name="Обычный 5 5 3 5 3" xfId="30145"/>
    <cellStyle name="Обычный 5 5 3 5 4" xfId="30146"/>
    <cellStyle name="Обычный 5 5 3 5 5" xfId="30147"/>
    <cellStyle name="Обычный 5 5 3 6" xfId="30148"/>
    <cellStyle name="Обычный 5 5 3 6 2" xfId="30149"/>
    <cellStyle name="Обычный 5 5 3 6 2 2" xfId="30150"/>
    <cellStyle name="Обычный 5 5 3 6 3" xfId="30151"/>
    <cellStyle name="Обычный 5 5 3 7" xfId="30152"/>
    <cellStyle name="Обычный 5 5 3 7 2" xfId="30153"/>
    <cellStyle name="Обычный 5 5 3 8" xfId="30154"/>
    <cellStyle name="Обычный 5 5 3 9" xfId="30155"/>
    <cellStyle name="Обычный 5 5 4" xfId="30156"/>
    <cellStyle name="Обычный 5 5 4 2" xfId="30157"/>
    <cellStyle name="Обычный 5 5 4 2 2" xfId="30158"/>
    <cellStyle name="Обычный 5 5 4 2 2 2" xfId="30159"/>
    <cellStyle name="Обычный 5 5 4 2 2 2 2" xfId="30160"/>
    <cellStyle name="Обычный 5 5 4 2 2 3" xfId="30161"/>
    <cellStyle name="Обычный 5 5 4 2 2 4" xfId="30162"/>
    <cellStyle name="Обычный 5 5 4 2 2 5" xfId="30163"/>
    <cellStyle name="Обычный 5 5 4 2 3" xfId="30164"/>
    <cellStyle name="Обычный 5 5 4 2 3 2" xfId="30165"/>
    <cellStyle name="Обычный 5 5 4 2 3 2 2" xfId="30166"/>
    <cellStyle name="Обычный 5 5 4 2 3 3" xfId="30167"/>
    <cellStyle name="Обычный 5 5 4 2 3 4" xfId="30168"/>
    <cellStyle name="Обычный 5 5 4 2 3 5" xfId="30169"/>
    <cellStyle name="Обычный 5 5 4 2 4" xfId="30170"/>
    <cellStyle name="Обычный 5 5 4 2 4 2" xfId="30171"/>
    <cellStyle name="Обычный 5 5 4 2 4 3" xfId="30172"/>
    <cellStyle name="Обычный 5 5 4 2 4 4" xfId="30173"/>
    <cellStyle name="Обычный 5 5 4 2 5" xfId="30174"/>
    <cellStyle name="Обычный 5 5 4 2 6" xfId="30175"/>
    <cellStyle name="Обычный 5 5 4 2 7" xfId="30176"/>
    <cellStyle name="Обычный 5 5 4 2 8" xfId="30177"/>
    <cellStyle name="Обычный 5 5 4 3" xfId="30178"/>
    <cellStyle name="Обычный 5 5 4 3 2" xfId="30179"/>
    <cellStyle name="Обычный 5 5 4 3 2 2" xfId="30180"/>
    <cellStyle name="Обычный 5 5 4 3 3" xfId="30181"/>
    <cellStyle name="Обычный 5 5 4 3 4" xfId="30182"/>
    <cellStyle name="Обычный 5 5 4 3 5" xfId="30183"/>
    <cellStyle name="Обычный 5 5 4 4" xfId="30184"/>
    <cellStyle name="Обычный 5 5 4 4 2" xfId="30185"/>
    <cellStyle name="Обычный 5 5 4 4 2 2" xfId="30186"/>
    <cellStyle name="Обычный 5 5 4 4 3" xfId="30187"/>
    <cellStyle name="Обычный 5 5 4 4 4" xfId="30188"/>
    <cellStyle name="Обычный 5 5 4 4 5" xfId="30189"/>
    <cellStyle name="Обычный 5 5 4 5" xfId="30190"/>
    <cellStyle name="Обычный 5 5 4 5 2" xfId="30191"/>
    <cellStyle name="Обычный 5 5 4 5 2 2" xfId="30192"/>
    <cellStyle name="Обычный 5 5 4 5 3" xfId="30193"/>
    <cellStyle name="Обычный 5 5 4 5 4" xfId="30194"/>
    <cellStyle name="Обычный 5 5 4 5 5" xfId="30195"/>
    <cellStyle name="Обычный 5 5 4 6" xfId="30196"/>
    <cellStyle name="Обычный 5 5 4 6 2" xfId="30197"/>
    <cellStyle name="Обычный 5 5 4 6 2 2" xfId="30198"/>
    <cellStyle name="Обычный 5 5 4 6 3" xfId="30199"/>
    <cellStyle name="Обычный 5 5 4 7" xfId="30200"/>
    <cellStyle name="Обычный 5 5 4 7 2" xfId="30201"/>
    <cellStyle name="Обычный 5 5 4 8" xfId="30202"/>
    <cellStyle name="Обычный 5 5 4 9" xfId="30203"/>
    <cellStyle name="Обычный 5 5 5" xfId="30204"/>
    <cellStyle name="Обычный 5 5 5 2" xfId="30205"/>
    <cellStyle name="Обычный 5 5 5 2 2" xfId="30206"/>
    <cellStyle name="Обычный 5 5 5 2 2 2" xfId="30207"/>
    <cellStyle name="Обычный 5 5 5 2 2 2 2" xfId="30208"/>
    <cellStyle name="Обычный 5 5 5 2 2 3" xfId="30209"/>
    <cellStyle name="Обычный 5 5 5 2 2 4" xfId="30210"/>
    <cellStyle name="Обычный 5 5 5 2 2 5" xfId="30211"/>
    <cellStyle name="Обычный 5 5 5 2 3" xfId="30212"/>
    <cellStyle name="Обычный 5 5 5 2 3 2" xfId="30213"/>
    <cellStyle name="Обычный 5 5 5 2 3 3" xfId="30214"/>
    <cellStyle name="Обычный 5 5 5 2 3 4" xfId="30215"/>
    <cellStyle name="Обычный 5 5 5 2 4" xfId="30216"/>
    <cellStyle name="Обычный 5 5 5 2 5" xfId="30217"/>
    <cellStyle name="Обычный 5 5 5 2 6" xfId="30218"/>
    <cellStyle name="Обычный 5 5 5 2 7" xfId="30219"/>
    <cellStyle name="Обычный 5 5 5 3" xfId="30220"/>
    <cellStyle name="Обычный 5 5 5 3 2" xfId="30221"/>
    <cellStyle name="Обычный 5 5 5 3 2 2" xfId="30222"/>
    <cellStyle name="Обычный 5 5 5 3 3" xfId="30223"/>
    <cellStyle name="Обычный 5 5 5 3 4" xfId="30224"/>
    <cellStyle name="Обычный 5 5 5 3 5" xfId="30225"/>
    <cellStyle name="Обычный 5 5 5 4" xfId="30226"/>
    <cellStyle name="Обычный 5 5 5 4 2" xfId="30227"/>
    <cellStyle name="Обычный 5 5 5 4 2 2" xfId="30228"/>
    <cellStyle name="Обычный 5 5 5 4 3" xfId="30229"/>
    <cellStyle name="Обычный 5 5 5 4 4" xfId="30230"/>
    <cellStyle name="Обычный 5 5 5 4 5" xfId="30231"/>
    <cellStyle name="Обычный 5 5 5 5" xfId="30232"/>
    <cellStyle name="Обычный 5 5 5 5 2" xfId="30233"/>
    <cellStyle name="Обычный 5 5 5 5 3" xfId="30234"/>
    <cellStyle name="Обычный 5 5 5 5 4" xfId="30235"/>
    <cellStyle name="Обычный 5 5 5 6" xfId="30236"/>
    <cellStyle name="Обычный 5 5 5 7" xfId="30237"/>
    <cellStyle name="Обычный 5 5 5 8" xfId="30238"/>
    <cellStyle name="Обычный 5 5 5 9" xfId="30239"/>
    <cellStyle name="Обычный 5 5 6" xfId="30240"/>
    <cellStyle name="Обычный 5 5 6 2" xfId="30241"/>
    <cellStyle name="Обычный 5 5 6 2 2" xfId="30242"/>
    <cellStyle name="Обычный 5 5 6 2 2 2" xfId="30243"/>
    <cellStyle name="Обычный 5 5 6 2 2 2 2" xfId="30244"/>
    <cellStyle name="Обычный 5 5 6 2 2 3" xfId="30245"/>
    <cellStyle name="Обычный 5 5 6 2 2 4" xfId="30246"/>
    <cellStyle name="Обычный 5 5 6 2 2 5" xfId="30247"/>
    <cellStyle name="Обычный 5 5 6 2 3" xfId="30248"/>
    <cellStyle name="Обычный 5 5 6 2 3 2" xfId="30249"/>
    <cellStyle name="Обычный 5 5 6 2 3 3" xfId="30250"/>
    <cellStyle name="Обычный 5 5 6 2 3 4" xfId="30251"/>
    <cellStyle name="Обычный 5 5 6 2 4" xfId="30252"/>
    <cellStyle name="Обычный 5 5 6 2 5" xfId="30253"/>
    <cellStyle name="Обычный 5 5 6 2 6" xfId="30254"/>
    <cellStyle name="Обычный 5 5 6 2 7" xfId="30255"/>
    <cellStyle name="Обычный 5 5 6 3" xfId="30256"/>
    <cellStyle name="Обычный 5 5 6 3 2" xfId="30257"/>
    <cellStyle name="Обычный 5 5 6 3 2 2" xfId="30258"/>
    <cellStyle name="Обычный 5 5 6 3 3" xfId="30259"/>
    <cellStyle name="Обычный 5 5 6 3 4" xfId="30260"/>
    <cellStyle name="Обычный 5 5 6 3 5" xfId="30261"/>
    <cellStyle name="Обычный 5 5 6 4" xfId="30262"/>
    <cellStyle name="Обычный 5 5 6 4 2" xfId="30263"/>
    <cellStyle name="Обычный 5 5 6 4 3" xfId="30264"/>
    <cellStyle name="Обычный 5 5 6 4 4" xfId="30265"/>
    <cellStyle name="Обычный 5 5 6 5" xfId="30266"/>
    <cellStyle name="Обычный 5 5 6 6" xfId="30267"/>
    <cellStyle name="Обычный 5 5 6 7" xfId="30268"/>
    <cellStyle name="Обычный 5 5 6 8" xfId="30269"/>
    <cellStyle name="Обычный 5 5 7" xfId="30270"/>
    <cellStyle name="Обычный 5 5 7 2" xfId="30271"/>
    <cellStyle name="Обычный 5 5 7 2 2" xfId="30272"/>
    <cellStyle name="Обычный 5 5 7 2 2 2" xfId="30273"/>
    <cellStyle name="Обычный 5 5 7 2 2 2 2" xfId="30274"/>
    <cellStyle name="Обычный 5 5 7 2 2 3" xfId="30275"/>
    <cellStyle name="Обычный 5 5 7 2 2 4" xfId="30276"/>
    <cellStyle name="Обычный 5 5 7 2 2 5" xfId="30277"/>
    <cellStyle name="Обычный 5 5 7 2 3" xfId="30278"/>
    <cellStyle name="Обычный 5 5 7 2 3 2" xfId="30279"/>
    <cellStyle name="Обычный 5 5 7 2 3 3" xfId="30280"/>
    <cellStyle name="Обычный 5 5 7 2 3 4" xfId="30281"/>
    <cellStyle name="Обычный 5 5 7 2 4" xfId="30282"/>
    <cellStyle name="Обычный 5 5 7 2 5" xfId="30283"/>
    <cellStyle name="Обычный 5 5 7 2 6" xfId="30284"/>
    <cellStyle name="Обычный 5 5 7 2 7" xfId="30285"/>
    <cellStyle name="Обычный 5 5 7 3" xfId="30286"/>
    <cellStyle name="Обычный 5 5 7 3 2" xfId="30287"/>
    <cellStyle name="Обычный 5 5 7 3 2 2" xfId="30288"/>
    <cellStyle name="Обычный 5 5 7 3 3" xfId="30289"/>
    <cellStyle name="Обычный 5 5 7 3 4" xfId="30290"/>
    <cellStyle name="Обычный 5 5 7 3 5" xfId="30291"/>
    <cellStyle name="Обычный 5 5 7 4" xfId="30292"/>
    <cellStyle name="Обычный 5 5 7 4 2" xfId="30293"/>
    <cellStyle name="Обычный 5 5 7 4 3" xfId="30294"/>
    <cellStyle name="Обычный 5 5 7 4 4" xfId="30295"/>
    <cellStyle name="Обычный 5 5 7 5" xfId="30296"/>
    <cellStyle name="Обычный 5 5 7 6" xfId="30297"/>
    <cellStyle name="Обычный 5 5 7 7" xfId="30298"/>
    <cellStyle name="Обычный 5 5 7 8" xfId="30299"/>
    <cellStyle name="Обычный 5 5 8" xfId="30300"/>
    <cellStyle name="Обычный 5 5 8 2" xfId="30301"/>
    <cellStyle name="Обычный 5 5 8 2 2" xfId="30302"/>
    <cellStyle name="Обычный 5 5 8 2 2 2" xfId="30303"/>
    <cellStyle name="Обычный 5 5 8 2 2 2 2" xfId="30304"/>
    <cellStyle name="Обычный 5 5 8 2 2 3" xfId="30305"/>
    <cellStyle name="Обычный 5 5 8 2 2 4" xfId="30306"/>
    <cellStyle name="Обычный 5 5 8 2 2 5" xfId="30307"/>
    <cellStyle name="Обычный 5 5 8 2 3" xfId="30308"/>
    <cellStyle name="Обычный 5 5 8 2 3 2" xfId="30309"/>
    <cellStyle name="Обычный 5 5 8 2 3 3" xfId="30310"/>
    <cellStyle name="Обычный 5 5 8 2 3 4" xfId="30311"/>
    <cellStyle name="Обычный 5 5 8 2 4" xfId="30312"/>
    <cellStyle name="Обычный 5 5 8 2 5" xfId="30313"/>
    <cellStyle name="Обычный 5 5 8 2 6" xfId="30314"/>
    <cellStyle name="Обычный 5 5 8 2 7" xfId="30315"/>
    <cellStyle name="Обычный 5 5 8 3" xfId="30316"/>
    <cellStyle name="Обычный 5 5 8 3 2" xfId="30317"/>
    <cellStyle name="Обычный 5 5 8 3 2 2" xfId="30318"/>
    <cellStyle name="Обычный 5 5 8 3 3" xfId="30319"/>
    <cellStyle name="Обычный 5 5 8 3 4" xfId="30320"/>
    <cellStyle name="Обычный 5 5 8 3 5" xfId="30321"/>
    <cellStyle name="Обычный 5 5 8 4" xfId="30322"/>
    <cellStyle name="Обычный 5 5 8 4 2" xfId="30323"/>
    <cellStyle name="Обычный 5 5 8 4 3" xfId="30324"/>
    <cellStyle name="Обычный 5 5 8 4 4" xfId="30325"/>
    <cellStyle name="Обычный 5 5 8 5" xfId="30326"/>
    <cellStyle name="Обычный 5 5 8 6" xfId="30327"/>
    <cellStyle name="Обычный 5 5 8 7" xfId="30328"/>
    <cellStyle name="Обычный 5 5 8 8" xfId="30329"/>
    <cellStyle name="Обычный 5 5 9" xfId="30330"/>
    <cellStyle name="Обычный 5 5 9 2" xfId="30331"/>
    <cellStyle name="Обычный 5 5 9 2 2" xfId="30332"/>
    <cellStyle name="Обычный 5 5 9 2 2 2" xfId="30333"/>
    <cellStyle name="Обычный 5 5 9 2 3" xfId="30334"/>
    <cellStyle name="Обычный 5 5 9 2 4" xfId="30335"/>
    <cellStyle name="Обычный 5 5 9 2 5" xfId="30336"/>
    <cellStyle name="Обычный 5 5 9 3" xfId="30337"/>
    <cellStyle name="Обычный 5 5 9 3 2" xfId="30338"/>
    <cellStyle name="Обычный 5 5 9 3 3" xfId="30339"/>
    <cellStyle name="Обычный 5 5 9 3 4" xfId="30340"/>
    <cellStyle name="Обычный 5 5 9 4" xfId="30341"/>
    <cellStyle name="Обычный 5 5 9 5" xfId="30342"/>
    <cellStyle name="Обычный 5 5 9 6" xfId="30343"/>
    <cellStyle name="Обычный 5 5 9 7" xfId="30344"/>
    <cellStyle name="Обычный 5 6" xfId="30345"/>
    <cellStyle name="Обычный 5 6 10" xfId="30346"/>
    <cellStyle name="Обычный 5 6 10 2" xfId="30347"/>
    <cellStyle name="Обычный 5 6 10 2 2" xfId="30348"/>
    <cellStyle name="Обычный 5 6 10 3" xfId="30349"/>
    <cellStyle name="Обычный 5 6 10 4" xfId="30350"/>
    <cellStyle name="Обычный 5 6 10 5" xfId="30351"/>
    <cellStyle name="Обычный 5 6 11" xfId="30352"/>
    <cellStyle name="Обычный 5 6 11 2" xfId="30353"/>
    <cellStyle name="Обычный 5 6 11 2 2" xfId="30354"/>
    <cellStyle name="Обычный 5 6 11 3" xfId="30355"/>
    <cellStyle name="Обычный 5 6 11 4" xfId="30356"/>
    <cellStyle name="Обычный 5 6 11 5" xfId="30357"/>
    <cellStyle name="Обычный 5 6 12" xfId="30358"/>
    <cellStyle name="Обычный 5 6 12 2" xfId="30359"/>
    <cellStyle name="Обычный 5 6 12 2 2" xfId="30360"/>
    <cellStyle name="Обычный 5 6 12 3" xfId="30361"/>
    <cellStyle name="Обычный 5 6 13" xfId="30362"/>
    <cellStyle name="Обычный 5 6 13 2" xfId="30363"/>
    <cellStyle name="Обычный 5 6 14" xfId="30364"/>
    <cellStyle name="Обычный 5 6 15" xfId="30365"/>
    <cellStyle name="Обычный 5 6 2" xfId="30366"/>
    <cellStyle name="Обычный 5 6 2 10" xfId="30367"/>
    <cellStyle name="Обычный 5 6 2 11" xfId="30368"/>
    <cellStyle name="Обычный 5 6 2 2" xfId="30369"/>
    <cellStyle name="Обычный 5 6 2 2 2" xfId="30370"/>
    <cellStyle name="Обычный 5 6 2 2 2 2" xfId="30371"/>
    <cellStyle name="Обычный 5 6 2 2 2 2 2" xfId="30372"/>
    <cellStyle name="Обычный 5 6 2 2 2 3" xfId="30373"/>
    <cellStyle name="Обычный 5 6 2 2 2 4" xfId="30374"/>
    <cellStyle name="Обычный 5 6 2 2 2 5" xfId="30375"/>
    <cellStyle name="Обычный 5 6 2 2 3" xfId="30376"/>
    <cellStyle name="Обычный 5 6 2 2 3 2" xfId="30377"/>
    <cellStyle name="Обычный 5 6 2 2 3 2 2" xfId="30378"/>
    <cellStyle name="Обычный 5 6 2 2 3 3" xfId="30379"/>
    <cellStyle name="Обычный 5 6 2 2 3 4" xfId="30380"/>
    <cellStyle name="Обычный 5 6 2 2 3 5" xfId="30381"/>
    <cellStyle name="Обычный 5 6 2 2 4" xfId="30382"/>
    <cellStyle name="Обычный 5 6 2 2 4 2" xfId="30383"/>
    <cellStyle name="Обычный 5 6 2 2 4 2 2" xfId="30384"/>
    <cellStyle name="Обычный 5 6 2 2 4 3" xfId="30385"/>
    <cellStyle name="Обычный 5 6 2 2 4 4" xfId="30386"/>
    <cellStyle name="Обычный 5 6 2 2 4 5" xfId="30387"/>
    <cellStyle name="Обычный 5 6 2 2 5" xfId="30388"/>
    <cellStyle name="Обычный 5 6 2 2 5 2" xfId="30389"/>
    <cellStyle name="Обычный 5 6 2 2 5 2 2" xfId="30390"/>
    <cellStyle name="Обычный 5 6 2 2 5 3" xfId="30391"/>
    <cellStyle name="Обычный 5 6 2 2 6" xfId="30392"/>
    <cellStyle name="Обычный 5 6 2 2 6 2" xfId="30393"/>
    <cellStyle name="Обычный 5 6 2 2 7" xfId="30394"/>
    <cellStyle name="Обычный 5 6 2 2 8" xfId="30395"/>
    <cellStyle name="Обычный 5 6 2 3" xfId="30396"/>
    <cellStyle name="Обычный 5 6 2 3 2" xfId="30397"/>
    <cellStyle name="Обычный 5 6 2 3 2 2" xfId="30398"/>
    <cellStyle name="Обычный 5 6 2 3 2 2 2" xfId="30399"/>
    <cellStyle name="Обычный 5 6 2 3 2 3" xfId="30400"/>
    <cellStyle name="Обычный 5 6 2 3 2 4" xfId="30401"/>
    <cellStyle name="Обычный 5 6 2 3 2 5" xfId="30402"/>
    <cellStyle name="Обычный 5 6 2 3 3" xfId="30403"/>
    <cellStyle name="Обычный 5 6 2 3 3 2" xfId="30404"/>
    <cellStyle name="Обычный 5 6 2 3 3 2 2" xfId="30405"/>
    <cellStyle name="Обычный 5 6 2 3 3 3" xfId="30406"/>
    <cellStyle name="Обычный 5 6 2 3 3 4" xfId="30407"/>
    <cellStyle name="Обычный 5 6 2 3 3 5" xfId="30408"/>
    <cellStyle name="Обычный 5 6 2 3 4" xfId="30409"/>
    <cellStyle name="Обычный 5 6 2 3 4 2" xfId="30410"/>
    <cellStyle name="Обычный 5 6 2 3 4 2 2" xfId="30411"/>
    <cellStyle name="Обычный 5 6 2 3 4 3" xfId="30412"/>
    <cellStyle name="Обычный 5 6 2 3 5" xfId="30413"/>
    <cellStyle name="Обычный 5 6 2 3 5 2" xfId="30414"/>
    <cellStyle name="Обычный 5 6 2 3 5 2 2" xfId="30415"/>
    <cellStyle name="Обычный 5 6 2 3 5 3" xfId="30416"/>
    <cellStyle name="Обычный 5 6 2 3 6" xfId="30417"/>
    <cellStyle name="Обычный 5 6 2 3 6 2" xfId="30418"/>
    <cellStyle name="Обычный 5 6 2 3 7" xfId="30419"/>
    <cellStyle name="Обычный 5 6 2 4" xfId="30420"/>
    <cellStyle name="Обычный 5 6 2 4 2" xfId="30421"/>
    <cellStyle name="Обычный 5 6 2 4 2 2" xfId="30422"/>
    <cellStyle name="Обычный 5 6 2 4 3" xfId="30423"/>
    <cellStyle name="Обычный 5 6 2 4 4" xfId="30424"/>
    <cellStyle name="Обычный 5 6 2 4 5" xfId="30425"/>
    <cellStyle name="Обычный 5 6 2 5" xfId="30426"/>
    <cellStyle name="Обычный 5 6 2 5 2" xfId="30427"/>
    <cellStyle name="Обычный 5 6 2 5 2 2" xfId="30428"/>
    <cellStyle name="Обычный 5 6 2 5 3" xfId="30429"/>
    <cellStyle name="Обычный 5 6 2 5 4" xfId="30430"/>
    <cellStyle name="Обычный 5 6 2 5 5" xfId="30431"/>
    <cellStyle name="Обычный 5 6 2 6" xfId="30432"/>
    <cellStyle name="Обычный 5 6 2 6 2" xfId="30433"/>
    <cellStyle name="Обычный 5 6 2 6 2 2" xfId="30434"/>
    <cellStyle name="Обычный 5 6 2 6 3" xfId="30435"/>
    <cellStyle name="Обычный 5 6 2 6 4" xfId="30436"/>
    <cellStyle name="Обычный 5 6 2 6 5" xfId="30437"/>
    <cellStyle name="Обычный 5 6 2 7" xfId="30438"/>
    <cellStyle name="Обычный 5 6 2 7 2" xfId="30439"/>
    <cellStyle name="Обычный 5 6 2 7 2 2" xfId="30440"/>
    <cellStyle name="Обычный 5 6 2 7 3" xfId="30441"/>
    <cellStyle name="Обычный 5 6 2 7 4" xfId="30442"/>
    <cellStyle name="Обычный 5 6 2 7 5" xfId="30443"/>
    <cellStyle name="Обычный 5 6 2 8" xfId="30444"/>
    <cellStyle name="Обычный 5 6 2 8 2" xfId="30445"/>
    <cellStyle name="Обычный 5 6 2 8 2 2" xfId="30446"/>
    <cellStyle name="Обычный 5 6 2 8 3" xfId="30447"/>
    <cellStyle name="Обычный 5 6 2 9" xfId="30448"/>
    <cellStyle name="Обычный 5 6 2 9 2" xfId="30449"/>
    <cellStyle name="Обычный 5 6 3" xfId="30450"/>
    <cellStyle name="Обычный 5 6 3 2" xfId="30451"/>
    <cellStyle name="Обычный 5 6 3 2 2" xfId="30452"/>
    <cellStyle name="Обычный 5 6 3 2 2 2" xfId="30453"/>
    <cellStyle name="Обычный 5 6 3 2 2 2 2" xfId="30454"/>
    <cellStyle name="Обычный 5 6 3 2 2 3" xfId="30455"/>
    <cellStyle name="Обычный 5 6 3 2 2 4" xfId="30456"/>
    <cellStyle name="Обычный 5 6 3 2 2 5" xfId="30457"/>
    <cellStyle name="Обычный 5 6 3 2 3" xfId="30458"/>
    <cellStyle name="Обычный 5 6 3 2 3 2" xfId="30459"/>
    <cellStyle name="Обычный 5 6 3 2 3 2 2" xfId="30460"/>
    <cellStyle name="Обычный 5 6 3 2 3 3" xfId="30461"/>
    <cellStyle name="Обычный 5 6 3 2 3 4" xfId="30462"/>
    <cellStyle name="Обычный 5 6 3 2 3 5" xfId="30463"/>
    <cellStyle name="Обычный 5 6 3 2 4" xfId="30464"/>
    <cellStyle name="Обычный 5 6 3 2 4 2" xfId="30465"/>
    <cellStyle name="Обычный 5 6 3 2 4 3" xfId="30466"/>
    <cellStyle name="Обычный 5 6 3 2 4 4" xfId="30467"/>
    <cellStyle name="Обычный 5 6 3 2 5" xfId="30468"/>
    <cellStyle name="Обычный 5 6 3 2 6" xfId="30469"/>
    <cellStyle name="Обычный 5 6 3 2 7" xfId="30470"/>
    <cellStyle name="Обычный 5 6 3 2 8" xfId="30471"/>
    <cellStyle name="Обычный 5 6 3 3" xfId="30472"/>
    <cellStyle name="Обычный 5 6 3 3 2" xfId="30473"/>
    <cellStyle name="Обычный 5 6 3 3 2 2" xfId="30474"/>
    <cellStyle name="Обычный 5 6 3 3 3" xfId="30475"/>
    <cellStyle name="Обычный 5 6 3 3 4" xfId="30476"/>
    <cellStyle name="Обычный 5 6 3 3 5" xfId="30477"/>
    <cellStyle name="Обычный 5 6 3 4" xfId="30478"/>
    <cellStyle name="Обычный 5 6 3 4 2" xfId="30479"/>
    <cellStyle name="Обычный 5 6 3 4 2 2" xfId="30480"/>
    <cellStyle name="Обычный 5 6 3 4 3" xfId="30481"/>
    <cellStyle name="Обычный 5 6 3 4 4" xfId="30482"/>
    <cellStyle name="Обычный 5 6 3 4 5" xfId="30483"/>
    <cellStyle name="Обычный 5 6 3 5" xfId="30484"/>
    <cellStyle name="Обычный 5 6 3 5 2" xfId="30485"/>
    <cellStyle name="Обычный 5 6 3 5 2 2" xfId="30486"/>
    <cellStyle name="Обычный 5 6 3 5 3" xfId="30487"/>
    <cellStyle name="Обычный 5 6 3 5 4" xfId="30488"/>
    <cellStyle name="Обычный 5 6 3 5 5" xfId="30489"/>
    <cellStyle name="Обычный 5 6 3 6" xfId="30490"/>
    <cellStyle name="Обычный 5 6 3 6 2" xfId="30491"/>
    <cellStyle name="Обычный 5 6 3 6 2 2" xfId="30492"/>
    <cellStyle name="Обычный 5 6 3 6 3" xfId="30493"/>
    <cellStyle name="Обычный 5 6 3 7" xfId="30494"/>
    <cellStyle name="Обычный 5 6 3 7 2" xfId="30495"/>
    <cellStyle name="Обычный 5 6 3 8" xfId="30496"/>
    <cellStyle name="Обычный 5 6 3 9" xfId="30497"/>
    <cellStyle name="Обычный 5 6 4" xfId="30498"/>
    <cellStyle name="Обычный 5 6 4 2" xfId="30499"/>
    <cellStyle name="Обычный 5 6 4 2 2" xfId="30500"/>
    <cellStyle name="Обычный 5 6 4 2 2 2" xfId="30501"/>
    <cellStyle name="Обычный 5 6 4 2 2 2 2" xfId="30502"/>
    <cellStyle name="Обычный 5 6 4 2 2 3" xfId="30503"/>
    <cellStyle name="Обычный 5 6 4 2 2 4" xfId="30504"/>
    <cellStyle name="Обычный 5 6 4 2 2 5" xfId="30505"/>
    <cellStyle name="Обычный 5 6 4 2 3" xfId="30506"/>
    <cellStyle name="Обычный 5 6 4 2 3 2" xfId="30507"/>
    <cellStyle name="Обычный 5 6 4 2 3 3" xfId="30508"/>
    <cellStyle name="Обычный 5 6 4 2 3 4" xfId="30509"/>
    <cellStyle name="Обычный 5 6 4 2 4" xfId="30510"/>
    <cellStyle name="Обычный 5 6 4 2 5" xfId="30511"/>
    <cellStyle name="Обычный 5 6 4 2 6" xfId="30512"/>
    <cellStyle name="Обычный 5 6 4 2 7" xfId="30513"/>
    <cellStyle name="Обычный 5 6 4 3" xfId="30514"/>
    <cellStyle name="Обычный 5 6 4 3 2" xfId="30515"/>
    <cellStyle name="Обычный 5 6 4 3 2 2" xfId="30516"/>
    <cellStyle name="Обычный 5 6 4 3 3" xfId="30517"/>
    <cellStyle name="Обычный 5 6 4 3 4" xfId="30518"/>
    <cellStyle name="Обычный 5 6 4 3 5" xfId="30519"/>
    <cellStyle name="Обычный 5 6 4 4" xfId="30520"/>
    <cellStyle name="Обычный 5 6 4 4 2" xfId="30521"/>
    <cellStyle name="Обычный 5 6 4 4 2 2" xfId="30522"/>
    <cellStyle name="Обычный 5 6 4 4 3" xfId="30523"/>
    <cellStyle name="Обычный 5 6 4 4 4" xfId="30524"/>
    <cellStyle name="Обычный 5 6 4 4 5" xfId="30525"/>
    <cellStyle name="Обычный 5 6 4 5" xfId="30526"/>
    <cellStyle name="Обычный 5 6 4 5 2" xfId="30527"/>
    <cellStyle name="Обычный 5 6 4 5 2 2" xfId="30528"/>
    <cellStyle name="Обычный 5 6 4 5 3" xfId="30529"/>
    <cellStyle name="Обычный 5 6 4 5 4" xfId="30530"/>
    <cellStyle name="Обычный 5 6 4 5 5" xfId="30531"/>
    <cellStyle name="Обычный 5 6 4 6" xfId="30532"/>
    <cellStyle name="Обычный 5 6 4 6 2" xfId="30533"/>
    <cellStyle name="Обычный 5 6 4 6 2 2" xfId="30534"/>
    <cellStyle name="Обычный 5 6 4 6 3" xfId="30535"/>
    <cellStyle name="Обычный 5 6 4 7" xfId="30536"/>
    <cellStyle name="Обычный 5 6 4 7 2" xfId="30537"/>
    <cellStyle name="Обычный 5 6 4 8" xfId="30538"/>
    <cellStyle name="Обычный 5 6 4 9" xfId="30539"/>
    <cellStyle name="Обычный 5 6 5" xfId="30540"/>
    <cellStyle name="Обычный 5 6 5 2" xfId="30541"/>
    <cellStyle name="Обычный 5 6 5 2 2" xfId="30542"/>
    <cellStyle name="Обычный 5 6 5 2 2 2" xfId="30543"/>
    <cellStyle name="Обычный 5 6 5 2 2 2 2" xfId="30544"/>
    <cellStyle name="Обычный 5 6 5 2 2 3" xfId="30545"/>
    <cellStyle name="Обычный 5 6 5 2 2 4" xfId="30546"/>
    <cellStyle name="Обычный 5 6 5 2 2 5" xfId="30547"/>
    <cellStyle name="Обычный 5 6 5 2 3" xfId="30548"/>
    <cellStyle name="Обычный 5 6 5 2 3 2" xfId="30549"/>
    <cellStyle name="Обычный 5 6 5 2 3 3" xfId="30550"/>
    <cellStyle name="Обычный 5 6 5 2 3 4" xfId="30551"/>
    <cellStyle name="Обычный 5 6 5 2 4" xfId="30552"/>
    <cellStyle name="Обычный 5 6 5 2 5" xfId="30553"/>
    <cellStyle name="Обычный 5 6 5 2 6" xfId="30554"/>
    <cellStyle name="Обычный 5 6 5 2 7" xfId="30555"/>
    <cellStyle name="Обычный 5 6 5 3" xfId="30556"/>
    <cellStyle name="Обычный 5 6 5 3 2" xfId="30557"/>
    <cellStyle name="Обычный 5 6 5 3 2 2" xfId="30558"/>
    <cellStyle name="Обычный 5 6 5 3 3" xfId="30559"/>
    <cellStyle name="Обычный 5 6 5 3 4" xfId="30560"/>
    <cellStyle name="Обычный 5 6 5 3 5" xfId="30561"/>
    <cellStyle name="Обычный 5 6 5 4" xfId="30562"/>
    <cellStyle name="Обычный 5 6 5 4 2" xfId="30563"/>
    <cellStyle name="Обычный 5 6 5 4 2 2" xfId="30564"/>
    <cellStyle name="Обычный 5 6 5 4 3" xfId="30565"/>
    <cellStyle name="Обычный 5 6 5 4 4" xfId="30566"/>
    <cellStyle name="Обычный 5 6 5 4 5" xfId="30567"/>
    <cellStyle name="Обычный 5 6 5 5" xfId="30568"/>
    <cellStyle name="Обычный 5 6 5 5 2" xfId="30569"/>
    <cellStyle name="Обычный 5 6 5 5 3" xfId="30570"/>
    <cellStyle name="Обычный 5 6 5 5 4" xfId="30571"/>
    <cellStyle name="Обычный 5 6 5 6" xfId="30572"/>
    <cellStyle name="Обычный 5 6 5 7" xfId="30573"/>
    <cellStyle name="Обычный 5 6 5 8" xfId="30574"/>
    <cellStyle name="Обычный 5 6 5 9" xfId="30575"/>
    <cellStyle name="Обычный 5 6 6" xfId="30576"/>
    <cellStyle name="Обычный 5 6 6 2" xfId="30577"/>
    <cellStyle name="Обычный 5 6 6 2 2" xfId="30578"/>
    <cellStyle name="Обычный 5 6 6 2 2 2" xfId="30579"/>
    <cellStyle name="Обычный 5 6 6 2 2 2 2" xfId="30580"/>
    <cellStyle name="Обычный 5 6 6 2 2 3" xfId="30581"/>
    <cellStyle name="Обычный 5 6 6 2 2 4" xfId="30582"/>
    <cellStyle name="Обычный 5 6 6 2 2 5" xfId="30583"/>
    <cellStyle name="Обычный 5 6 6 2 3" xfId="30584"/>
    <cellStyle name="Обычный 5 6 6 2 3 2" xfId="30585"/>
    <cellStyle name="Обычный 5 6 6 2 3 3" xfId="30586"/>
    <cellStyle name="Обычный 5 6 6 2 3 4" xfId="30587"/>
    <cellStyle name="Обычный 5 6 6 2 4" xfId="30588"/>
    <cellStyle name="Обычный 5 6 6 2 5" xfId="30589"/>
    <cellStyle name="Обычный 5 6 6 2 6" xfId="30590"/>
    <cellStyle name="Обычный 5 6 6 2 7" xfId="30591"/>
    <cellStyle name="Обычный 5 6 6 3" xfId="30592"/>
    <cellStyle name="Обычный 5 6 6 3 2" xfId="30593"/>
    <cellStyle name="Обычный 5 6 6 3 2 2" xfId="30594"/>
    <cellStyle name="Обычный 5 6 6 3 3" xfId="30595"/>
    <cellStyle name="Обычный 5 6 6 3 4" xfId="30596"/>
    <cellStyle name="Обычный 5 6 6 3 5" xfId="30597"/>
    <cellStyle name="Обычный 5 6 6 4" xfId="30598"/>
    <cellStyle name="Обычный 5 6 6 4 2" xfId="30599"/>
    <cellStyle name="Обычный 5 6 6 4 3" xfId="30600"/>
    <cellStyle name="Обычный 5 6 6 4 4" xfId="30601"/>
    <cellStyle name="Обычный 5 6 6 5" xfId="30602"/>
    <cellStyle name="Обычный 5 6 6 6" xfId="30603"/>
    <cellStyle name="Обычный 5 6 6 7" xfId="30604"/>
    <cellStyle name="Обычный 5 6 6 8" xfId="30605"/>
    <cellStyle name="Обычный 5 6 7" xfId="30606"/>
    <cellStyle name="Обычный 5 6 7 2" xfId="30607"/>
    <cellStyle name="Обычный 5 6 7 2 2" xfId="30608"/>
    <cellStyle name="Обычный 5 6 7 2 2 2" xfId="30609"/>
    <cellStyle name="Обычный 5 6 7 2 2 2 2" xfId="30610"/>
    <cellStyle name="Обычный 5 6 7 2 2 3" xfId="30611"/>
    <cellStyle name="Обычный 5 6 7 2 2 4" xfId="30612"/>
    <cellStyle name="Обычный 5 6 7 2 2 5" xfId="30613"/>
    <cellStyle name="Обычный 5 6 7 2 3" xfId="30614"/>
    <cellStyle name="Обычный 5 6 7 2 3 2" xfId="30615"/>
    <cellStyle name="Обычный 5 6 7 2 3 3" xfId="30616"/>
    <cellStyle name="Обычный 5 6 7 2 3 4" xfId="30617"/>
    <cellStyle name="Обычный 5 6 7 2 4" xfId="30618"/>
    <cellStyle name="Обычный 5 6 7 2 5" xfId="30619"/>
    <cellStyle name="Обычный 5 6 7 2 6" xfId="30620"/>
    <cellStyle name="Обычный 5 6 7 2 7" xfId="30621"/>
    <cellStyle name="Обычный 5 6 7 3" xfId="30622"/>
    <cellStyle name="Обычный 5 6 7 3 2" xfId="30623"/>
    <cellStyle name="Обычный 5 6 7 3 2 2" xfId="30624"/>
    <cellStyle name="Обычный 5 6 7 3 3" xfId="30625"/>
    <cellStyle name="Обычный 5 6 7 3 4" xfId="30626"/>
    <cellStyle name="Обычный 5 6 7 3 5" xfId="30627"/>
    <cellStyle name="Обычный 5 6 7 4" xfId="30628"/>
    <cellStyle name="Обычный 5 6 7 4 2" xfId="30629"/>
    <cellStyle name="Обычный 5 6 7 4 3" xfId="30630"/>
    <cellStyle name="Обычный 5 6 7 4 4" xfId="30631"/>
    <cellStyle name="Обычный 5 6 7 5" xfId="30632"/>
    <cellStyle name="Обычный 5 6 7 6" xfId="30633"/>
    <cellStyle name="Обычный 5 6 7 7" xfId="30634"/>
    <cellStyle name="Обычный 5 6 7 8" xfId="30635"/>
    <cellStyle name="Обычный 5 6 8" xfId="30636"/>
    <cellStyle name="Обычный 5 6 8 2" xfId="30637"/>
    <cellStyle name="Обычный 5 6 8 2 2" xfId="30638"/>
    <cellStyle name="Обычный 5 6 8 2 2 2" xfId="30639"/>
    <cellStyle name="Обычный 5 6 8 2 3" xfId="30640"/>
    <cellStyle name="Обычный 5 6 8 2 4" xfId="30641"/>
    <cellStyle name="Обычный 5 6 8 2 5" xfId="30642"/>
    <cellStyle name="Обычный 5 6 8 3" xfId="30643"/>
    <cellStyle name="Обычный 5 6 8 3 2" xfId="30644"/>
    <cellStyle name="Обычный 5 6 8 3 3" xfId="30645"/>
    <cellStyle name="Обычный 5 6 8 3 4" xfId="30646"/>
    <cellStyle name="Обычный 5 6 8 4" xfId="30647"/>
    <cellStyle name="Обычный 5 6 8 5" xfId="30648"/>
    <cellStyle name="Обычный 5 6 8 6" xfId="30649"/>
    <cellStyle name="Обычный 5 6 8 7" xfId="30650"/>
    <cellStyle name="Обычный 5 6 9" xfId="30651"/>
    <cellStyle name="Обычный 5 6 9 2" xfId="30652"/>
    <cellStyle name="Обычный 5 6 9 2 2" xfId="30653"/>
    <cellStyle name="Обычный 5 6 9 2 2 2" xfId="30654"/>
    <cellStyle name="Обычный 5 6 9 2 3" xfId="30655"/>
    <cellStyle name="Обычный 5 6 9 2 4" xfId="30656"/>
    <cellStyle name="Обычный 5 6 9 2 5" xfId="30657"/>
    <cellStyle name="Обычный 5 6 9 3" xfId="30658"/>
    <cellStyle name="Обычный 5 6 9 3 2" xfId="30659"/>
    <cellStyle name="Обычный 5 6 9 3 3" xfId="30660"/>
    <cellStyle name="Обычный 5 6 9 3 4" xfId="30661"/>
    <cellStyle name="Обычный 5 6 9 4" xfId="30662"/>
    <cellStyle name="Обычный 5 6 9 5" xfId="30663"/>
    <cellStyle name="Обычный 5 6 9 6" xfId="30664"/>
    <cellStyle name="Обычный 5 6 9 7" xfId="30665"/>
    <cellStyle name="Обычный 5 7" xfId="30666"/>
    <cellStyle name="Обычный 5 7 10" xfId="30667"/>
    <cellStyle name="Обычный 5 7 10 2" xfId="30668"/>
    <cellStyle name="Обычный 5 7 10 2 2" xfId="30669"/>
    <cellStyle name="Обычный 5 7 10 3" xfId="30670"/>
    <cellStyle name="Обычный 5 7 10 4" xfId="30671"/>
    <cellStyle name="Обычный 5 7 10 5" xfId="30672"/>
    <cellStyle name="Обычный 5 7 11" xfId="30673"/>
    <cellStyle name="Обычный 5 7 11 2" xfId="30674"/>
    <cellStyle name="Обычный 5 7 11 2 2" xfId="30675"/>
    <cellStyle name="Обычный 5 7 11 3" xfId="30676"/>
    <cellStyle name="Обычный 5 7 11 4" xfId="30677"/>
    <cellStyle name="Обычный 5 7 11 5" xfId="30678"/>
    <cellStyle name="Обычный 5 7 12" xfId="30679"/>
    <cellStyle name="Обычный 5 7 12 2" xfId="30680"/>
    <cellStyle name="Обычный 5 7 12 2 2" xfId="30681"/>
    <cellStyle name="Обычный 5 7 12 3" xfId="30682"/>
    <cellStyle name="Обычный 5 7 13" xfId="30683"/>
    <cellStyle name="Обычный 5 7 13 2" xfId="30684"/>
    <cellStyle name="Обычный 5 7 14" xfId="30685"/>
    <cellStyle name="Обычный 5 7 15" xfId="30686"/>
    <cellStyle name="Обычный 5 7 2" xfId="30687"/>
    <cellStyle name="Обычный 5 7 2 2" xfId="30688"/>
    <cellStyle name="Обычный 5 7 2 2 2" xfId="30689"/>
    <cellStyle name="Обычный 5 7 2 2 2 2" xfId="30690"/>
    <cellStyle name="Обычный 5 7 2 2 2 2 2" xfId="30691"/>
    <cellStyle name="Обычный 5 7 2 2 2 3" xfId="30692"/>
    <cellStyle name="Обычный 5 7 2 2 2 4" xfId="30693"/>
    <cellStyle name="Обычный 5 7 2 2 2 5" xfId="30694"/>
    <cellStyle name="Обычный 5 7 2 2 3" xfId="30695"/>
    <cellStyle name="Обычный 5 7 2 2 3 2" xfId="30696"/>
    <cellStyle name="Обычный 5 7 2 2 3 3" xfId="30697"/>
    <cellStyle name="Обычный 5 7 2 2 3 4" xfId="30698"/>
    <cellStyle name="Обычный 5 7 2 2 4" xfId="30699"/>
    <cellStyle name="Обычный 5 7 2 2 5" xfId="30700"/>
    <cellStyle name="Обычный 5 7 2 2 6" xfId="30701"/>
    <cellStyle name="Обычный 5 7 2 2 7" xfId="30702"/>
    <cellStyle name="Обычный 5 7 2 3" xfId="30703"/>
    <cellStyle name="Обычный 5 7 2 3 2" xfId="30704"/>
    <cellStyle name="Обычный 5 7 2 3 2 2" xfId="30705"/>
    <cellStyle name="Обычный 5 7 2 3 3" xfId="30706"/>
    <cellStyle name="Обычный 5 7 2 3 4" xfId="30707"/>
    <cellStyle name="Обычный 5 7 2 3 5" xfId="30708"/>
    <cellStyle name="Обычный 5 7 2 4" xfId="30709"/>
    <cellStyle name="Обычный 5 7 2 4 2" xfId="30710"/>
    <cellStyle name="Обычный 5 7 2 4 2 2" xfId="30711"/>
    <cellStyle name="Обычный 5 7 2 4 3" xfId="30712"/>
    <cellStyle name="Обычный 5 7 2 4 4" xfId="30713"/>
    <cellStyle name="Обычный 5 7 2 4 5" xfId="30714"/>
    <cellStyle name="Обычный 5 7 2 5" xfId="30715"/>
    <cellStyle name="Обычный 5 7 2 5 2" xfId="30716"/>
    <cellStyle name="Обычный 5 7 2 5 3" xfId="30717"/>
    <cellStyle name="Обычный 5 7 2 5 4" xfId="30718"/>
    <cellStyle name="Обычный 5 7 2 6" xfId="30719"/>
    <cellStyle name="Обычный 5 7 2 7" xfId="30720"/>
    <cellStyle name="Обычный 5 7 2 8" xfId="30721"/>
    <cellStyle name="Обычный 5 7 2 9" xfId="30722"/>
    <cellStyle name="Обычный 5 7 3" xfId="30723"/>
    <cellStyle name="Обычный 5 7 3 2" xfId="30724"/>
    <cellStyle name="Обычный 5 7 3 2 2" xfId="30725"/>
    <cellStyle name="Обычный 5 7 3 2 2 2" xfId="30726"/>
    <cellStyle name="Обычный 5 7 3 2 2 2 2" xfId="30727"/>
    <cellStyle name="Обычный 5 7 3 2 2 3" xfId="30728"/>
    <cellStyle name="Обычный 5 7 3 2 2 4" xfId="30729"/>
    <cellStyle name="Обычный 5 7 3 2 2 5" xfId="30730"/>
    <cellStyle name="Обычный 5 7 3 2 3" xfId="30731"/>
    <cellStyle name="Обычный 5 7 3 2 3 2" xfId="30732"/>
    <cellStyle name="Обычный 5 7 3 2 3 3" xfId="30733"/>
    <cellStyle name="Обычный 5 7 3 2 3 4" xfId="30734"/>
    <cellStyle name="Обычный 5 7 3 2 4" xfId="30735"/>
    <cellStyle name="Обычный 5 7 3 2 5" xfId="30736"/>
    <cellStyle name="Обычный 5 7 3 2 6" xfId="30737"/>
    <cellStyle name="Обычный 5 7 3 2 7" xfId="30738"/>
    <cellStyle name="Обычный 5 7 3 3" xfId="30739"/>
    <cellStyle name="Обычный 5 7 3 3 2" xfId="30740"/>
    <cellStyle name="Обычный 5 7 3 3 2 2" xfId="30741"/>
    <cellStyle name="Обычный 5 7 3 3 3" xfId="30742"/>
    <cellStyle name="Обычный 5 7 3 3 4" xfId="30743"/>
    <cellStyle name="Обычный 5 7 3 3 5" xfId="30744"/>
    <cellStyle name="Обычный 5 7 3 4" xfId="30745"/>
    <cellStyle name="Обычный 5 7 3 4 2" xfId="30746"/>
    <cellStyle name="Обычный 5 7 3 4 2 2" xfId="30747"/>
    <cellStyle name="Обычный 5 7 3 4 3" xfId="30748"/>
    <cellStyle name="Обычный 5 7 3 4 4" xfId="30749"/>
    <cellStyle name="Обычный 5 7 3 4 5" xfId="30750"/>
    <cellStyle name="Обычный 5 7 3 5" xfId="30751"/>
    <cellStyle name="Обычный 5 7 3 5 2" xfId="30752"/>
    <cellStyle name="Обычный 5 7 3 5 3" xfId="30753"/>
    <cellStyle name="Обычный 5 7 3 5 4" xfId="30754"/>
    <cellStyle name="Обычный 5 7 3 6" xfId="30755"/>
    <cellStyle name="Обычный 5 7 3 7" xfId="30756"/>
    <cellStyle name="Обычный 5 7 3 8" xfId="30757"/>
    <cellStyle name="Обычный 5 7 3 9" xfId="30758"/>
    <cellStyle name="Обычный 5 7 4" xfId="30759"/>
    <cellStyle name="Обычный 5 7 4 2" xfId="30760"/>
    <cellStyle name="Обычный 5 7 4 2 2" xfId="30761"/>
    <cellStyle name="Обычный 5 7 4 2 2 2" xfId="30762"/>
    <cellStyle name="Обычный 5 7 4 2 2 2 2" xfId="30763"/>
    <cellStyle name="Обычный 5 7 4 2 2 3" xfId="30764"/>
    <cellStyle name="Обычный 5 7 4 2 2 4" xfId="30765"/>
    <cellStyle name="Обычный 5 7 4 2 2 5" xfId="30766"/>
    <cellStyle name="Обычный 5 7 4 2 3" xfId="30767"/>
    <cellStyle name="Обычный 5 7 4 2 3 2" xfId="30768"/>
    <cellStyle name="Обычный 5 7 4 2 3 3" xfId="30769"/>
    <cellStyle name="Обычный 5 7 4 2 3 4" xfId="30770"/>
    <cellStyle name="Обычный 5 7 4 2 4" xfId="30771"/>
    <cellStyle name="Обычный 5 7 4 2 5" xfId="30772"/>
    <cellStyle name="Обычный 5 7 4 2 6" xfId="30773"/>
    <cellStyle name="Обычный 5 7 4 2 7" xfId="30774"/>
    <cellStyle name="Обычный 5 7 4 3" xfId="30775"/>
    <cellStyle name="Обычный 5 7 4 3 2" xfId="30776"/>
    <cellStyle name="Обычный 5 7 4 3 2 2" xfId="30777"/>
    <cellStyle name="Обычный 5 7 4 3 3" xfId="30778"/>
    <cellStyle name="Обычный 5 7 4 3 4" xfId="30779"/>
    <cellStyle name="Обычный 5 7 4 3 5" xfId="30780"/>
    <cellStyle name="Обычный 5 7 4 4" xfId="30781"/>
    <cellStyle name="Обычный 5 7 4 4 2" xfId="30782"/>
    <cellStyle name="Обычный 5 7 4 4 2 2" xfId="30783"/>
    <cellStyle name="Обычный 5 7 4 4 3" xfId="30784"/>
    <cellStyle name="Обычный 5 7 4 4 4" xfId="30785"/>
    <cellStyle name="Обычный 5 7 4 4 5" xfId="30786"/>
    <cellStyle name="Обычный 5 7 4 5" xfId="30787"/>
    <cellStyle name="Обычный 5 7 4 5 2" xfId="30788"/>
    <cellStyle name="Обычный 5 7 4 5 3" xfId="30789"/>
    <cellStyle name="Обычный 5 7 4 5 4" xfId="30790"/>
    <cellStyle name="Обычный 5 7 4 6" xfId="30791"/>
    <cellStyle name="Обычный 5 7 4 7" xfId="30792"/>
    <cellStyle name="Обычный 5 7 4 8" xfId="30793"/>
    <cellStyle name="Обычный 5 7 4 9" xfId="30794"/>
    <cellStyle name="Обычный 5 7 5" xfId="30795"/>
    <cellStyle name="Обычный 5 7 5 2" xfId="30796"/>
    <cellStyle name="Обычный 5 7 5 2 2" xfId="30797"/>
    <cellStyle name="Обычный 5 7 5 2 2 2" xfId="30798"/>
    <cellStyle name="Обычный 5 7 5 2 2 2 2" xfId="30799"/>
    <cellStyle name="Обычный 5 7 5 2 2 3" xfId="30800"/>
    <cellStyle name="Обычный 5 7 5 2 2 4" xfId="30801"/>
    <cellStyle name="Обычный 5 7 5 2 2 5" xfId="30802"/>
    <cellStyle name="Обычный 5 7 5 2 3" xfId="30803"/>
    <cellStyle name="Обычный 5 7 5 2 3 2" xfId="30804"/>
    <cellStyle name="Обычный 5 7 5 2 3 3" xfId="30805"/>
    <cellStyle name="Обычный 5 7 5 2 3 4" xfId="30806"/>
    <cellStyle name="Обычный 5 7 5 2 4" xfId="30807"/>
    <cellStyle name="Обычный 5 7 5 2 5" xfId="30808"/>
    <cellStyle name="Обычный 5 7 5 2 6" xfId="30809"/>
    <cellStyle name="Обычный 5 7 5 2 7" xfId="30810"/>
    <cellStyle name="Обычный 5 7 5 3" xfId="30811"/>
    <cellStyle name="Обычный 5 7 5 3 2" xfId="30812"/>
    <cellStyle name="Обычный 5 7 5 3 2 2" xfId="30813"/>
    <cellStyle name="Обычный 5 7 5 3 3" xfId="30814"/>
    <cellStyle name="Обычный 5 7 5 3 4" xfId="30815"/>
    <cellStyle name="Обычный 5 7 5 3 5" xfId="30816"/>
    <cellStyle name="Обычный 5 7 5 4" xfId="30817"/>
    <cellStyle name="Обычный 5 7 5 4 2" xfId="30818"/>
    <cellStyle name="Обычный 5 7 5 4 3" xfId="30819"/>
    <cellStyle name="Обычный 5 7 5 4 4" xfId="30820"/>
    <cellStyle name="Обычный 5 7 5 5" xfId="30821"/>
    <cellStyle name="Обычный 5 7 5 6" xfId="30822"/>
    <cellStyle name="Обычный 5 7 5 7" xfId="30823"/>
    <cellStyle name="Обычный 5 7 5 8" xfId="30824"/>
    <cellStyle name="Обычный 5 7 6" xfId="30825"/>
    <cellStyle name="Обычный 5 7 6 2" xfId="30826"/>
    <cellStyle name="Обычный 5 7 6 2 2" xfId="30827"/>
    <cellStyle name="Обычный 5 7 6 2 2 2" xfId="30828"/>
    <cellStyle name="Обычный 5 7 6 2 2 2 2" xfId="30829"/>
    <cellStyle name="Обычный 5 7 6 2 2 3" xfId="30830"/>
    <cellStyle name="Обычный 5 7 6 2 2 4" xfId="30831"/>
    <cellStyle name="Обычный 5 7 6 2 2 5" xfId="30832"/>
    <cellStyle name="Обычный 5 7 6 2 3" xfId="30833"/>
    <cellStyle name="Обычный 5 7 6 2 3 2" xfId="30834"/>
    <cellStyle name="Обычный 5 7 6 2 3 3" xfId="30835"/>
    <cellStyle name="Обычный 5 7 6 2 3 4" xfId="30836"/>
    <cellStyle name="Обычный 5 7 6 2 4" xfId="30837"/>
    <cellStyle name="Обычный 5 7 6 2 5" xfId="30838"/>
    <cellStyle name="Обычный 5 7 6 2 6" xfId="30839"/>
    <cellStyle name="Обычный 5 7 6 2 7" xfId="30840"/>
    <cellStyle name="Обычный 5 7 6 3" xfId="30841"/>
    <cellStyle name="Обычный 5 7 6 3 2" xfId="30842"/>
    <cellStyle name="Обычный 5 7 6 3 2 2" xfId="30843"/>
    <cellStyle name="Обычный 5 7 6 3 3" xfId="30844"/>
    <cellStyle name="Обычный 5 7 6 3 4" xfId="30845"/>
    <cellStyle name="Обычный 5 7 6 3 5" xfId="30846"/>
    <cellStyle name="Обычный 5 7 6 4" xfId="30847"/>
    <cellStyle name="Обычный 5 7 6 4 2" xfId="30848"/>
    <cellStyle name="Обычный 5 7 6 4 3" xfId="30849"/>
    <cellStyle name="Обычный 5 7 6 4 4" xfId="30850"/>
    <cellStyle name="Обычный 5 7 6 5" xfId="30851"/>
    <cellStyle name="Обычный 5 7 6 6" xfId="30852"/>
    <cellStyle name="Обычный 5 7 6 7" xfId="30853"/>
    <cellStyle name="Обычный 5 7 6 8" xfId="30854"/>
    <cellStyle name="Обычный 5 7 7" xfId="30855"/>
    <cellStyle name="Обычный 5 7 7 2" xfId="30856"/>
    <cellStyle name="Обычный 5 7 7 2 2" xfId="30857"/>
    <cellStyle name="Обычный 5 7 7 2 2 2" xfId="30858"/>
    <cellStyle name="Обычный 5 7 7 2 2 2 2" xfId="30859"/>
    <cellStyle name="Обычный 5 7 7 2 2 3" xfId="30860"/>
    <cellStyle name="Обычный 5 7 7 2 2 4" xfId="30861"/>
    <cellStyle name="Обычный 5 7 7 2 2 5" xfId="30862"/>
    <cellStyle name="Обычный 5 7 7 2 3" xfId="30863"/>
    <cellStyle name="Обычный 5 7 7 2 3 2" xfId="30864"/>
    <cellStyle name="Обычный 5 7 7 2 3 3" xfId="30865"/>
    <cellStyle name="Обычный 5 7 7 2 3 4" xfId="30866"/>
    <cellStyle name="Обычный 5 7 7 2 4" xfId="30867"/>
    <cellStyle name="Обычный 5 7 7 2 5" xfId="30868"/>
    <cellStyle name="Обычный 5 7 7 2 6" xfId="30869"/>
    <cellStyle name="Обычный 5 7 7 2 7" xfId="30870"/>
    <cellStyle name="Обычный 5 7 7 3" xfId="30871"/>
    <cellStyle name="Обычный 5 7 7 3 2" xfId="30872"/>
    <cellStyle name="Обычный 5 7 7 3 2 2" xfId="30873"/>
    <cellStyle name="Обычный 5 7 7 3 3" xfId="30874"/>
    <cellStyle name="Обычный 5 7 7 3 4" xfId="30875"/>
    <cellStyle name="Обычный 5 7 7 3 5" xfId="30876"/>
    <cellStyle name="Обычный 5 7 7 4" xfId="30877"/>
    <cellStyle name="Обычный 5 7 7 4 2" xfId="30878"/>
    <cellStyle name="Обычный 5 7 7 4 3" xfId="30879"/>
    <cellStyle name="Обычный 5 7 7 4 4" xfId="30880"/>
    <cellStyle name="Обычный 5 7 7 5" xfId="30881"/>
    <cellStyle name="Обычный 5 7 7 6" xfId="30882"/>
    <cellStyle name="Обычный 5 7 7 7" xfId="30883"/>
    <cellStyle name="Обычный 5 7 7 8" xfId="30884"/>
    <cellStyle name="Обычный 5 7 8" xfId="30885"/>
    <cellStyle name="Обычный 5 7 8 2" xfId="30886"/>
    <cellStyle name="Обычный 5 7 8 2 2" xfId="30887"/>
    <cellStyle name="Обычный 5 7 8 2 2 2" xfId="30888"/>
    <cellStyle name="Обычный 5 7 8 2 3" xfId="30889"/>
    <cellStyle name="Обычный 5 7 8 2 4" xfId="30890"/>
    <cellStyle name="Обычный 5 7 8 2 5" xfId="30891"/>
    <cellStyle name="Обычный 5 7 8 3" xfId="30892"/>
    <cellStyle name="Обычный 5 7 8 3 2" xfId="30893"/>
    <cellStyle name="Обычный 5 7 8 3 3" xfId="30894"/>
    <cellStyle name="Обычный 5 7 8 3 4" xfId="30895"/>
    <cellStyle name="Обычный 5 7 8 4" xfId="30896"/>
    <cellStyle name="Обычный 5 7 8 5" xfId="30897"/>
    <cellStyle name="Обычный 5 7 8 6" xfId="30898"/>
    <cellStyle name="Обычный 5 7 8 7" xfId="30899"/>
    <cellStyle name="Обычный 5 7 9" xfId="30900"/>
    <cellStyle name="Обычный 5 7 9 2" xfId="30901"/>
    <cellStyle name="Обычный 5 7 9 2 2" xfId="30902"/>
    <cellStyle name="Обычный 5 7 9 2 2 2" xfId="30903"/>
    <cellStyle name="Обычный 5 7 9 2 3" xfId="30904"/>
    <cellStyle name="Обычный 5 7 9 2 4" xfId="30905"/>
    <cellStyle name="Обычный 5 7 9 2 5" xfId="30906"/>
    <cellStyle name="Обычный 5 7 9 3" xfId="30907"/>
    <cellStyle name="Обычный 5 7 9 3 2" xfId="30908"/>
    <cellStyle name="Обычный 5 7 9 3 3" xfId="30909"/>
    <cellStyle name="Обычный 5 7 9 3 4" xfId="30910"/>
    <cellStyle name="Обычный 5 7 9 4" xfId="30911"/>
    <cellStyle name="Обычный 5 7 9 5" xfId="30912"/>
    <cellStyle name="Обычный 5 7 9 6" xfId="30913"/>
    <cellStyle name="Обычный 5 7 9 7" xfId="30914"/>
    <cellStyle name="Обычный 5 8" xfId="30915"/>
    <cellStyle name="Обычный 5 8 10" xfId="30916"/>
    <cellStyle name="Обычный 5 8 10 2" xfId="30917"/>
    <cellStyle name="Обычный 5 8 10 2 2" xfId="30918"/>
    <cellStyle name="Обычный 5 8 10 3" xfId="30919"/>
    <cellStyle name="Обычный 5 8 10 4" xfId="30920"/>
    <cellStyle name="Обычный 5 8 10 5" xfId="30921"/>
    <cellStyle name="Обычный 5 8 11" xfId="30922"/>
    <cellStyle name="Обычный 5 8 11 2" xfId="30923"/>
    <cellStyle name="Обычный 5 8 11 2 2" xfId="30924"/>
    <cellStyle name="Обычный 5 8 11 3" xfId="30925"/>
    <cellStyle name="Обычный 5 8 11 4" xfId="30926"/>
    <cellStyle name="Обычный 5 8 11 5" xfId="30927"/>
    <cellStyle name="Обычный 5 8 12" xfId="30928"/>
    <cellStyle name="Обычный 5 8 12 2" xfId="30929"/>
    <cellStyle name="Обычный 5 8 12 2 2" xfId="30930"/>
    <cellStyle name="Обычный 5 8 12 3" xfId="30931"/>
    <cellStyle name="Обычный 5 8 13" xfId="30932"/>
    <cellStyle name="Обычный 5 8 13 2" xfId="30933"/>
    <cellStyle name="Обычный 5 8 14" xfId="30934"/>
    <cellStyle name="Обычный 5 8 15" xfId="30935"/>
    <cellStyle name="Обычный 5 8 2" xfId="30936"/>
    <cellStyle name="Обычный 5 8 2 2" xfId="30937"/>
    <cellStyle name="Обычный 5 8 2 2 2" xfId="30938"/>
    <cellStyle name="Обычный 5 8 2 2 2 2" xfId="30939"/>
    <cellStyle name="Обычный 5 8 2 2 2 2 2" xfId="30940"/>
    <cellStyle name="Обычный 5 8 2 2 2 3" xfId="30941"/>
    <cellStyle name="Обычный 5 8 2 2 2 4" xfId="30942"/>
    <cellStyle name="Обычный 5 8 2 2 2 5" xfId="30943"/>
    <cellStyle name="Обычный 5 8 2 2 3" xfId="30944"/>
    <cellStyle name="Обычный 5 8 2 2 3 2" xfId="30945"/>
    <cellStyle name="Обычный 5 8 2 2 3 3" xfId="30946"/>
    <cellStyle name="Обычный 5 8 2 2 3 4" xfId="30947"/>
    <cellStyle name="Обычный 5 8 2 2 4" xfId="30948"/>
    <cellStyle name="Обычный 5 8 2 2 5" xfId="30949"/>
    <cellStyle name="Обычный 5 8 2 2 6" xfId="30950"/>
    <cellStyle name="Обычный 5 8 2 2 7" xfId="30951"/>
    <cellStyle name="Обычный 5 8 2 3" xfId="30952"/>
    <cellStyle name="Обычный 5 8 2 3 2" xfId="30953"/>
    <cellStyle name="Обычный 5 8 2 3 2 2" xfId="30954"/>
    <cellStyle name="Обычный 5 8 2 3 3" xfId="30955"/>
    <cellStyle name="Обычный 5 8 2 3 4" xfId="30956"/>
    <cellStyle name="Обычный 5 8 2 3 5" xfId="30957"/>
    <cellStyle name="Обычный 5 8 2 4" xfId="30958"/>
    <cellStyle name="Обычный 5 8 2 4 2" xfId="30959"/>
    <cellStyle name="Обычный 5 8 2 4 2 2" xfId="30960"/>
    <cellStyle name="Обычный 5 8 2 4 3" xfId="30961"/>
    <cellStyle name="Обычный 5 8 2 4 4" xfId="30962"/>
    <cellStyle name="Обычный 5 8 2 4 5" xfId="30963"/>
    <cellStyle name="Обычный 5 8 2 5" xfId="30964"/>
    <cellStyle name="Обычный 5 8 2 5 2" xfId="30965"/>
    <cellStyle name="Обычный 5 8 2 5 3" xfId="30966"/>
    <cellStyle name="Обычный 5 8 2 5 4" xfId="30967"/>
    <cellStyle name="Обычный 5 8 2 6" xfId="30968"/>
    <cellStyle name="Обычный 5 8 2 7" xfId="30969"/>
    <cellStyle name="Обычный 5 8 2 8" xfId="30970"/>
    <cellStyle name="Обычный 5 8 2 9" xfId="30971"/>
    <cellStyle name="Обычный 5 8 3" xfId="30972"/>
    <cellStyle name="Обычный 5 8 3 2" xfId="30973"/>
    <cellStyle name="Обычный 5 8 3 2 2" xfId="30974"/>
    <cellStyle name="Обычный 5 8 3 2 2 2" xfId="30975"/>
    <cellStyle name="Обычный 5 8 3 2 2 2 2" xfId="30976"/>
    <cellStyle name="Обычный 5 8 3 2 2 3" xfId="30977"/>
    <cellStyle name="Обычный 5 8 3 2 2 4" xfId="30978"/>
    <cellStyle name="Обычный 5 8 3 2 2 5" xfId="30979"/>
    <cellStyle name="Обычный 5 8 3 2 3" xfId="30980"/>
    <cellStyle name="Обычный 5 8 3 2 3 2" xfId="30981"/>
    <cellStyle name="Обычный 5 8 3 2 3 3" xfId="30982"/>
    <cellStyle name="Обычный 5 8 3 2 3 4" xfId="30983"/>
    <cellStyle name="Обычный 5 8 3 2 4" xfId="30984"/>
    <cellStyle name="Обычный 5 8 3 2 5" xfId="30985"/>
    <cellStyle name="Обычный 5 8 3 2 6" xfId="30986"/>
    <cellStyle name="Обычный 5 8 3 2 7" xfId="30987"/>
    <cellStyle name="Обычный 5 8 3 3" xfId="30988"/>
    <cellStyle name="Обычный 5 8 3 3 2" xfId="30989"/>
    <cellStyle name="Обычный 5 8 3 3 2 2" xfId="30990"/>
    <cellStyle name="Обычный 5 8 3 3 3" xfId="30991"/>
    <cellStyle name="Обычный 5 8 3 3 4" xfId="30992"/>
    <cellStyle name="Обычный 5 8 3 3 5" xfId="30993"/>
    <cellStyle name="Обычный 5 8 3 4" xfId="30994"/>
    <cellStyle name="Обычный 5 8 3 4 2" xfId="30995"/>
    <cellStyle name="Обычный 5 8 3 4 2 2" xfId="30996"/>
    <cellStyle name="Обычный 5 8 3 4 3" xfId="30997"/>
    <cellStyle name="Обычный 5 8 3 4 4" xfId="30998"/>
    <cellStyle name="Обычный 5 8 3 4 5" xfId="30999"/>
    <cellStyle name="Обычный 5 8 3 5" xfId="31000"/>
    <cellStyle name="Обычный 5 8 3 5 2" xfId="31001"/>
    <cellStyle name="Обычный 5 8 3 5 3" xfId="31002"/>
    <cellStyle name="Обычный 5 8 3 5 4" xfId="31003"/>
    <cellStyle name="Обычный 5 8 3 6" xfId="31004"/>
    <cellStyle name="Обычный 5 8 3 7" xfId="31005"/>
    <cellStyle name="Обычный 5 8 3 8" xfId="31006"/>
    <cellStyle name="Обычный 5 8 3 9" xfId="31007"/>
    <cellStyle name="Обычный 5 8 4" xfId="31008"/>
    <cellStyle name="Обычный 5 8 4 2" xfId="31009"/>
    <cellStyle name="Обычный 5 8 4 2 2" xfId="31010"/>
    <cellStyle name="Обычный 5 8 4 2 2 2" xfId="31011"/>
    <cellStyle name="Обычный 5 8 4 2 2 2 2" xfId="31012"/>
    <cellStyle name="Обычный 5 8 4 2 2 3" xfId="31013"/>
    <cellStyle name="Обычный 5 8 4 2 2 4" xfId="31014"/>
    <cellStyle name="Обычный 5 8 4 2 2 5" xfId="31015"/>
    <cellStyle name="Обычный 5 8 4 2 3" xfId="31016"/>
    <cellStyle name="Обычный 5 8 4 2 3 2" xfId="31017"/>
    <cellStyle name="Обычный 5 8 4 2 3 3" xfId="31018"/>
    <cellStyle name="Обычный 5 8 4 2 3 4" xfId="31019"/>
    <cellStyle name="Обычный 5 8 4 2 4" xfId="31020"/>
    <cellStyle name="Обычный 5 8 4 2 5" xfId="31021"/>
    <cellStyle name="Обычный 5 8 4 2 6" xfId="31022"/>
    <cellStyle name="Обычный 5 8 4 2 7" xfId="31023"/>
    <cellStyle name="Обычный 5 8 4 3" xfId="31024"/>
    <cellStyle name="Обычный 5 8 4 3 2" xfId="31025"/>
    <cellStyle name="Обычный 5 8 4 3 2 2" xfId="31026"/>
    <cellStyle name="Обычный 5 8 4 3 3" xfId="31027"/>
    <cellStyle name="Обычный 5 8 4 3 4" xfId="31028"/>
    <cellStyle name="Обычный 5 8 4 3 5" xfId="31029"/>
    <cellStyle name="Обычный 5 8 4 4" xfId="31030"/>
    <cellStyle name="Обычный 5 8 4 4 2" xfId="31031"/>
    <cellStyle name="Обычный 5 8 4 4 2 2" xfId="31032"/>
    <cellStyle name="Обычный 5 8 4 4 3" xfId="31033"/>
    <cellStyle name="Обычный 5 8 4 4 4" xfId="31034"/>
    <cellStyle name="Обычный 5 8 4 4 5" xfId="31035"/>
    <cellStyle name="Обычный 5 8 4 5" xfId="31036"/>
    <cellStyle name="Обычный 5 8 4 5 2" xfId="31037"/>
    <cellStyle name="Обычный 5 8 4 5 3" xfId="31038"/>
    <cellStyle name="Обычный 5 8 4 5 4" xfId="31039"/>
    <cellStyle name="Обычный 5 8 4 6" xfId="31040"/>
    <cellStyle name="Обычный 5 8 4 7" xfId="31041"/>
    <cellStyle name="Обычный 5 8 4 8" xfId="31042"/>
    <cellStyle name="Обычный 5 8 4 9" xfId="31043"/>
    <cellStyle name="Обычный 5 8 5" xfId="31044"/>
    <cellStyle name="Обычный 5 8 5 2" xfId="31045"/>
    <cellStyle name="Обычный 5 8 5 2 2" xfId="31046"/>
    <cellStyle name="Обычный 5 8 5 2 2 2" xfId="31047"/>
    <cellStyle name="Обычный 5 8 5 2 2 2 2" xfId="31048"/>
    <cellStyle name="Обычный 5 8 5 2 2 3" xfId="31049"/>
    <cellStyle name="Обычный 5 8 5 2 2 4" xfId="31050"/>
    <cellStyle name="Обычный 5 8 5 2 2 5" xfId="31051"/>
    <cellStyle name="Обычный 5 8 5 2 3" xfId="31052"/>
    <cellStyle name="Обычный 5 8 5 2 3 2" xfId="31053"/>
    <cellStyle name="Обычный 5 8 5 2 3 3" xfId="31054"/>
    <cellStyle name="Обычный 5 8 5 2 3 4" xfId="31055"/>
    <cellStyle name="Обычный 5 8 5 2 4" xfId="31056"/>
    <cellStyle name="Обычный 5 8 5 2 5" xfId="31057"/>
    <cellStyle name="Обычный 5 8 5 2 6" xfId="31058"/>
    <cellStyle name="Обычный 5 8 5 2 7" xfId="31059"/>
    <cellStyle name="Обычный 5 8 5 3" xfId="31060"/>
    <cellStyle name="Обычный 5 8 5 3 2" xfId="31061"/>
    <cellStyle name="Обычный 5 8 5 3 2 2" xfId="31062"/>
    <cellStyle name="Обычный 5 8 5 3 3" xfId="31063"/>
    <cellStyle name="Обычный 5 8 5 3 4" xfId="31064"/>
    <cellStyle name="Обычный 5 8 5 3 5" xfId="31065"/>
    <cellStyle name="Обычный 5 8 5 4" xfId="31066"/>
    <cellStyle name="Обычный 5 8 5 4 2" xfId="31067"/>
    <cellStyle name="Обычный 5 8 5 4 3" xfId="31068"/>
    <cellStyle name="Обычный 5 8 5 4 4" xfId="31069"/>
    <cellStyle name="Обычный 5 8 5 5" xfId="31070"/>
    <cellStyle name="Обычный 5 8 5 6" xfId="31071"/>
    <cellStyle name="Обычный 5 8 5 7" xfId="31072"/>
    <cellStyle name="Обычный 5 8 5 8" xfId="31073"/>
    <cellStyle name="Обычный 5 8 6" xfId="31074"/>
    <cellStyle name="Обычный 5 8 6 2" xfId="31075"/>
    <cellStyle name="Обычный 5 8 6 2 2" xfId="31076"/>
    <cellStyle name="Обычный 5 8 6 2 2 2" xfId="31077"/>
    <cellStyle name="Обычный 5 8 6 2 2 2 2" xfId="31078"/>
    <cellStyle name="Обычный 5 8 6 2 2 3" xfId="31079"/>
    <cellStyle name="Обычный 5 8 6 2 2 4" xfId="31080"/>
    <cellStyle name="Обычный 5 8 6 2 2 5" xfId="31081"/>
    <cellStyle name="Обычный 5 8 6 2 3" xfId="31082"/>
    <cellStyle name="Обычный 5 8 6 2 3 2" xfId="31083"/>
    <cellStyle name="Обычный 5 8 6 2 3 3" xfId="31084"/>
    <cellStyle name="Обычный 5 8 6 2 3 4" xfId="31085"/>
    <cellStyle name="Обычный 5 8 6 2 4" xfId="31086"/>
    <cellStyle name="Обычный 5 8 6 2 5" xfId="31087"/>
    <cellStyle name="Обычный 5 8 6 2 6" xfId="31088"/>
    <cellStyle name="Обычный 5 8 6 2 7" xfId="31089"/>
    <cellStyle name="Обычный 5 8 6 3" xfId="31090"/>
    <cellStyle name="Обычный 5 8 6 3 2" xfId="31091"/>
    <cellStyle name="Обычный 5 8 6 3 2 2" xfId="31092"/>
    <cellStyle name="Обычный 5 8 6 3 3" xfId="31093"/>
    <cellStyle name="Обычный 5 8 6 3 4" xfId="31094"/>
    <cellStyle name="Обычный 5 8 6 3 5" xfId="31095"/>
    <cellStyle name="Обычный 5 8 6 4" xfId="31096"/>
    <cellStyle name="Обычный 5 8 6 4 2" xfId="31097"/>
    <cellStyle name="Обычный 5 8 6 4 3" xfId="31098"/>
    <cellStyle name="Обычный 5 8 6 4 4" xfId="31099"/>
    <cellStyle name="Обычный 5 8 6 5" xfId="31100"/>
    <cellStyle name="Обычный 5 8 6 6" xfId="31101"/>
    <cellStyle name="Обычный 5 8 6 7" xfId="31102"/>
    <cellStyle name="Обычный 5 8 6 8" xfId="31103"/>
    <cellStyle name="Обычный 5 8 7" xfId="31104"/>
    <cellStyle name="Обычный 5 8 7 2" xfId="31105"/>
    <cellStyle name="Обычный 5 8 7 2 2" xfId="31106"/>
    <cellStyle name="Обычный 5 8 7 2 2 2" xfId="31107"/>
    <cellStyle name="Обычный 5 8 7 2 2 2 2" xfId="31108"/>
    <cellStyle name="Обычный 5 8 7 2 2 3" xfId="31109"/>
    <cellStyle name="Обычный 5 8 7 2 2 4" xfId="31110"/>
    <cellStyle name="Обычный 5 8 7 2 2 5" xfId="31111"/>
    <cellStyle name="Обычный 5 8 7 2 3" xfId="31112"/>
    <cellStyle name="Обычный 5 8 7 2 3 2" xfId="31113"/>
    <cellStyle name="Обычный 5 8 7 2 3 3" xfId="31114"/>
    <cellStyle name="Обычный 5 8 7 2 3 4" xfId="31115"/>
    <cellStyle name="Обычный 5 8 7 2 4" xfId="31116"/>
    <cellStyle name="Обычный 5 8 7 2 5" xfId="31117"/>
    <cellStyle name="Обычный 5 8 7 2 6" xfId="31118"/>
    <cellStyle name="Обычный 5 8 7 2 7" xfId="31119"/>
    <cellStyle name="Обычный 5 8 7 3" xfId="31120"/>
    <cellStyle name="Обычный 5 8 7 3 2" xfId="31121"/>
    <cellStyle name="Обычный 5 8 7 3 2 2" xfId="31122"/>
    <cellStyle name="Обычный 5 8 7 3 3" xfId="31123"/>
    <cellStyle name="Обычный 5 8 7 3 4" xfId="31124"/>
    <cellStyle name="Обычный 5 8 7 3 5" xfId="31125"/>
    <cellStyle name="Обычный 5 8 7 4" xfId="31126"/>
    <cellStyle name="Обычный 5 8 7 4 2" xfId="31127"/>
    <cellStyle name="Обычный 5 8 7 4 3" xfId="31128"/>
    <cellStyle name="Обычный 5 8 7 4 4" xfId="31129"/>
    <cellStyle name="Обычный 5 8 7 5" xfId="31130"/>
    <cellStyle name="Обычный 5 8 7 6" xfId="31131"/>
    <cellStyle name="Обычный 5 8 7 7" xfId="31132"/>
    <cellStyle name="Обычный 5 8 7 8" xfId="31133"/>
    <cellStyle name="Обычный 5 8 8" xfId="31134"/>
    <cellStyle name="Обычный 5 8 8 2" xfId="31135"/>
    <cellStyle name="Обычный 5 8 8 2 2" xfId="31136"/>
    <cellStyle name="Обычный 5 8 8 2 2 2" xfId="31137"/>
    <cellStyle name="Обычный 5 8 8 2 3" xfId="31138"/>
    <cellStyle name="Обычный 5 8 8 2 4" xfId="31139"/>
    <cellStyle name="Обычный 5 8 8 2 5" xfId="31140"/>
    <cellStyle name="Обычный 5 8 8 3" xfId="31141"/>
    <cellStyle name="Обычный 5 8 8 3 2" xfId="31142"/>
    <cellStyle name="Обычный 5 8 8 3 3" xfId="31143"/>
    <cellStyle name="Обычный 5 8 8 3 4" xfId="31144"/>
    <cellStyle name="Обычный 5 8 8 4" xfId="31145"/>
    <cellStyle name="Обычный 5 8 8 5" xfId="31146"/>
    <cellStyle name="Обычный 5 8 8 6" xfId="31147"/>
    <cellStyle name="Обычный 5 8 8 7" xfId="31148"/>
    <cellStyle name="Обычный 5 8 9" xfId="31149"/>
    <cellStyle name="Обычный 5 8 9 2" xfId="31150"/>
    <cellStyle name="Обычный 5 8 9 2 2" xfId="31151"/>
    <cellStyle name="Обычный 5 8 9 2 2 2" xfId="31152"/>
    <cellStyle name="Обычный 5 8 9 2 3" xfId="31153"/>
    <cellStyle name="Обычный 5 8 9 2 4" xfId="31154"/>
    <cellStyle name="Обычный 5 8 9 2 5" xfId="31155"/>
    <cellStyle name="Обычный 5 8 9 3" xfId="31156"/>
    <cellStyle name="Обычный 5 8 9 3 2" xfId="31157"/>
    <cellStyle name="Обычный 5 8 9 3 3" xfId="31158"/>
    <cellStyle name="Обычный 5 8 9 3 4" xfId="31159"/>
    <cellStyle name="Обычный 5 8 9 4" xfId="31160"/>
    <cellStyle name="Обычный 5 8 9 5" xfId="31161"/>
    <cellStyle name="Обычный 5 8 9 6" xfId="31162"/>
    <cellStyle name="Обычный 5 8 9 7" xfId="31163"/>
    <cellStyle name="Обычный 5 9" xfId="31164"/>
    <cellStyle name="Обычный 5 9 10" xfId="31165"/>
    <cellStyle name="Обычный 5 9 10 2" xfId="31166"/>
    <cellStyle name="Обычный 5 9 10 2 2" xfId="31167"/>
    <cellStyle name="Обычный 5 9 10 3" xfId="31168"/>
    <cellStyle name="Обычный 5 9 10 4" xfId="31169"/>
    <cellStyle name="Обычный 5 9 10 5" xfId="31170"/>
    <cellStyle name="Обычный 5 9 11" xfId="31171"/>
    <cellStyle name="Обычный 5 9 11 2" xfId="31172"/>
    <cellStyle name="Обычный 5 9 11 3" xfId="31173"/>
    <cellStyle name="Обычный 5 9 11 4" xfId="31174"/>
    <cellStyle name="Обычный 5 9 12" xfId="31175"/>
    <cellStyle name="Обычный 5 9 13" xfId="31176"/>
    <cellStyle name="Обычный 5 9 14" xfId="31177"/>
    <cellStyle name="Обычный 5 9 15" xfId="31178"/>
    <cellStyle name="Обычный 5 9 2" xfId="31179"/>
    <cellStyle name="Обычный 5 9 2 2" xfId="31180"/>
    <cellStyle name="Обычный 5 9 2 2 2" xfId="31181"/>
    <cellStyle name="Обычный 5 9 2 2 2 2" xfId="31182"/>
    <cellStyle name="Обычный 5 9 2 2 2 2 2" xfId="31183"/>
    <cellStyle name="Обычный 5 9 2 2 2 3" xfId="31184"/>
    <cellStyle name="Обычный 5 9 2 2 2 4" xfId="31185"/>
    <cellStyle name="Обычный 5 9 2 2 2 5" xfId="31186"/>
    <cellStyle name="Обычный 5 9 2 2 3" xfId="31187"/>
    <cellStyle name="Обычный 5 9 2 2 3 2" xfId="31188"/>
    <cellStyle name="Обычный 5 9 2 2 3 3" xfId="31189"/>
    <cellStyle name="Обычный 5 9 2 2 3 4" xfId="31190"/>
    <cellStyle name="Обычный 5 9 2 2 4" xfId="31191"/>
    <cellStyle name="Обычный 5 9 2 2 5" xfId="31192"/>
    <cellStyle name="Обычный 5 9 2 2 6" xfId="31193"/>
    <cellStyle name="Обычный 5 9 2 2 7" xfId="31194"/>
    <cellStyle name="Обычный 5 9 2 3" xfId="31195"/>
    <cellStyle name="Обычный 5 9 2 3 2" xfId="31196"/>
    <cellStyle name="Обычный 5 9 2 3 2 2" xfId="31197"/>
    <cellStyle name="Обычный 5 9 2 3 3" xfId="31198"/>
    <cellStyle name="Обычный 5 9 2 3 4" xfId="31199"/>
    <cellStyle name="Обычный 5 9 2 3 5" xfId="31200"/>
    <cellStyle name="Обычный 5 9 2 4" xfId="31201"/>
    <cellStyle name="Обычный 5 9 2 4 2" xfId="31202"/>
    <cellStyle name="Обычный 5 9 2 4 2 2" xfId="31203"/>
    <cellStyle name="Обычный 5 9 2 4 3" xfId="31204"/>
    <cellStyle name="Обычный 5 9 2 4 4" xfId="31205"/>
    <cellStyle name="Обычный 5 9 2 4 5" xfId="31206"/>
    <cellStyle name="Обычный 5 9 2 5" xfId="31207"/>
    <cellStyle name="Обычный 5 9 2 5 2" xfId="31208"/>
    <cellStyle name="Обычный 5 9 2 5 3" xfId="31209"/>
    <cellStyle name="Обычный 5 9 2 5 4" xfId="31210"/>
    <cellStyle name="Обычный 5 9 2 6" xfId="31211"/>
    <cellStyle name="Обычный 5 9 2 7" xfId="31212"/>
    <cellStyle name="Обычный 5 9 2 8" xfId="31213"/>
    <cellStyle name="Обычный 5 9 2 9" xfId="31214"/>
    <cellStyle name="Обычный 5 9 3" xfId="31215"/>
    <cellStyle name="Обычный 5 9 3 2" xfId="31216"/>
    <cellStyle name="Обычный 5 9 3 2 2" xfId="31217"/>
    <cellStyle name="Обычный 5 9 3 2 2 2" xfId="31218"/>
    <cellStyle name="Обычный 5 9 3 2 2 2 2" xfId="31219"/>
    <cellStyle name="Обычный 5 9 3 2 2 3" xfId="31220"/>
    <cellStyle name="Обычный 5 9 3 2 2 4" xfId="31221"/>
    <cellStyle name="Обычный 5 9 3 2 2 5" xfId="31222"/>
    <cellStyle name="Обычный 5 9 3 2 3" xfId="31223"/>
    <cellStyle name="Обычный 5 9 3 2 3 2" xfId="31224"/>
    <cellStyle name="Обычный 5 9 3 2 3 3" xfId="31225"/>
    <cellStyle name="Обычный 5 9 3 2 3 4" xfId="31226"/>
    <cellStyle name="Обычный 5 9 3 2 4" xfId="31227"/>
    <cellStyle name="Обычный 5 9 3 2 5" xfId="31228"/>
    <cellStyle name="Обычный 5 9 3 2 6" xfId="31229"/>
    <cellStyle name="Обычный 5 9 3 2 7" xfId="31230"/>
    <cellStyle name="Обычный 5 9 3 3" xfId="31231"/>
    <cellStyle name="Обычный 5 9 3 3 2" xfId="31232"/>
    <cellStyle name="Обычный 5 9 3 3 2 2" xfId="31233"/>
    <cellStyle name="Обычный 5 9 3 3 3" xfId="31234"/>
    <cellStyle name="Обычный 5 9 3 3 4" xfId="31235"/>
    <cellStyle name="Обычный 5 9 3 3 5" xfId="31236"/>
    <cellStyle name="Обычный 5 9 3 4" xfId="31237"/>
    <cellStyle name="Обычный 5 9 3 4 2" xfId="31238"/>
    <cellStyle name="Обычный 5 9 3 4 2 2" xfId="31239"/>
    <cellStyle name="Обычный 5 9 3 4 3" xfId="31240"/>
    <cellStyle name="Обычный 5 9 3 4 4" xfId="31241"/>
    <cellStyle name="Обычный 5 9 3 4 5" xfId="31242"/>
    <cellStyle name="Обычный 5 9 3 5" xfId="31243"/>
    <cellStyle name="Обычный 5 9 3 5 2" xfId="31244"/>
    <cellStyle name="Обычный 5 9 3 5 3" xfId="31245"/>
    <cellStyle name="Обычный 5 9 3 5 4" xfId="31246"/>
    <cellStyle name="Обычный 5 9 3 6" xfId="31247"/>
    <cellStyle name="Обычный 5 9 3 7" xfId="31248"/>
    <cellStyle name="Обычный 5 9 3 8" xfId="31249"/>
    <cellStyle name="Обычный 5 9 3 9" xfId="31250"/>
    <cellStyle name="Обычный 5 9 4" xfId="31251"/>
    <cellStyle name="Обычный 5 9 4 2" xfId="31252"/>
    <cellStyle name="Обычный 5 9 4 2 2" xfId="31253"/>
    <cellStyle name="Обычный 5 9 4 2 2 2" xfId="31254"/>
    <cellStyle name="Обычный 5 9 4 2 2 2 2" xfId="31255"/>
    <cellStyle name="Обычный 5 9 4 2 2 3" xfId="31256"/>
    <cellStyle name="Обычный 5 9 4 2 2 4" xfId="31257"/>
    <cellStyle name="Обычный 5 9 4 2 2 5" xfId="31258"/>
    <cellStyle name="Обычный 5 9 4 2 3" xfId="31259"/>
    <cellStyle name="Обычный 5 9 4 2 3 2" xfId="31260"/>
    <cellStyle name="Обычный 5 9 4 2 3 3" xfId="31261"/>
    <cellStyle name="Обычный 5 9 4 2 3 4" xfId="31262"/>
    <cellStyle name="Обычный 5 9 4 2 4" xfId="31263"/>
    <cellStyle name="Обычный 5 9 4 2 5" xfId="31264"/>
    <cellStyle name="Обычный 5 9 4 2 6" xfId="31265"/>
    <cellStyle name="Обычный 5 9 4 2 7" xfId="31266"/>
    <cellStyle name="Обычный 5 9 4 3" xfId="31267"/>
    <cellStyle name="Обычный 5 9 4 3 2" xfId="31268"/>
    <cellStyle name="Обычный 5 9 4 3 2 2" xfId="31269"/>
    <cellStyle name="Обычный 5 9 4 3 3" xfId="31270"/>
    <cellStyle name="Обычный 5 9 4 3 4" xfId="31271"/>
    <cellStyle name="Обычный 5 9 4 3 5" xfId="31272"/>
    <cellStyle name="Обычный 5 9 4 4" xfId="31273"/>
    <cellStyle name="Обычный 5 9 4 4 2" xfId="31274"/>
    <cellStyle name="Обычный 5 9 4 4 3" xfId="31275"/>
    <cellStyle name="Обычный 5 9 4 4 4" xfId="31276"/>
    <cellStyle name="Обычный 5 9 4 5" xfId="31277"/>
    <cellStyle name="Обычный 5 9 4 6" xfId="31278"/>
    <cellStyle name="Обычный 5 9 4 7" xfId="31279"/>
    <cellStyle name="Обычный 5 9 4 8" xfId="31280"/>
    <cellStyle name="Обычный 5 9 5" xfId="31281"/>
    <cellStyle name="Обычный 5 9 5 2" xfId="31282"/>
    <cellStyle name="Обычный 5 9 5 2 2" xfId="31283"/>
    <cellStyle name="Обычный 5 9 5 2 2 2" xfId="31284"/>
    <cellStyle name="Обычный 5 9 5 2 2 2 2" xfId="31285"/>
    <cellStyle name="Обычный 5 9 5 2 2 3" xfId="31286"/>
    <cellStyle name="Обычный 5 9 5 2 2 4" xfId="31287"/>
    <cellStyle name="Обычный 5 9 5 2 2 5" xfId="31288"/>
    <cellStyle name="Обычный 5 9 5 2 3" xfId="31289"/>
    <cellStyle name="Обычный 5 9 5 2 3 2" xfId="31290"/>
    <cellStyle name="Обычный 5 9 5 2 3 3" xfId="31291"/>
    <cellStyle name="Обычный 5 9 5 2 3 4" xfId="31292"/>
    <cellStyle name="Обычный 5 9 5 2 4" xfId="31293"/>
    <cellStyle name="Обычный 5 9 5 2 5" xfId="31294"/>
    <cellStyle name="Обычный 5 9 5 2 6" xfId="31295"/>
    <cellStyle name="Обычный 5 9 5 2 7" xfId="31296"/>
    <cellStyle name="Обычный 5 9 5 3" xfId="31297"/>
    <cellStyle name="Обычный 5 9 5 3 2" xfId="31298"/>
    <cellStyle name="Обычный 5 9 5 3 2 2" xfId="31299"/>
    <cellStyle name="Обычный 5 9 5 3 3" xfId="31300"/>
    <cellStyle name="Обычный 5 9 5 3 4" xfId="31301"/>
    <cellStyle name="Обычный 5 9 5 3 5" xfId="31302"/>
    <cellStyle name="Обычный 5 9 5 4" xfId="31303"/>
    <cellStyle name="Обычный 5 9 5 4 2" xfId="31304"/>
    <cellStyle name="Обычный 5 9 5 4 3" xfId="31305"/>
    <cellStyle name="Обычный 5 9 5 4 4" xfId="31306"/>
    <cellStyle name="Обычный 5 9 5 5" xfId="31307"/>
    <cellStyle name="Обычный 5 9 5 6" xfId="31308"/>
    <cellStyle name="Обычный 5 9 5 7" xfId="31309"/>
    <cellStyle name="Обычный 5 9 5 8" xfId="31310"/>
    <cellStyle name="Обычный 5 9 6" xfId="31311"/>
    <cellStyle name="Обычный 5 9 6 2" xfId="31312"/>
    <cellStyle name="Обычный 5 9 6 2 2" xfId="31313"/>
    <cellStyle name="Обычный 5 9 6 2 2 2" xfId="31314"/>
    <cellStyle name="Обычный 5 9 6 2 2 2 2" xfId="31315"/>
    <cellStyle name="Обычный 5 9 6 2 2 3" xfId="31316"/>
    <cellStyle name="Обычный 5 9 6 2 2 4" xfId="31317"/>
    <cellStyle name="Обычный 5 9 6 2 2 5" xfId="31318"/>
    <cellStyle name="Обычный 5 9 6 2 3" xfId="31319"/>
    <cellStyle name="Обычный 5 9 6 2 3 2" xfId="31320"/>
    <cellStyle name="Обычный 5 9 6 2 3 3" xfId="31321"/>
    <cellStyle name="Обычный 5 9 6 2 3 4" xfId="31322"/>
    <cellStyle name="Обычный 5 9 6 2 4" xfId="31323"/>
    <cellStyle name="Обычный 5 9 6 2 5" xfId="31324"/>
    <cellStyle name="Обычный 5 9 6 2 6" xfId="31325"/>
    <cellStyle name="Обычный 5 9 6 2 7" xfId="31326"/>
    <cellStyle name="Обычный 5 9 6 3" xfId="31327"/>
    <cellStyle name="Обычный 5 9 6 3 2" xfId="31328"/>
    <cellStyle name="Обычный 5 9 6 3 2 2" xfId="31329"/>
    <cellStyle name="Обычный 5 9 6 3 3" xfId="31330"/>
    <cellStyle name="Обычный 5 9 6 3 4" xfId="31331"/>
    <cellStyle name="Обычный 5 9 6 3 5" xfId="31332"/>
    <cellStyle name="Обычный 5 9 6 4" xfId="31333"/>
    <cellStyle name="Обычный 5 9 6 4 2" xfId="31334"/>
    <cellStyle name="Обычный 5 9 6 4 3" xfId="31335"/>
    <cellStyle name="Обычный 5 9 6 4 4" xfId="31336"/>
    <cellStyle name="Обычный 5 9 6 5" xfId="31337"/>
    <cellStyle name="Обычный 5 9 6 6" xfId="31338"/>
    <cellStyle name="Обычный 5 9 6 7" xfId="31339"/>
    <cellStyle name="Обычный 5 9 6 8" xfId="31340"/>
    <cellStyle name="Обычный 5 9 7" xfId="31341"/>
    <cellStyle name="Обычный 5 9 7 2" xfId="31342"/>
    <cellStyle name="Обычный 5 9 7 2 2" xfId="31343"/>
    <cellStyle name="Обычный 5 9 7 2 2 2" xfId="31344"/>
    <cellStyle name="Обычный 5 9 7 2 2 2 2" xfId="31345"/>
    <cellStyle name="Обычный 5 9 7 2 2 3" xfId="31346"/>
    <cellStyle name="Обычный 5 9 7 2 2 4" xfId="31347"/>
    <cellStyle name="Обычный 5 9 7 2 2 5" xfId="31348"/>
    <cellStyle name="Обычный 5 9 7 2 3" xfId="31349"/>
    <cellStyle name="Обычный 5 9 7 2 3 2" xfId="31350"/>
    <cellStyle name="Обычный 5 9 7 2 3 3" xfId="31351"/>
    <cellStyle name="Обычный 5 9 7 2 3 4" xfId="31352"/>
    <cellStyle name="Обычный 5 9 7 2 4" xfId="31353"/>
    <cellStyle name="Обычный 5 9 7 2 5" xfId="31354"/>
    <cellStyle name="Обычный 5 9 7 2 6" xfId="31355"/>
    <cellStyle name="Обычный 5 9 7 2 7" xfId="31356"/>
    <cellStyle name="Обычный 5 9 7 3" xfId="31357"/>
    <cellStyle name="Обычный 5 9 7 3 2" xfId="31358"/>
    <cellStyle name="Обычный 5 9 7 3 2 2" xfId="31359"/>
    <cellStyle name="Обычный 5 9 7 3 3" xfId="31360"/>
    <cellStyle name="Обычный 5 9 7 3 4" xfId="31361"/>
    <cellStyle name="Обычный 5 9 7 3 5" xfId="31362"/>
    <cellStyle name="Обычный 5 9 7 4" xfId="31363"/>
    <cellStyle name="Обычный 5 9 7 4 2" xfId="31364"/>
    <cellStyle name="Обычный 5 9 7 4 3" xfId="31365"/>
    <cellStyle name="Обычный 5 9 7 4 4" xfId="31366"/>
    <cellStyle name="Обычный 5 9 7 5" xfId="31367"/>
    <cellStyle name="Обычный 5 9 7 6" xfId="31368"/>
    <cellStyle name="Обычный 5 9 7 7" xfId="31369"/>
    <cellStyle name="Обычный 5 9 7 8" xfId="31370"/>
    <cellStyle name="Обычный 5 9 8" xfId="31371"/>
    <cellStyle name="Обычный 5 9 8 2" xfId="31372"/>
    <cellStyle name="Обычный 5 9 8 2 2" xfId="31373"/>
    <cellStyle name="Обычный 5 9 8 2 2 2" xfId="31374"/>
    <cellStyle name="Обычный 5 9 8 2 3" xfId="31375"/>
    <cellStyle name="Обычный 5 9 8 2 4" xfId="31376"/>
    <cellStyle name="Обычный 5 9 8 2 5" xfId="31377"/>
    <cellStyle name="Обычный 5 9 8 3" xfId="31378"/>
    <cellStyle name="Обычный 5 9 8 3 2" xfId="31379"/>
    <cellStyle name="Обычный 5 9 8 3 3" xfId="31380"/>
    <cellStyle name="Обычный 5 9 8 3 4" xfId="31381"/>
    <cellStyle name="Обычный 5 9 8 4" xfId="31382"/>
    <cellStyle name="Обычный 5 9 8 5" xfId="31383"/>
    <cellStyle name="Обычный 5 9 8 6" xfId="31384"/>
    <cellStyle name="Обычный 5 9 8 7" xfId="31385"/>
    <cellStyle name="Обычный 5 9 9" xfId="31386"/>
    <cellStyle name="Обычный 5 9 9 2" xfId="31387"/>
    <cellStyle name="Обычный 5 9 9 2 2" xfId="31388"/>
    <cellStyle name="Обычный 5 9 9 2 2 2" xfId="31389"/>
    <cellStyle name="Обычный 5 9 9 2 3" xfId="31390"/>
    <cellStyle name="Обычный 5 9 9 2 4" xfId="31391"/>
    <cellStyle name="Обычный 5 9 9 2 5" xfId="31392"/>
    <cellStyle name="Обычный 5 9 9 3" xfId="31393"/>
    <cellStyle name="Обычный 5 9 9 3 2" xfId="31394"/>
    <cellStyle name="Обычный 5 9 9 3 3" xfId="31395"/>
    <cellStyle name="Обычный 5 9 9 3 4" xfId="31396"/>
    <cellStyle name="Обычный 5 9 9 4" xfId="31397"/>
    <cellStyle name="Обычный 5 9 9 5" xfId="31398"/>
    <cellStyle name="Обычный 5 9 9 6" xfId="31399"/>
    <cellStyle name="Обычный 5 9 9 7" xfId="31400"/>
    <cellStyle name="Обычный 50" xfId="31401"/>
    <cellStyle name="Обычный 50 2" xfId="59233"/>
    <cellStyle name="Обычный 51" xfId="31402"/>
    <cellStyle name="Обычный 51 2" xfId="31403"/>
    <cellStyle name="Обычный 51 3" xfId="59171"/>
    <cellStyle name="Обычный 52" xfId="31404"/>
    <cellStyle name="Обычный 52 2" xfId="59172"/>
    <cellStyle name="Обычный 53" xfId="59083"/>
    <cellStyle name="Обычный 53 2" xfId="59084"/>
    <cellStyle name="Обычный 53 3" xfId="59086"/>
    <cellStyle name="Обычный 53 4" xfId="59173"/>
    <cellStyle name="Обычный 54" xfId="59197"/>
    <cellStyle name="Обычный 55" xfId="59198"/>
    <cellStyle name="Обычный 56" xfId="59174"/>
    <cellStyle name="Обычный 57" xfId="59175"/>
    <cellStyle name="Обычный 58" xfId="59176"/>
    <cellStyle name="Обычный 59" xfId="59212"/>
    <cellStyle name="Обычный 6" xfId="31405"/>
    <cellStyle name="Обычный 6 10" xfId="31406"/>
    <cellStyle name="Обычный 6 11" xfId="31407"/>
    <cellStyle name="Обычный 6 11 2" xfId="31408"/>
    <cellStyle name="Обычный 6 11 2 2" xfId="31409"/>
    <cellStyle name="Обычный 6 11 3" xfId="31410"/>
    <cellStyle name="Обычный 6 12" xfId="31411"/>
    <cellStyle name="Обычный 6 12 2" xfId="31412"/>
    <cellStyle name="Обычный 6 13" xfId="31413"/>
    <cellStyle name="Обычный 6 14" xfId="31414"/>
    <cellStyle name="Обычный 6 15" xfId="31415"/>
    <cellStyle name="Обычный 6 16" xfId="31416"/>
    <cellStyle name="Обычный 6 17" xfId="31417"/>
    <cellStyle name="Обычный 6 18" xfId="31418"/>
    <cellStyle name="Обычный 6 2" xfId="31419"/>
    <cellStyle name="Обычный 6 2 10" xfId="31420"/>
    <cellStyle name="Обычный 6 2 10 2" xfId="31421"/>
    <cellStyle name="Обычный 6 2 10 2 2" xfId="31422"/>
    <cellStyle name="Обычный 6 2 10 2 2 2" xfId="31423"/>
    <cellStyle name="Обычный 6 2 10 2 2 2 2" xfId="31424"/>
    <cellStyle name="Обычный 6 2 10 2 2 3" xfId="31425"/>
    <cellStyle name="Обычный 6 2 10 2 2 4" xfId="31426"/>
    <cellStyle name="Обычный 6 2 10 2 2 5" xfId="31427"/>
    <cellStyle name="Обычный 6 2 10 2 3" xfId="31428"/>
    <cellStyle name="Обычный 6 2 10 2 3 2" xfId="31429"/>
    <cellStyle name="Обычный 6 2 10 2 3 3" xfId="31430"/>
    <cellStyle name="Обычный 6 2 10 2 3 4" xfId="31431"/>
    <cellStyle name="Обычный 6 2 10 2 4" xfId="31432"/>
    <cellStyle name="Обычный 6 2 10 2 5" xfId="31433"/>
    <cellStyle name="Обычный 6 2 10 2 6" xfId="31434"/>
    <cellStyle name="Обычный 6 2 10 2 7" xfId="31435"/>
    <cellStyle name="Обычный 6 2 10 3" xfId="31436"/>
    <cellStyle name="Обычный 6 2 10 3 2" xfId="31437"/>
    <cellStyle name="Обычный 6 2 10 3 2 2" xfId="31438"/>
    <cellStyle name="Обычный 6 2 10 3 3" xfId="31439"/>
    <cellStyle name="Обычный 6 2 10 3 4" xfId="31440"/>
    <cellStyle name="Обычный 6 2 10 3 5" xfId="31441"/>
    <cellStyle name="Обычный 6 2 10 4" xfId="31442"/>
    <cellStyle name="Обычный 6 2 10 4 2" xfId="31443"/>
    <cellStyle name="Обычный 6 2 10 4 3" xfId="31444"/>
    <cellStyle name="Обычный 6 2 10 4 4" xfId="31445"/>
    <cellStyle name="Обычный 6 2 10 5" xfId="31446"/>
    <cellStyle name="Обычный 6 2 10 6" xfId="31447"/>
    <cellStyle name="Обычный 6 2 10 7" xfId="31448"/>
    <cellStyle name="Обычный 6 2 10 8" xfId="31449"/>
    <cellStyle name="Обычный 6 2 11" xfId="31450"/>
    <cellStyle name="Обычный 6 2 11 2" xfId="31451"/>
    <cellStyle name="Обычный 6 2 11 2 2" xfId="31452"/>
    <cellStyle name="Обычный 6 2 11 2 2 2" xfId="31453"/>
    <cellStyle name="Обычный 6 2 11 2 3" xfId="31454"/>
    <cellStyle name="Обычный 6 2 11 2 4" xfId="31455"/>
    <cellStyle name="Обычный 6 2 11 2 5" xfId="31456"/>
    <cellStyle name="Обычный 6 2 11 3" xfId="31457"/>
    <cellStyle name="Обычный 6 2 11 3 2" xfId="31458"/>
    <cellStyle name="Обычный 6 2 11 3 3" xfId="31459"/>
    <cellStyle name="Обычный 6 2 11 3 4" xfId="31460"/>
    <cellStyle name="Обычный 6 2 11 4" xfId="31461"/>
    <cellStyle name="Обычный 6 2 11 5" xfId="31462"/>
    <cellStyle name="Обычный 6 2 11 6" xfId="31463"/>
    <cellStyle name="Обычный 6 2 11 7" xfId="31464"/>
    <cellStyle name="Обычный 6 2 12" xfId="31465"/>
    <cellStyle name="Обычный 6 2 12 2" xfId="31466"/>
    <cellStyle name="Обычный 6 2 12 2 2" xfId="31467"/>
    <cellStyle name="Обычный 6 2 12 2 2 2" xfId="31468"/>
    <cellStyle name="Обычный 6 2 12 2 3" xfId="31469"/>
    <cellStyle name="Обычный 6 2 12 2 4" xfId="31470"/>
    <cellStyle name="Обычный 6 2 12 2 5" xfId="31471"/>
    <cellStyle name="Обычный 6 2 12 3" xfId="31472"/>
    <cellStyle name="Обычный 6 2 12 3 2" xfId="31473"/>
    <cellStyle name="Обычный 6 2 12 3 3" xfId="31474"/>
    <cellStyle name="Обычный 6 2 12 3 4" xfId="31475"/>
    <cellStyle name="Обычный 6 2 12 4" xfId="31476"/>
    <cellStyle name="Обычный 6 2 12 5" xfId="31477"/>
    <cellStyle name="Обычный 6 2 12 6" xfId="31478"/>
    <cellStyle name="Обычный 6 2 12 7" xfId="31479"/>
    <cellStyle name="Обычный 6 2 13" xfId="31480"/>
    <cellStyle name="Обычный 6 2 13 2" xfId="31481"/>
    <cellStyle name="Обычный 6 2 13 2 2" xfId="31482"/>
    <cellStyle name="Обычный 6 2 13 3" xfId="31483"/>
    <cellStyle name="Обычный 6 2 13 4" xfId="31484"/>
    <cellStyle name="Обычный 6 2 13 5" xfId="31485"/>
    <cellStyle name="Обычный 6 2 14" xfId="31486"/>
    <cellStyle name="Обычный 6 2 14 2" xfId="31487"/>
    <cellStyle name="Обычный 6 2 14 2 2" xfId="31488"/>
    <cellStyle name="Обычный 6 2 14 3" xfId="31489"/>
    <cellStyle name="Обычный 6 2 14 4" xfId="31490"/>
    <cellStyle name="Обычный 6 2 14 5" xfId="31491"/>
    <cellStyle name="Обычный 6 2 15" xfId="31492"/>
    <cellStyle name="Обычный 6 2 16" xfId="31493"/>
    <cellStyle name="Обычный 6 2 17" xfId="31494"/>
    <cellStyle name="Обычный 6 2 18" xfId="59892"/>
    <cellStyle name="Обычный 6 2 2" xfId="31495"/>
    <cellStyle name="Обычный 6 2 2 10" xfId="31496"/>
    <cellStyle name="Обычный 6 2 2 10 2" xfId="31497"/>
    <cellStyle name="Обычный 6 2 2 10 2 2" xfId="31498"/>
    <cellStyle name="Обычный 6 2 2 10 2 2 2" xfId="31499"/>
    <cellStyle name="Обычный 6 2 2 10 2 3" xfId="31500"/>
    <cellStyle name="Обычный 6 2 2 10 2 4" xfId="31501"/>
    <cellStyle name="Обычный 6 2 2 10 2 5" xfId="31502"/>
    <cellStyle name="Обычный 6 2 2 10 3" xfId="31503"/>
    <cellStyle name="Обычный 6 2 2 10 3 2" xfId="31504"/>
    <cellStyle name="Обычный 6 2 2 10 3 3" xfId="31505"/>
    <cellStyle name="Обычный 6 2 2 10 3 4" xfId="31506"/>
    <cellStyle name="Обычный 6 2 2 10 4" xfId="31507"/>
    <cellStyle name="Обычный 6 2 2 10 5" xfId="31508"/>
    <cellStyle name="Обычный 6 2 2 10 6" xfId="31509"/>
    <cellStyle name="Обычный 6 2 2 10 7" xfId="31510"/>
    <cellStyle name="Обычный 6 2 2 11" xfId="31511"/>
    <cellStyle name="Обычный 6 2 2 11 2" xfId="31512"/>
    <cellStyle name="Обычный 6 2 2 11 2 2" xfId="31513"/>
    <cellStyle name="Обычный 6 2 2 11 3" xfId="31514"/>
    <cellStyle name="Обычный 6 2 2 11 4" xfId="31515"/>
    <cellStyle name="Обычный 6 2 2 11 5" xfId="31516"/>
    <cellStyle name="Обычный 6 2 2 12" xfId="31517"/>
    <cellStyle name="Обычный 6 2 2 12 2" xfId="31518"/>
    <cellStyle name="Обычный 6 2 2 12 3" xfId="31519"/>
    <cellStyle name="Обычный 6 2 2 12 4" xfId="31520"/>
    <cellStyle name="Обычный 6 2 2 13" xfId="31521"/>
    <cellStyle name="Обычный 6 2 2 14" xfId="31522"/>
    <cellStyle name="Обычный 6 2 2 15" xfId="31523"/>
    <cellStyle name="Обычный 6 2 2 16" xfId="31524"/>
    <cellStyle name="Обычный 6 2 2 2" xfId="31525"/>
    <cellStyle name="Обычный 6 2 2 2 10" xfId="31526"/>
    <cellStyle name="Обычный 6 2 2 2 10 2" xfId="31527"/>
    <cellStyle name="Обычный 6 2 2 2 10 2 2" xfId="31528"/>
    <cellStyle name="Обычный 6 2 2 2 10 3" xfId="31529"/>
    <cellStyle name="Обычный 6 2 2 2 10 4" xfId="31530"/>
    <cellStyle name="Обычный 6 2 2 2 10 5" xfId="31531"/>
    <cellStyle name="Обычный 6 2 2 2 11" xfId="31532"/>
    <cellStyle name="Обычный 6 2 2 2 11 2" xfId="31533"/>
    <cellStyle name="Обычный 6 2 2 2 11 3" xfId="31534"/>
    <cellStyle name="Обычный 6 2 2 2 11 4" xfId="31535"/>
    <cellStyle name="Обычный 6 2 2 2 12" xfId="31536"/>
    <cellStyle name="Обычный 6 2 2 2 13" xfId="31537"/>
    <cellStyle name="Обычный 6 2 2 2 14" xfId="31538"/>
    <cellStyle name="Обычный 6 2 2 2 15" xfId="31539"/>
    <cellStyle name="Обычный 6 2 2 2 2" xfId="31540"/>
    <cellStyle name="Обычный 6 2 2 2 2 2" xfId="31541"/>
    <cellStyle name="Обычный 6 2 2 2 2 2 2" xfId="31542"/>
    <cellStyle name="Обычный 6 2 2 2 2 2 2 2" xfId="31543"/>
    <cellStyle name="Обычный 6 2 2 2 2 2 2 2 2" xfId="31544"/>
    <cellStyle name="Обычный 6 2 2 2 2 2 2 3" xfId="31545"/>
    <cellStyle name="Обычный 6 2 2 2 2 2 2 4" xfId="31546"/>
    <cellStyle name="Обычный 6 2 2 2 2 2 2 5" xfId="31547"/>
    <cellStyle name="Обычный 6 2 2 2 2 2 3" xfId="31548"/>
    <cellStyle name="Обычный 6 2 2 2 2 2 3 2" xfId="31549"/>
    <cellStyle name="Обычный 6 2 2 2 2 2 3 3" xfId="31550"/>
    <cellStyle name="Обычный 6 2 2 2 2 2 3 4" xfId="31551"/>
    <cellStyle name="Обычный 6 2 2 2 2 2 4" xfId="31552"/>
    <cellStyle name="Обычный 6 2 2 2 2 2 5" xfId="31553"/>
    <cellStyle name="Обычный 6 2 2 2 2 2 6" xfId="31554"/>
    <cellStyle name="Обычный 6 2 2 2 2 2 7" xfId="31555"/>
    <cellStyle name="Обычный 6 2 2 2 2 3" xfId="31556"/>
    <cellStyle name="Обычный 6 2 2 2 2 3 2" xfId="31557"/>
    <cellStyle name="Обычный 6 2 2 2 2 3 2 2" xfId="31558"/>
    <cellStyle name="Обычный 6 2 2 2 2 3 3" xfId="31559"/>
    <cellStyle name="Обычный 6 2 2 2 2 3 4" xfId="31560"/>
    <cellStyle name="Обычный 6 2 2 2 2 3 5" xfId="31561"/>
    <cellStyle name="Обычный 6 2 2 2 2 4" xfId="31562"/>
    <cellStyle name="Обычный 6 2 2 2 2 4 2" xfId="31563"/>
    <cellStyle name="Обычный 6 2 2 2 2 4 2 2" xfId="31564"/>
    <cellStyle name="Обычный 6 2 2 2 2 4 3" xfId="31565"/>
    <cellStyle name="Обычный 6 2 2 2 2 4 4" xfId="31566"/>
    <cellStyle name="Обычный 6 2 2 2 2 4 5" xfId="31567"/>
    <cellStyle name="Обычный 6 2 2 2 2 5" xfId="31568"/>
    <cellStyle name="Обычный 6 2 2 2 2 5 2" xfId="31569"/>
    <cellStyle name="Обычный 6 2 2 2 2 5 3" xfId="31570"/>
    <cellStyle name="Обычный 6 2 2 2 2 5 4" xfId="31571"/>
    <cellStyle name="Обычный 6 2 2 2 2 6" xfId="31572"/>
    <cellStyle name="Обычный 6 2 2 2 2 7" xfId="31573"/>
    <cellStyle name="Обычный 6 2 2 2 2 8" xfId="31574"/>
    <cellStyle name="Обычный 6 2 2 2 2 9" xfId="31575"/>
    <cellStyle name="Обычный 6 2 2 2 3" xfId="31576"/>
    <cellStyle name="Обычный 6 2 2 2 3 2" xfId="31577"/>
    <cellStyle name="Обычный 6 2 2 2 3 2 2" xfId="31578"/>
    <cellStyle name="Обычный 6 2 2 2 3 2 2 2" xfId="31579"/>
    <cellStyle name="Обычный 6 2 2 2 3 2 2 2 2" xfId="31580"/>
    <cellStyle name="Обычный 6 2 2 2 3 2 2 3" xfId="31581"/>
    <cellStyle name="Обычный 6 2 2 2 3 2 2 4" xfId="31582"/>
    <cellStyle name="Обычный 6 2 2 2 3 2 2 5" xfId="31583"/>
    <cellStyle name="Обычный 6 2 2 2 3 2 3" xfId="31584"/>
    <cellStyle name="Обычный 6 2 2 2 3 2 3 2" xfId="31585"/>
    <cellStyle name="Обычный 6 2 2 2 3 2 3 3" xfId="31586"/>
    <cellStyle name="Обычный 6 2 2 2 3 2 3 4" xfId="31587"/>
    <cellStyle name="Обычный 6 2 2 2 3 2 4" xfId="31588"/>
    <cellStyle name="Обычный 6 2 2 2 3 2 5" xfId="31589"/>
    <cellStyle name="Обычный 6 2 2 2 3 2 6" xfId="31590"/>
    <cellStyle name="Обычный 6 2 2 2 3 2 7" xfId="31591"/>
    <cellStyle name="Обычный 6 2 2 2 3 3" xfId="31592"/>
    <cellStyle name="Обычный 6 2 2 2 3 3 2" xfId="31593"/>
    <cellStyle name="Обычный 6 2 2 2 3 3 2 2" xfId="31594"/>
    <cellStyle name="Обычный 6 2 2 2 3 3 3" xfId="31595"/>
    <cellStyle name="Обычный 6 2 2 2 3 3 4" xfId="31596"/>
    <cellStyle name="Обычный 6 2 2 2 3 3 5" xfId="31597"/>
    <cellStyle name="Обычный 6 2 2 2 3 4" xfId="31598"/>
    <cellStyle name="Обычный 6 2 2 2 3 4 2" xfId="31599"/>
    <cellStyle name="Обычный 6 2 2 2 3 4 2 2" xfId="31600"/>
    <cellStyle name="Обычный 6 2 2 2 3 4 3" xfId="31601"/>
    <cellStyle name="Обычный 6 2 2 2 3 4 4" xfId="31602"/>
    <cellStyle name="Обычный 6 2 2 2 3 4 5" xfId="31603"/>
    <cellStyle name="Обычный 6 2 2 2 3 5" xfId="31604"/>
    <cellStyle name="Обычный 6 2 2 2 3 5 2" xfId="31605"/>
    <cellStyle name="Обычный 6 2 2 2 3 5 3" xfId="31606"/>
    <cellStyle name="Обычный 6 2 2 2 3 5 4" xfId="31607"/>
    <cellStyle name="Обычный 6 2 2 2 3 6" xfId="31608"/>
    <cellStyle name="Обычный 6 2 2 2 3 7" xfId="31609"/>
    <cellStyle name="Обычный 6 2 2 2 3 8" xfId="31610"/>
    <cellStyle name="Обычный 6 2 2 2 3 9" xfId="31611"/>
    <cellStyle name="Обычный 6 2 2 2 4" xfId="31612"/>
    <cellStyle name="Обычный 6 2 2 2 4 2" xfId="31613"/>
    <cellStyle name="Обычный 6 2 2 2 4 2 2" xfId="31614"/>
    <cellStyle name="Обычный 6 2 2 2 4 2 2 2" xfId="31615"/>
    <cellStyle name="Обычный 6 2 2 2 4 2 2 2 2" xfId="31616"/>
    <cellStyle name="Обычный 6 2 2 2 4 2 2 3" xfId="31617"/>
    <cellStyle name="Обычный 6 2 2 2 4 2 2 4" xfId="31618"/>
    <cellStyle name="Обычный 6 2 2 2 4 2 2 5" xfId="31619"/>
    <cellStyle name="Обычный 6 2 2 2 4 2 3" xfId="31620"/>
    <cellStyle name="Обычный 6 2 2 2 4 2 3 2" xfId="31621"/>
    <cellStyle name="Обычный 6 2 2 2 4 2 3 3" xfId="31622"/>
    <cellStyle name="Обычный 6 2 2 2 4 2 3 4" xfId="31623"/>
    <cellStyle name="Обычный 6 2 2 2 4 2 4" xfId="31624"/>
    <cellStyle name="Обычный 6 2 2 2 4 2 5" xfId="31625"/>
    <cellStyle name="Обычный 6 2 2 2 4 2 6" xfId="31626"/>
    <cellStyle name="Обычный 6 2 2 2 4 2 7" xfId="31627"/>
    <cellStyle name="Обычный 6 2 2 2 4 3" xfId="31628"/>
    <cellStyle name="Обычный 6 2 2 2 4 3 2" xfId="31629"/>
    <cellStyle name="Обычный 6 2 2 2 4 3 2 2" xfId="31630"/>
    <cellStyle name="Обычный 6 2 2 2 4 3 3" xfId="31631"/>
    <cellStyle name="Обычный 6 2 2 2 4 3 4" xfId="31632"/>
    <cellStyle name="Обычный 6 2 2 2 4 3 5" xfId="31633"/>
    <cellStyle name="Обычный 6 2 2 2 4 4" xfId="31634"/>
    <cellStyle name="Обычный 6 2 2 2 4 4 2" xfId="31635"/>
    <cellStyle name="Обычный 6 2 2 2 4 4 3" xfId="31636"/>
    <cellStyle name="Обычный 6 2 2 2 4 4 4" xfId="31637"/>
    <cellStyle name="Обычный 6 2 2 2 4 5" xfId="31638"/>
    <cellStyle name="Обычный 6 2 2 2 4 6" xfId="31639"/>
    <cellStyle name="Обычный 6 2 2 2 4 7" xfId="31640"/>
    <cellStyle name="Обычный 6 2 2 2 4 8" xfId="31641"/>
    <cellStyle name="Обычный 6 2 2 2 5" xfId="31642"/>
    <cellStyle name="Обычный 6 2 2 2 5 2" xfId="31643"/>
    <cellStyle name="Обычный 6 2 2 2 5 2 2" xfId="31644"/>
    <cellStyle name="Обычный 6 2 2 2 5 2 2 2" xfId="31645"/>
    <cellStyle name="Обычный 6 2 2 2 5 2 2 2 2" xfId="31646"/>
    <cellStyle name="Обычный 6 2 2 2 5 2 2 3" xfId="31647"/>
    <cellStyle name="Обычный 6 2 2 2 5 2 2 4" xfId="31648"/>
    <cellStyle name="Обычный 6 2 2 2 5 2 2 5" xfId="31649"/>
    <cellStyle name="Обычный 6 2 2 2 5 2 3" xfId="31650"/>
    <cellStyle name="Обычный 6 2 2 2 5 2 3 2" xfId="31651"/>
    <cellStyle name="Обычный 6 2 2 2 5 2 3 3" xfId="31652"/>
    <cellStyle name="Обычный 6 2 2 2 5 2 3 4" xfId="31653"/>
    <cellStyle name="Обычный 6 2 2 2 5 2 4" xfId="31654"/>
    <cellStyle name="Обычный 6 2 2 2 5 2 5" xfId="31655"/>
    <cellStyle name="Обычный 6 2 2 2 5 2 6" xfId="31656"/>
    <cellStyle name="Обычный 6 2 2 2 5 2 7" xfId="31657"/>
    <cellStyle name="Обычный 6 2 2 2 5 3" xfId="31658"/>
    <cellStyle name="Обычный 6 2 2 2 5 3 2" xfId="31659"/>
    <cellStyle name="Обычный 6 2 2 2 5 3 2 2" xfId="31660"/>
    <cellStyle name="Обычный 6 2 2 2 5 3 3" xfId="31661"/>
    <cellStyle name="Обычный 6 2 2 2 5 3 4" xfId="31662"/>
    <cellStyle name="Обычный 6 2 2 2 5 3 5" xfId="31663"/>
    <cellStyle name="Обычный 6 2 2 2 5 4" xfId="31664"/>
    <cellStyle name="Обычный 6 2 2 2 5 4 2" xfId="31665"/>
    <cellStyle name="Обычный 6 2 2 2 5 4 3" xfId="31666"/>
    <cellStyle name="Обычный 6 2 2 2 5 4 4" xfId="31667"/>
    <cellStyle name="Обычный 6 2 2 2 5 5" xfId="31668"/>
    <cellStyle name="Обычный 6 2 2 2 5 6" xfId="31669"/>
    <cellStyle name="Обычный 6 2 2 2 5 7" xfId="31670"/>
    <cellStyle name="Обычный 6 2 2 2 5 8" xfId="31671"/>
    <cellStyle name="Обычный 6 2 2 2 6" xfId="31672"/>
    <cellStyle name="Обычный 6 2 2 2 6 2" xfId="31673"/>
    <cellStyle name="Обычный 6 2 2 2 6 2 2" xfId="31674"/>
    <cellStyle name="Обычный 6 2 2 2 6 2 2 2" xfId="31675"/>
    <cellStyle name="Обычный 6 2 2 2 6 2 2 2 2" xfId="31676"/>
    <cellStyle name="Обычный 6 2 2 2 6 2 2 3" xfId="31677"/>
    <cellStyle name="Обычный 6 2 2 2 6 2 2 4" xfId="31678"/>
    <cellStyle name="Обычный 6 2 2 2 6 2 2 5" xfId="31679"/>
    <cellStyle name="Обычный 6 2 2 2 6 2 3" xfId="31680"/>
    <cellStyle name="Обычный 6 2 2 2 6 2 3 2" xfId="31681"/>
    <cellStyle name="Обычный 6 2 2 2 6 2 3 3" xfId="31682"/>
    <cellStyle name="Обычный 6 2 2 2 6 2 3 4" xfId="31683"/>
    <cellStyle name="Обычный 6 2 2 2 6 2 4" xfId="31684"/>
    <cellStyle name="Обычный 6 2 2 2 6 2 5" xfId="31685"/>
    <cellStyle name="Обычный 6 2 2 2 6 2 6" xfId="31686"/>
    <cellStyle name="Обычный 6 2 2 2 6 2 7" xfId="31687"/>
    <cellStyle name="Обычный 6 2 2 2 6 3" xfId="31688"/>
    <cellStyle name="Обычный 6 2 2 2 6 3 2" xfId="31689"/>
    <cellStyle name="Обычный 6 2 2 2 6 3 2 2" xfId="31690"/>
    <cellStyle name="Обычный 6 2 2 2 6 3 3" xfId="31691"/>
    <cellStyle name="Обычный 6 2 2 2 6 3 4" xfId="31692"/>
    <cellStyle name="Обычный 6 2 2 2 6 3 5" xfId="31693"/>
    <cellStyle name="Обычный 6 2 2 2 6 4" xfId="31694"/>
    <cellStyle name="Обычный 6 2 2 2 6 4 2" xfId="31695"/>
    <cellStyle name="Обычный 6 2 2 2 6 4 3" xfId="31696"/>
    <cellStyle name="Обычный 6 2 2 2 6 4 4" xfId="31697"/>
    <cellStyle name="Обычный 6 2 2 2 6 5" xfId="31698"/>
    <cellStyle name="Обычный 6 2 2 2 6 6" xfId="31699"/>
    <cellStyle name="Обычный 6 2 2 2 6 7" xfId="31700"/>
    <cellStyle name="Обычный 6 2 2 2 6 8" xfId="31701"/>
    <cellStyle name="Обычный 6 2 2 2 7" xfId="31702"/>
    <cellStyle name="Обычный 6 2 2 2 7 2" xfId="31703"/>
    <cellStyle name="Обычный 6 2 2 2 7 2 2" xfId="31704"/>
    <cellStyle name="Обычный 6 2 2 2 7 2 2 2" xfId="31705"/>
    <cellStyle name="Обычный 6 2 2 2 7 2 2 2 2" xfId="31706"/>
    <cellStyle name="Обычный 6 2 2 2 7 2 2 3" xfId="31707"/>
    <cellStyle name="Обычный 6 2 2 2 7 2 2 4" xfId="31708"/>
    <cellStyle name="Обычный 6 2 2 2 7 2 2 5" xfId="31709"/>
    <cellStyle name="Обычный 6 2 2 2 7 2 3" xfId="31710"/>
    <cellStyle name="Обычный 6 2 2 2 7 2 3 2" xfId="31711"/>
    <cellStyle name="Обычный 6 2 2 2 7 2 3 3" xfId="31712"/>
    <cellStyle name="Обычный 6 2 2 2 7 2 3 4" xfId="31713"/>
    <cellStyle name="Обычный 6 2 2 2 7 2 4" xfId="31714"/>
    <cellStyle name="Обычный 6 2 2 2 7 2 5" xfId="31715"/>
    <cellStyle name="Обычный 6 2 2 2 7 2 6" xfId="31716"/>
    <cellStyle name="Обычный 6 2 2 2 7 2 7" xfId="31717"/>
    <cellStyle name="Обычный 6 2 2 2 7 3" xfId="31718"/>
    <cellStyle name="Обычный 6 2 2 2 7 3 2" xfId="31719"/>
    <cellStyle name="Обычный 6 2 2 2 7 3 2 2" xfId="31720"/>
    <cellStyle name="Обычный 6 2 2 2 7 3 3" xfId="31721"/>
    <cellStyle name="Обычный 6 2 2 2 7 3 4" xfId="31722"/>
    <cellStyle name="Обычный 6 2 2 2 7 3 5" xfId="31723"/>
    <cellStyle name="Обычный 6 2 2 2 7 4" xfId="31724"/>
    <cellStyle name="Обычный 6 2 2 2 7 4 2" xfId="31725"/>
    <cellStyle name="Обычный 6 2 2 2 7 4 3" xfId="31726"/>
    <cellStyle name="Обычный 6 2 2 2 7 4 4" xfId="31727"/>
    <cellStyle name="Обычный 6 2 2 2 7 5" xfId="31728"/>
    <cellStyle name="Обычный 6 2 2 2 7 6" xfId="31729"/>
    <cellStyle name="Обычный 6 2 2 2 7 7" xfId="31730"/>
    <cellStyle name="Обычный 6 2 2 2 7 8" xfId="31731"/>
    <cellStyle name="Обычный 6 2 2 2 8" xfId="31732"/>
    <cellStyle name="Обычный 6 2 2 2 8 2" xfId="31733"/>
    <cellStyle name="Обычный 6 2 2 2 8 2 2" xfId="31734"/>
    <cellStyle name="Обычный 6 2 2 2 8 2 2 2" xfId="31735"/>
    <cellStyle name="Обычный 6 2 2 2 8 2 3" xfId="31736"/>
    <cellStyle name="Обычный 6 2 2 2 8 2 4" xfId="31737"/>
    <cellStyle name="Обычный 6 2 2 2 8 2 5" xfId="31738"/>
    <cellStyle name="Обычный 6 2 2 2 8 3" xfId="31739"/>
    <cellStyle name="Обычный 6 2 2 2 8 3 2" xfId="31740"/>
    <cellStyle name="Обычный 6 2 2 2 8 3 3" xfId="31741"/>
    <cellStyle name="Обычный 6 2 2 2 8 3 4" xfId="31742"/>
    <cellStyle name="Обычный 6 2 2 2 8 4" xfId="31743"/>
    <cellStyle name="Обычный 6 2 2 2 8 5" xfId="31744"/>
    <cellStyle name="Обычный 6 2 2 2 8 6" xfId="31745"/>
    <cellStyle name="Обычный 6 2 2 2 8 7" xfId="31746"/>
    <cellStyle name="Обычный 6 2 2 2 9" xfId="31747"/>
    <cellStyle name="Обычный 6 2 2 2 9 2" xfId="31748"/>
    <cellStyle name="Обычный 6 2 2 2 9 2 2" xfId="31749"/>
    <cellStyle name="Обычный 6 2 2 2 9 2 2 2" xfId="31750"/>
    <cellStyle name="Обычный 6 2 2 2 9 2 3" xfId="31751"/>
    <cellStyle name="Обычный 6 2 2 2 9 2 4" xfId="31752"/>
    <cellStyle name="Обычный 6 2 2 2 9 2 5" xfId="31753"/>
    <cellStyle name="Обычный 6 2 2 2 9 3" xfId="31754"/>
    <cellStyle name="Обычный 6 2 2 2 9 3 2" xfId="31755"/>
    <cellStyle name="Обычный 6 2 2 2 9 3 3" xfId="31756"/>
    <cellStyle name="Обычный 6 2 2 2 9 3 4" xfId="31757"/>
    <cellStyle name="Обычный 6 2 2 2 9 4" xfId="31758"/>
    <cellStyle name="Обычный 6 2 2 2 9 5" xfId="31759"/>
    <cellStyle name="Обычный 6 2 2 2 9 6" xfId="31760"/>
    <cellStyle name="Обычный 6 2 2 2 9 7" xfId="31761"/>
    <cellStyle name="Обычный 6 2 2 3" xfId="31762"/>
    <cellStyle name="Обычный 6 2 2 3 2" xfId="31763"/>
    <cellStyle name="Обычный 6 2 2 3 2 2" xfId="31764"/>
    <cellStyle name="Обычный 6 2 2 3 2 2 2" xfId="31765"/>
    <cellStyle name="Обычный 6 2 2 3 2 2 2 2" xfId="31766"/>
    <cellStyle name="Обычный 6 2 2 3 2 2 3" xfId="31767"/>
    <cellStyle name="Обычный 6 2 2 3 2 2 4" xfId="31768"/>
    <cellStyle name="Обычный 6 2 2 3 2 2 5" xfId="31769"/>
    <cellStyle name="Обычный 6 2 2 3 2 3" xfId="31770"/>
    <cellStyle name="Обычный 6 2 2 3 2 3 2" xfId="31771"/>
    <cellStyle name="Обычный 6 2 2 3 2 3 3" xfId="31772"/>
    <cellStyle name="Обычный 6 2 2 3 2 3 4" xfId="31773"/>
    <cellStyle name="Обычный 6 2 2 3 2 4" xfId="31774"/>
    <cellStyle name="Обычный 6 2 2 3 2 5" xfId="31775"/>
    <cellStyle name="Обычный 6 2 2 3 2 6" xfId="31776"/>
    <cellStyle name="Обычный 6 2 2 3 2 7" xfId="31777"/>
    <cellStyle name="Обычный 6 2 2 3 3" xfId="31778"/>
    <cellStyle name="Обычный 6 2 2 3 3 2" xfId="31779"/>
    <cellStyle name="Обычный 6 2 2 3 3 2 2" xfId="31780"/>
    <cellStyle name="Обычный 6 2 2 3 3 3" xfId="31781"/>
    <cellStyle name="Обычный 6 2 2 3 3 4" xfId="31782"/>
    <cellStyle name="Обычный 6 2 2 3 3 5" xfId="31783"/>
    <cellStyle name="Обычный 6 2 2 3 4" xfId="31784"/>
    <cellStyle name="Обычный 6 2 2 3 4 2" xfId="31785"/>
    <cellStyle name="Обычный 6 2 2 3 4 2 2" xfId="31786"/>
    <cellStyle name="Обычный 6 2 2 3 4 3" xfId="31787"/>
    <cellStyle name="Обычный 6 2 2 3 4 4" xfId="31788"/>
    <cellStyle name="Обычный 6 2 2 3 4 5" xfId="31789"/>
    <cellStyle name="Обычный 6 2 2 3 5" xfId="31790"/>
    <cellStyle name="Обычный 6 2 2 3 5 2" xfId="31791"/>
    <cellStyle name="Обычный 6 2 2 3 5 3" xfId="31792"/>
    <cellStyle name="Обычный 6 2 2 3 5 4" xfId="31793"/>
    <cellStyle name="Обычный 6 2 2 3 6" xfId="31794"/>
    <cellStyle name="Обычный 6 2 2 3 7" xfId="31795"/>
    <cellStyle name="Обычный 6 2 2 3 8" xfId="31796"/>
    <cellStyle name="Обычный 6 2 2 3 9" xfId="31797"/>
    <cellStyle name="Обычный 6 2 2 4" xfId="31798"/>
    <cellStyle name="Обычный 6 2 2 4 2" xfId="31799"/>
    <cellStyle name="Обычный 6 2 2 4 2 2" xfId="31800"/>
    <cellStyle name="Обычный 6 2 2 4 2 2 2" xfId="31801"/>
    <cellStyle name="Обычный 6 2 2 4 2 2 2 2" xfId="31802"/>
    <cellStyle name="Обычный 6 2 2 4 2 2 3" xfId="31803"/>
    <cellStyle name="Обычный 6 2 2 4 2 2 4" xfId="31804"/>
    <cellStyle name="Обычный 6 2 2 4 2 2 5" xfId="31805"/>
    <cellStyle name="Обычный 6 2 2 4 2 3" xfId="31806"/>
    <cellStyle name="Обычный 6 2 2 4 2 3 2" xfId="31807"/>
    <cellStyle name="Обычный 6 2 2 4 2 3 3" xfId="31808"/>
    <cellStyle name="Обычный 6 2 2 4 2 3 4" xfId="31809"/>
    <cellStyle name="Обычный 6 2 2 4 2 4" xfId="31810"/>
    <cellStyle name="Обычный 6 2 2 4 2 5" xfId="31811"/>
    <cellStyle name="Обычный 6 2 2 4 2 6" xfId="31812"/>
    <cellStyle name="Обычный 6 2 2 4 2 7" xfId="31813"/>
    <cellStyle name="Обычный 6 2 2 4 3" xfId="31814"/>
    <cellStyle name="Обычный 6 2 2 4 3 2" xfId="31815"/>
    <cellStyle name="Обычный 6 2 2 4 3 2 2" xfId="31816"/>
    <cellStyle name="Обычный 6 2 2 4 3 3" xfId="31817"/>
    <cellStyle name="Обычный 6 2 2 4 3 4" xfId="31818"/>
    <cellStyle name="Обычный 6 2 2 4 3 5" xfId="31819"/>
    <cellStyle name="Обычный 6 2 2 4 4" xfId="31820"/>
    <cellStyle name="Обычный 6 2 2 4 4 2" xfId="31821"/>
    <cellStyle name="Обычный 6 2 2 4 4 2 2" xfId="31822"/>
    <cellStyle name="Обычный 6 2 2 4 4 3" xfId="31823"/>
    <cellStyle name="Обычный 6 2 2 4 4 4" xfId="31824"/>
    <cellStyle name="Обычный 6 2 2 4 4 5" xfId="31825"/>
    <cellStyle name="Обычный 6 2 2 4 5" xfId="31826"/>
    <cellStyle name="Обычный 6 2 2 4 5 2" xfId="31827"/>
    <cellStyle name="Обычный 6 2 2 4 5 3" xfId="31828"/>
    <cellStyle name="Обычный 6 2 2 4 5 4" xfId="31829"/>
    <cellStyle name="Обычный 6 2 2 4 6" xfId="31830"/>
    <cellStyle name="Обычный 6 2 2 4 7" xfId="31831"/>
    <cellStyle name="Обычный 6 2 2 4 8" xfId="31832"/>
    <cellStyle name="Обычный 6 2 2 4 9" xfId="31833"/>
    <cellStyle name="Обычный 6 2 2 5" xfId="31834"/>
    <cellStyle name="Обычный 6 2 2 5 2" xfId="31835"/>
    <cellStyle name="Обычный 6 2 2 5 2 2" xfId="31836"/>
    <cellStyle name="Обычный 6 2 2 5 2 2 2" xfId="31837"/>
    <cellStyle name="Обычный 6 2 2 5 2 2 2 2" xfId="31838"/>
    <cellStyle name="Обычный 6 2 2 5 2 2 3" xfId="31839"/>
    <cellStyle name="Обычный 6 2 2 5 2 2 4" xfId="31840"/>
    <cellStyle name="Обычный 6 2 2 5 2 2 5" xfId="31841"/>
    <cellStyle name="Обычный 6 2 2 5 2 3" xfId="31842"/>
    <cellStyle name="Обычный 6 2 2 5 2 3 2" xfId="31843"/>
    <cellStyle name="Обычный 6 2 2 5 2 3 3" xfId="31844"/>
    <cellStyle name="Обычный 6 2 2 5 2 3 4" xfId="31845"/>
    <cellStyle name="Обычный 6 2 2 5 2 4" xfId="31846"/>
    <cellStyle name="Обычный 6 2 2 5 2 5" xfId="31847"/>
    <cellStyle name="Обычный 6 2 2 5 2 6" xfId="31848"/>
    <cellStyle name="Обычный 6 2 2 5 2 7" xfId="31849"/>
    <cellStyle name="Обычный 6 2 2 5 3" xfId="31850"/>
    <cellStyle name="Обычный 6 2 2 5 3 2" xfId="31851"/>
    <cellStyle name="Обычный 6 2 2 5 3 2 2" xfId="31852"/>
    <cellStyle name="Обычный 6 2 2 5 3 3" xfId="31853"/>
    <cellStyle name="Обычный 6 2 2 5 3 4" xfId="31854"/>
    <cellStyle name="Обычный 6 2 2 5 3 5" xfId="31855"/>
    <cellStyle name="Обычный 6 2 2 5 4" xfId="31856"/>
    <cellStyle name="Обычный 6 2 2 5 4 2" xfId="31857"/>
    <cellStyle name="Обычный 6 2 2 5 4 3" xfId="31858"/>
    <cellStyle name="Обычный 6 2 2 5 4 4" xfId="31859"/>
    <cellStyle name="Обычный 6 2 2 5 5" xfId="31860"/>
    <cellStyle name="Обычный 6 2 2 5 6" xfId="31861"/>
    <cellStyle name="Обычный 6 2 2 5 7" xfId="31862"/>
    <cellStyle name="Обычный 6 2 2 5 8" xfId="31863"/>
    <cellStyle name="Обычный 6 2 2 6" xfId="31864"/>
    <cellStyle name="Обычный 6 2 2 6 2" xfId="31865"/>
    <cellStyle name="Обычный 6 2 2 6 2 2" xfId="31866"/>
    <cellStyle name="Обычный 6 2 2 6 2 2 2" xfId="31867"/>
    <cellStyle name="Обычный 6 2 2 6 2 2 2 2" xfId="31868"/>
    <cellStyle name="Обычный 6 2 2 6 2 2 3" xfId="31869"/>
    <cellStyle name="Обычный 6 2 2 6 2 2 4" xfId="31870"/>
    <cellStyle name="Обычный 6 2 2 6 2 2 5" xfId="31871"/>
    <cellStyle name="Обычный 6 2 2 6 2 3" xfId="31872"/>
    <cellStyle name="Обычный 6 2 2 6 2 3 2" xfId="31873"/>
    <cellStyle name="Обычный 6 2 2 6 2 3 3" xfId="31874"/>
    <cellStyle name="Обычный 6 2 2 6 2 3 4" xfId="31875"/>
    <cellStyle name="Обычный 6 2 2 6 2 4" xfId="31876"/>
    <cellStyle name="Обычный 6 2 2 6 2 5" xfId="31877"/>
    <cellStyle name="Обычный 6 2 2 6 2 6" xfId="31878"/>
    <cellStyle name="Обычный 6 2 2 6 2 7" xfId="31879"/>
    <cellStyle name="Обычный 6 2 2 6 3" xfId="31880"/>
    <cellStyle name="Обычный 6 2 2 6 3 2" xfId="31881"/>
    <cellStyle name="Обычный 6 2 2 6 3 2 2" xfId="31882"/>
    <cellStyle name="Обычный 6 2 2 6 3 3" xfId="31883"/>
    <cellStyle name="Обычный 6 2 2 6 3 4" xfId="31884"/>
    <cellStyle name="Обычный 6 2 2 6 3 5" xfId="31885"/>
    <cellStyle name="Обычный 6 2 2 6 4" xfId="31886"/>
    <cellStyle name="Обычный 6 2 2 6 4 2" xfId="31887"/>
    <cellStyle name="Обычный 6 2 2 6 4 3" xfId="31888"/>
    <cellStyle name="Обычный 6 2 2 6 4 4" xfId="31889"/>
    <cellStyle name="Обычный 6 2 2 6 5" xfId="31890"/>
    <cellStyle name="Обычный 6 2 2 6 6" xfId="31891"/>
    <cellStyle name="Обычный 6 2 2 6 7" xfId="31892"/>
    <cellStyle name="Обычный 6 2 2 6 8" xfId="31893"/>
    <cellStyle name="Обычный 6 2 2 7" xfId="31894"/>
    <cellStyle name="Обычный 6 2 2 7 2" xfId="31895"/>
    <cellStyle name="Обычный 6 2 2 7 2 2" xfId="31896"/>
    <cellStyle name="Обычный 6 2 2 7 2 2 2" xfId="31897"/>
    <cellStyle name="Обычный 6 2 2 7 2 2 2 2" xfId="31898"/>
    <cellStyle name="Обычный 6 2 2 7 2 2 3" xfId="31899"/>
    <cellStyle name="Обычный 6 2 2 7 2 2 4" xfId="31900"/>
    <cellStyle name="Обычный 6 2 2 7 2 2 5" xfId="31901"/>
    <cellStyle name="Обычный 6 2 2 7 2 3" xfId="31902"/>
    <cellStyle name="Обычный 6 2 2 7 2 3 2" xfId="31903"/>
    <cellStyle name="Обычный 6 2 2 7 2 3 3" xfId="31904"/>
    <cellStyle name="Обычный 6 2 2 7 2 3 4" xfId="31905"/>
    <cellStyle name="Обычный 6 2 2 7 2 4" xfId="31906"/>
    <cellStyle name="Обычный 6 2 2 7 2 5" xfId="31907"/>
    <cellStyle name="Обычный 6 2 2 7 2 6" xfId="31908"/>
    <cellStyle name="Обычный 6 2 2 7 2 7" xfId="31909"/>
    <cellStyle name="Обычный 6 2 2 7 3" xfId="31910"/>
    <cellStyle name="Обычный 6 2 2 7 3 2" xfId="31911"/>
    <cellStyle name="Обычный 6 2 2 7 3 2 2" xfId="31912"/>
    <cellStyle name="Обычный 6 2 2 7 3 3" xfId="31913"/>
    <cellStyle name="Обычный 6 2 2 7 3 4" xfId="31914"/>
    <cellStyle name="Обычный 6 2 2 7 3 5" xfId="31915"/>
    <cellStyle name="Обычный 6 2 2 7 4" xfId="31916"/>
    <cellStyle name="Обычный 6 2 2 7 4 2" xfId="31917"/>
    <cellStyle name="Обычный 6 2 2 7 4 3" xfId="31918"/>
    <cellStyle name="Обычный 6 2 2 7 4 4" xfId="31919"/>
    <cellStyle name="Обычный 6 2 2 7 5" xfId="31920"/>
    <cellStyle name="Обычный 6 2 2 7 6" xfId="31921"/>
    <cellStyle name="Обычный 6 2 2 7 7" xfId="31922"/>
    <cellStyle name="Обычный 6 2 2 7 8" xfId="31923"/>
    <cellStyle name="Обычный 6 2 2 8" xfId="31924"/>
    <cellStyle name="Обычный 6 2 2 8 2" xfId="31925"/>
    <cellStyle name="Обычный 6 2 2 8 2 2" xfId="31926"/>
    <cellStyle name="Обычный 6 2 2 8 2 2 2" xfId="31927"/>
    <cellStyle name="Обычный 6 2 2 8 2 2 2 2" xfId="31928"/>
    <cellStyle name="Обычный 6 2 2 8 2 2 3" xfId="31929"/>
    <cellStyle name="Обычный 6 2 2 8 2 2 4" xfId="31930"/>
    <cellStyle name="Обычный 6 2 2 8 2 2 5" xfId="31931"/>
    <cellStyle name="Обычный 6 2 2 8 2 3" xfId="31932"/>
    <cellStyle name="Обычный 6 2 2 8 2 3 2" xfId="31933"/>
    <cellStyle name="Обычный 6 2 2 8 2 3 3" xfId="31934"/>
    <cellStyle name="Обычный 6 2 2 8 2 3 4" xfId="31935"/>
    <cellStyle name="Обычный 6 2 2 8 2 4" xfId="31936"/>
    <cellStyle name="Обычный 6 2 2 8 2 5" xfId="31937"/>
    <cellStyle name="Обычный 6 2 2 8 2 6" xfId="31938"/>
    <cellStyle name="Обычный 6 2 2 8 2 7" xfId="31939"/>
    <cellStyle name="Обычный 6 2 2 8 3" xfId="31940"/>
    <cellStyle name="Обычный 6 2 2 8 3 2" xfId="31941"/>
    <cellStyle name="Обычный 6 2 2 8 3 2 2" xfId="31942"/>
    <cellStyle name="Обычный 6 2 2 8 3 3" xfId="31943"/>
    <cellStyle name="Обычный 6 2 2 8 3 4" xfId="31944"/>
    <cellStyle name="Обычный 6 2 2 8 3 5" xfId="31945"/>
    <cellStyle name="Обычный 6 2 2 8 4" xfId="31946"/>
    <cellStyle name="Обычный 6 2 2 8 4 2" xfId="31947"/>
    <cellStyle name="Обычный 6 2 2 8 4 3" xfId="31948"/>
    <cellStyle name="Обычный 6 2 2 8 4 4" xfId="31949"/>
    <cellStyle name="Обычный 6 2 2 8 5" xfId="31950"/>
    <cellStyle name="Обычный 6 2 2 8 6" xfId="31951"/>
    <cellStyle name="Обычный 6 2 2 8 7" xfId="31952"/>
    <cellStyle name="Обычный 6 2 2 8 8" xfId="31953"/>
    <cellStyle name="Обычный 6 2 2 9" xfId="31954"/>
    <cellStyle name="Обычный 6 2 2 9 2" xfId="31955"/>
    <cellStyle name="Обычный 6 2 2 9 2 2" xfId="31956"/>
    <cellStyle name="Обычный 6 2 2 9 2 2 2" xfId="31957"/>
    <cellStyle name="Обычный 6 2 2 9 2 3" xfId="31958"/>
    <cellStyle name="Обычный 6 2 2 9 2 4" xfId="31959"/>
    <cellStyle name="Обычный 6 2 2 9 2 5" xfId="31960"/>
    <cellStyle name="Обычный 6 2 2 9 3" xfId="31961"/>
    <cellStyle name="Обычный 6 2 2 9 3 2" xfId="31962"/>
    <cellStyle name="Обычный 6 2 2 9 3 3" xfId="31963"/>
    <cellStyle name="Обычный 6 2 2 9 3 4" xfId="31964"/>
    <cellStyle name="Обычный 6 2 2 9 4" xfId="31965"/>
    <cellStyle name="Обычный 6 2 2 9 5" xfId="31966"/>
    <cellStyle name="Обычный 6 2 2 9 6" xfId="31967"/>
    <cellStyle name="Обычный 6 2 2 9 7" xfId="31968"/>
    <cellStyle name="Обычный 6 2 3" xfId="31969"/>
    <cellStyle name="Обычный 6 2 3 10" xfId="31970"/>
    <cellStyle name="Обычный 6 2 3 10 2" xfId="31971"/>
    <cellStyle name="Обычный 6 2 3 10 2 2" xfId="31972"/>
    <cellStyle name="Обычный 6 2 3 10 3" xfId="31973"/>
    <cellStyle name="Обычный 6 2 3 10 4" xfId="31974"/>
    <cellStyle name="Обычный 6 2 3 10 5" xfId="31975"/>
    <cellStyle name="Обычный 6 2 3 11" xfId="31976"/>
    <cellStyle name="Обычный 6 2 3 11 2" xfId="31977"/>
    <cellStyle name="Обычный 6 2 3 11 3" xfId="31978"/>
    <cellStyle name="Обычный 6 2 3 11 4" xfId="31979"/>
    <cellStyle name="Обычный 6 2 3 12" xfId="31980"/>
    <cellStyle name="Обычный 6 2 3 13" xfId="31981"/>
    <cellStyle name="Обычный 6 2 3 14" xfId="31982"/>
    <cellStyle name="Обычный 6 2 3 15" xfId="31983"/>
    <cellStyle name="Обычный 6 2 3 2" xfId="31984"/>
    <cellStyle name="Обычный 6 2 3 2 2" xfId="31985"/>
    <cellStyle name="Обычный 6 2 3 2 2 2" xfId="31986"/>
    <cellStyle name="Обычный 6 2 3 2 2 2 2" xfId="31987"/>
    <cellStyle name="Обычный 6 2 3 2 2 2 2 2" xfId="31988"/>
    <cellStyle name="Обычный 6 2 3 2 2 2 3" xfId="31989"/>
    <cellStyle name="Обычный 6 2 3 2 2 2 4" xfId="31990"/>
    <cellStyle name="Обычный 6 2 3 2 2 2 5" xfId="31991"/>
    <cellStyle name="Обычный 6 2 3 2 2 3" xfId="31992"/>
    <cellStyle name="Обычный 6 2 3 2 2 3 2" xfId="31993"/>
    <cellStyle name="Обычный 6 2 3 2 2 3 3" xfId="31994"/>
    <cellStyle name="Обычный 6 2 3 2 2 3 4" xfId="31995"/>
    <cellStyle name="Обычный 6 2 3 2 2 4" xfId="31996"/>
    <cellStyle name="Обычный 6 2 3 2 2 5" xfId="31997"/>
    <cellStyle name="Обычный 6 2 3 2 2 6" xfId="31998"/>
    <cellStyle name="Обычный 6 2 3 2 2 7" xfId="31999"/>
    <cellStyle name="Обычный 6 2 3 2 3" xfId="32000"/>
    <cellStyle name="Обычный 6 2 3 2 3 2" xfId="32001"/>
    <cellStyle name="Обычный 6 2 3 2 3 2 2" xfId="32002"/>
    <cellStyle name="Обычный 6 2 3 2 3 3" xfId="32003"/>
    <cellStyle name="Обычный 6 2 3 2 3 4" xfId="32004"/>
    <cellStyle name="Обычный 6 2 3 2 3 5" xfId="32005"/>
    <cellStyle name="Обычный 6 2 3 2 4" xfId="32006"/>
    <cellStyle name="Обычный 6 2 3 2 4 2" xfId="32007"/>
    <cellStyle name="Обычный 6 2 3 2 4 2 2" xfId="32008"/>
    <cellStyle name="Обычный 6 2 3 2 4 3" xfId="32009"/>
    <cellStyle name="Обычный 6 2 3 2 4 4" xfId="32010"/>
    <cellStyle name="Обычный 6 2 3 2 4 5" xfId="32011"/>
    <cellStyle name="Обычный 6 2 3 2 5" xfId="32012"/>
    <cellStyle name="Обычный 6 2 3 2 5 2" xfId="32013"/>
    <cellStyle name="Обычный 6 2 3 2 5 3" xfId="32014"/>
    <cellStyle name="Обычный 6 2 3 2 5 4" xfId="32015"/>
    <cellStyle name="Обычный 6 2 3 2 6" xfId="32016"/>
    <cellStyle name="Обычный 6 2 3 2 7" xfId="32017"/>
    <cellStyle name="Обычный 6 2 3 2 8" xfId="32018"/>
    <cellStyle name="Обычный 6 2 3 2 9" xfId="32019"/>
    <cellStyle name="Обычный 6 2 3 3" xfId="32020"/>
    <cellStyle name="Обычный 6 2 3 3 2" xfId="32021"/>
    <cellStyle name="Обычный 6 2 3 3 2 2" xfId="32022"/>
    <cellStyle name="Обычный 6 2 3 3 2 2 2" xfId="32023"/>
    <cellStyle name="Обычный 6 2 3 3 2 2 2 2" xfId="32024"/>
    <cellStyle name="Обычный 6 2 3 3 2 2 3" xfId="32025"/>
    <cellStyle name="Обычный 6 2 3 3 2 2 4" xfId="32026"/>
    <cellStyle name="Обычный 6 2 3 3 2 2 5" xfId="32027"/>
    <cellStyle name="Обычный 6 2 3 3 2 3" xfId="32028"/>
    <cellStyle name="Обычный 6 2 3 3 2 3 2" xfId="32029"/>
    <cellStyle name="Обычный 6 2 3 3 2 3 3" xfId="32030"/>
    <cellStyle name="Обычный 6 2 3 3 2 3 4" xfId="32031"/>
    <cellStyle name="Обычный 6 2 3 3 2 4" xfId="32032"/>
    <cellStyle name="Обычный 6 2 3 3 2 5" xfId="32033"/>
    <cellStyle name="Обычный 6 2 3 3 2 6" xfId="32034"/>
    <cellStyle name="Обычный 6 2 3 3 2 7" xfId="32035"/>
    <cellStyle name="Обычный 6 2 3 3 3" xfId="32036"/>
    <cellStyle name="Обычный 6 2 3 3 3 2" xfId="32037"/>
    <cellStyle name="Обычный 6 2 3 3 3 2 2" xfId="32038"/>
    <cellStyle name="Обычный 6 2 3 3 3 3" xfId="32039"/>
    <cellStyle name="Обычный 6 2 3 3 3 4" xfId="32040"/>
    <cellStyle name="Обычный 6 2 3 3 3 5" xfId="32041"/>
    <cellStyle name="Обычный 6 2 3 3 4" xfId="32042"/>
    <cellStyle name="Обычный 6 2 3 3 4 2" xfId="32043"/>
    <cellStyle name="Обычный 6 2 3 3 4 2 2" xfId="32044"/>
    <cellStyle name="Обычный 6 2 3 3 4 3" xfId="32045"/>
    <cellStyle name="Обычный 6 2 3 3 4 4" xfId="32046"/>
    <cellStyle name="Обычный 6 2 3 3 4 5" xfId="32047"/>
    <cellStyle name="Обычный 6 2 3 3 5" xfId="32048"/>
    <cellStyle name="Обычный 6 2 3 3 5 2" xfId="32049"/>
    <cellStyle name="Обычный 6 2 3 3 5 3" xfId="32050"/>
    <cellStyle name="Обычный 6 2 3 3 5 4" xfId="32051"/>
    <cellStyle name="Обычный 6 2 3 3 6" xfId="32052"/>
    <cellStyle name="Обычный 6 2 3 3 7" xfId="32053"/>
    <cellStyle name="Обычный 6 2 3 3 8" xfId="32054"/>
    <cellStyle name="Обычный 6 2 3 3 9" xfId="32055"/>
    <cellStyle name="Обычный 6 2 3 4" xfId="32056"/>
    <cellStyle name="Обычный 6 2 3 4 2" xfId="32057"/>
    <cellStyle name="Обычный 6 2 3 4 2 2" xfId="32058"/>
    <cellStyle name="Обычный 6 2 3 4 2 2 2" xfId="32059"/>
    <cellStyle name="Обычный 6 2 3 4 2 2 2 2" xfId="32060"/>
    <cellStyle name="Обычный 6 2 3 4 2 2 3" xfId="32061"/>
    <cellStyle name="Обычный 6 2 3 4 2 2 4" xfId="32062"/>
    <cellStyle name="Обычный 6 2 3 4 2 2 5" xfId="32063"/>
    <cellStyle name="Обычный 6 2 3 4 2 3" xfId="32064"/>
    <cellStyle name="Обычный 6 2 3 4 2 3 2" xfId="32065"/>
    <cellStyle name="Обычный 6 2 3 4 2 3 3" xfId="32066"/>
    <cellStyle name="Обычный 6 2 3 4 2 3 4" xfId="32067"/>
    <cellStyle name="Обычный 6 2 3 4 2 4" xfId="32068"/>
    <cellStyle name="Обычный 6 2 3 4 2 5" xfId="32069"/>
    <cellStyle name="Обычный 6 2 3 4 2 6" xfId="32070"/>
    <cellStyle name="Обычный 6 2 3 4 2 7" xfId="32071"/>
    <cellStyle name="Обычный 6 2 3 4 3" xfId="32072"/>
    <cellStyle name="Обычный 6 2 3 4 3 2" xfId="32073"/>
    <cellStyle name="Обычный 6 2 3 4 3 2 2" xfId="32074"/>
    <cellStyle name="Обычный 6 2 3 4 3 3" xfId="32075"/>
    <cellStyle name="Обычный 6 2 3 4 3 4" xfId="32076"/>
    <cellStyle name="Обычный 6 2 3 4 3 5" xfId="32077"/>
    <cellStyle name="Обычный 6 2 3 4 4" xfId="32078"/>
    <cellStyle name="Обычный 6 2 3 4 4 2" xfId="32079"/>
    <cellStyle name="Обычный 6 2 3 4 4 3" xfId="32080"/>
    <cellStyle name="Обычный 6 2 3 4 4 4" xfId="32081"/>
    <cellStyle name="Обычный 6 2 3 4 5" xfId="32082"/>
    <cellStyle name="Обычный 6 2 3 4 6" xfId="32083"/>
    <cellStyle name="Обычный 6 2 3 4 7" xfId="32084"/>
    <cellStyle name="Обычный 6 2 3 4 8" xfId="32085"/>
    <cellStyle name="Обычный 6 2 3 5" xfId="32086"/>
    <cellStyle name="Обычный 6 2 3 5 2" xfId="32087"/>
    <cellStyle name="Обычный 6 2 3 5 2 2" xfId="32088"/>
    <cellStyle name="Обычный 6 2 3 5 2 2 2" xfId="32089"/>
    <cellStyle name="Обычный 6 2 3 5 2 2 2 2" xfId="32090"/>
    <cellStyle name="Обычный 6 2 3 5 2 2 3" xfId="32091"/>
    <cellStyle name="Обычный 6 2 3 5 2 2 4" xfId="32092"/>
    <cellStyle name="Обычный 6 2 3 5 2 2 5" xfId="32093"/>
    <cellStyle name="Обычный 6 2 3 5 2 3" xfId="32094"/>
    <cellStyle name="Обычный 6 2 3 5 2 3 2" xfId="32095"/>
    <cellStyle name="Обычный 6 2 3 5 2 3 3" xfId="32096"/>
    <cellStyle name="Обычный 6 2 3 5 2 3 4" xfId="32097"/>
    <cellStyle name="Обычный 6 2 3 5 2 4" xfId="32098"/>
    <cellStyle name="Обычный 6 2 3 5 2 5" xfId="32099"/>
    <cellStyle name="Обычный 6 2 3 5 2 6" xfId="32100"/>
    <cellStyle name="Обычный 6 2 3 5 2 7" xfId="32101"/>
    <cellStyle name="Обычный 6 2 3 5 3" xfId="32102"/>
    <cellStyle name="Обычный 6 2 3 5 3 2" xfId="32103"/>
    <cellStyle name="Обычный 6 2 3 5 3 2 2" xfId="32104"/>
    <cellStyle name="Обычный 6 2 3 5 3 3" xfId="32105"/>
    <cellStyle name="Обычный 6 2 3 5 3 4" xfId="32106"/>
    <cellStyle name="Обычный 6 2 3 5 3 5" xfId="32107"/>
    <cellStyle name="Обычный 6 2 3 5 4" xfId="32108"/>
    <cellStyle name="Обычный 6 2 3 5 4 2" xfId="32109"/>
    <cellStyle name="Обычный 6 2 3 5 4 3" xfId="32110"/>
    <cellStyle name="Обычный 6 2 3 5 4 4" xfId="32111"/>
    <cellStyle name="Обычный 6 2 3 5 5" xfId="32112"/>
    <cellStyle name="Обычный 6 2 3 5 6" xfId="32113"/>
    <cellStyle name="Обычный 6 2 3 5 7" xfId="32114"/>
    <cellStyle name="Обычный 6 2 3 5 8" xfId="32115"/>
    <cellStyle name="Обычный 6 2 3 6" xfId="32116"/>
    <cellStyle name="Обычный 6 2 3 6 2" xfId="32117"/>
    <cellStyle name="Обычный 6 2 3 6 2 2" xfId="32118"/>
    <cellStyle name="Обычный 6 2 3 6 2 2 2" xfId="32119"/>
    <cellStyle name="Обычный 6 2 3 6 2 2 2 2" xfId="32120"/>
    <cellStyle name="Обычный 6 2 3 6 2 2 3" xfId="32121"/>
    <cellStyle name="Обычный 6 2 3 6 2 2 4" xfId="32122"/>
    <cellStyle name="Обычный 6 2 3 6 2 2 5" xfId="32123"/>
    <cellStyle name="Обычный 6 2 3 6 2 3" xfId="32124"/>
    <cellStyle name="Обычный 6 2 3 6 2 3 2" xfId="32125"/>
    <cellStyle name="Обычный 6 2 3 6 2 3 3" xfId="32126"/>
    <cellStyle name="Обычный 6 2 3 6 2 3 4" xfId="32127"/>
    <cellStyle name="Обычный 6 2 3 6 2 4" xfId="32128"/>
    <cellStyle name="Обычный 6 2 3 6 2 5" xfId="32129"/>
    <cellStyle name="Обычный 6 2 3 6 2 6" xfId="32130"/>
    <cellStyle name="Обычный 6 2 3 6 2 7" xfId="32131"/>
    <cellStyle name="Обычный 6 2 3 6 3" xfId="32132"/>
    <cellStyle name="Обычный 6 2 3 6 3 2" xfId="32133"/>
    <cellStyle name="Обычный 6 2 3 6 3 2 2" xfId="32134"/>
    <cellStyle name="Обычный 6 2 3 6 3 3" xfId="32135"/>
    <cellStyle name="Обычный 6 2 3 6 3 4" xfId="32136"/>
    <cellStyle name="Обычный 6 2 3 6 3 5" xfId="32137"/>
    <cellStyle name="Обычный 6 2 3 6 4" xfId="32138"/>
    <cellStyle name="Обычный 6 2 3 6 4 2" xfId="32139"/>
    <cellStyle name="Обычный 6 2 3 6 4 3" xfId="32140"/>
    <cellStyle name="Обычный 6 2 3 6 4 4" xfId="32141"/>
    <cellStyle name="Обычный 6 2 3 6 5" xfId="32142"/>
    <cellStyle name="Обычный 6 2 3 6 6" xfId="32143"/>
    <cellStyle name="Обычный 6 2 3 6 7" xfId="32144"/>
    <cellStyle name="Обычный 6 2 3 6 8" xfId="32145"/>
    <cellStyle name="Обычный 6 2 3 7" xfId="32146"/>
    <cellStyle name="Обычный 6 2 3 7 2" xfId="32147"/>
    <cellStyle name="Обычный 6 2 3 7 2 2" xfId="32148"/>
    <cellStyle name="Обычный 6 2 3 7 2 2 2" xfId="32149"/>
    <cellStyle name="Обычный 6 2 3 7 2 2 2 2" xfId="32150"/>
    <cellStyle name="Обычный 6 2 3 7 2 2 3" xfId="32151"/>
    <cellStyle name="Обычный 6 2 3 7 2 2 4" xfId="32152"/>
    <cellStyle name="Обычный 6 2 3 7 2 2 5" xfId="32153"/>
    <cellStyle name="Обычный 6 2 3 7 2 3" xfId="32154"/>
    <cellStyle name="Обычный 6 2 3 7 2 3 2" xfId="32155"/>
    <cellStyle name="Обычный 6 2 3 7 2 3 3" xfId="32156"/>
    <cellStyle name="Обычный 6 2 3 7 2 3 4" xfId="32157"/>
    <cellStyle name="Обычный 6 2 3 7 2 4" xfId="32158"/>
    <cellStyle name="Обычный 6 2 3 7 2 5" xfId="32159"/>
    <cellStyle name="Обычный 6 2 3 7 2 6" xfId="32160"/>
    <cellStyle name="Обычный 6 2 3 7 2 7" xfId="32161"/>
    <cellStyle name="Обычный 6 2 3 7 3" xfId="32162"/>
    <cellStyle name="Обычный 6 2 3 7 3 2" xfId="32163"/>
    <cellStyle name="Обычный 6 2 3 7 3 2 2" xfId="32164"/>
    <cellStyle name="Обычный 6 2 3 7 3 3" xfId="32165"/>
    <cellStyle name="Обычный 6 2 3 7 3 4" xfId="32166"/>
    <cellStyle name="Обычный 6 2 3 7 3 5" xfId="32167"/>
    <cellStyle name="Обычный 6 2 3 7 4" xfId="32168"/>
    <cellStyle name="Обычный 6 2 3 7 4 2" xfId="32169"/>
    <cellStyle name="Обычный 6 2 3 7 4 3" xfId="32170"/>
    <cellStyle name="Обычный 6 2 3 7 4 4" xfId="32171"/>
    <cellStyle name="Обычный 6 2 3 7 5" xfId="32172"/>
    <cellStyle name="Обычный 6 2 3 7 6" xfId="32173"/>
    <cellStyle name="Обычный 6 2 3 7 7" xfId="32174"/>
    <cellStyle name="Обычный 6 2 3 7 8" xfId="32175"/>
    <cellStyle name="Обычный 6 2 3 8" xfId="32176"/>
    <cellStyle name="Обычный 6 2 3 8 2" xfId="32177"/>
    <cellStyle name="Обычный 6 2 3 8 2 2" xfId="32178"/>
    <cellStyle name="Обычный 6 2 3 8 2 2 2" xfId="32179"/>
    <cellStyle name="Обычный 6 2 3 8 2 3" xfId="32180"/>
    <cellStyle name="Обычный 6 2 3 8 2 4" xfId="32181"/>
    <cellStyle name="Обычный 6 2 3 8 2 5" xfId="32182"/>
    <cellStyle name="Обычный 6 2 3 8 3" xfId="32183"/>
    <cellStyle name="Обычный 6 2 3 8 3 2" xfId="32184"/>
    <cellStyle name="Обычный 6 2 3 8 3 3" xfId="32185"/>
    <cellStyle name="Обычный 6 2 3 8 3 4" xfId="32186"/>
    <cellStyle name="Обычный 6 2 3 8 4" xfId="32187"/>
    <cellStyle name="Обычный 6 2 3 8 5" xfId="32188"/>
    <cellStyle name="Обычный 6 2 3 8 6" xfId="32189"/>
    <cellStyle name="Обычный 6 2 3 8 7" xfId="32190"/>
    <cellStyle name="Обычный 6 2 3 9" xfId="32191"/>
    <cellStyle name="Обычный 6 2 3 9 2" xfId="32192"/>
    <cellStyle name="Обычный 6 2 3 9 2 2" xfId="32193"/>
    <cellStyle name="Обычный 6 2 3 9 2 2 2" xfId="32194"/>
    <cellStyle name="Обычный 6 2 3 9 2 3" xfId="32195"/>
    <cellStyle name="Обычный 6 2 3 9 2 4" xfId="32196"/>
    <cellStyle name="Обычный 6 2 3 9 2 5" xfId="32197"/>
    <cellStyle name="Обычный 6 2 3 9 3" xfId="32198"/>
    <cellStyle name="Обычный 6 2 3 9 3 2" xfId="32199"/>
    <cellStyle name="Обычный 6 2 3 9 3 3" xfId="32200"/>
    <cellStyle name="Обычный 6 2 3 9 3 4" xfId="32201"/>
    <cellStyle name="Обычный 6 2 3 9 4" xfId="32202"/>
    <cellStyle name="Обычный 6 2 3 9 5" xfId="32203"/>
    <cellStyle name="Обычный 6 2 3 9 6" xfId="32204"/>
    <cellStyle name="Обычный 6 2 3 9 7" xfId="32205"/>
    <cellStyle name="Обычный 6 2 4" xfId="32206"/>
    <cellStyle name="Обычный 6 2 4 10" xfId="32207"/>
    <cellStyle name="Обычный 6 2 4 10 2" xfId="32208"/>
    <cellStyle name="Обычный 6 2 4 10 2 2" xfId="32209"/>
    <cellStyle name="Обычный 6 2 4 10 3" xfId="32210"/>
    <cellStyle name="Обычный 6 2 4 10 4" xfId="32211"/>
    <cellStyle name="Обычный 6 2 4 10 5" xfId="32212"/>
    <cellStyle name="Обычный 6 2 4 11" xfId="32213"/>
    <cellStyle name="Обычный 6 2 4 11 2" xfId="32214"/>
    <cellStyle name="Обычный 6 2 4 11 3" xfId="32215"/>
    <cellStyle name="Обычный 6 2 4 11 4" xfId="32216"/>
    <cellStyle name="Обычный 6 2 4 12" xfId="32217"/>
    <cellStyle name="Обычный 6 2 4 13" xfId="32218"/>
    <cellStyle name="Обычный 6 2 4 14" xfId="32219"/>
    <cellStyle name="Обычный 6 2 4 15" xfId="32220"/>
    <cellStyle name="Обычный 6 2 4 2" xfId="32221"/>
    <cellStyle name="Обычный 6 2 4 2 2" xfId="32222"/>
    <cellStyle name="Обычный 6 2 4 2 2 2" xfId="32223"/>
    <cellStyle name="Обычный 6 2 4 2 2 2 2" xfId="32224"/>
    <cellStyle name="Обычный 6 2 4 2 2 2 2 2" xfId="32225"/>
    <cellStyle name="Обычный 6 2 4 2 2 2 3" xfId="32226"/>
    <cellStyle name="Обычный 6 2 4 2 2 2 4" xfId="32227"/>
    <cellStyle name="Обычный 6 2 4 2 2 2 5" xfId="32228"/>
    <cellStyle name="Обычный 6 2 4 2 2 3" xfId="32229"/>
    <cellStyle name="Обычный 6 2 4 2 2 3 2" xfId="32230"/>
    <cellStyle name="Обычный 6 2 4 2 2 3 3" xfId="32231"/>
    <cellStyle name="Обычный 6 2 4 2 2 3 4" xfId="32232"/>
    <cellStyle name="Обычный 6 2 4 2 2 4" xfId="32233"/>
    <cellStyle name="Обычный 6 2 4 2 2 5" xfId="32234"/>
    <cellStyle name="Обычный 6 2 4 2 2 6" xfId="32235"/>
    <cellStyle name="Обычный 6 2 4 2 2 7" xfId="32236"/>
    <cellStyle name="Обычный 6 2 4 2 3" xfId="32237"/>
    <cellStyle name="Обычный 6 2 4 2 3 2" xfId="32238"/>
    <cellStyle name="Обычный 6 2 4 2 3 2 2" xfId="32239"/>
    <cellStyle name="Обычный 6 2 4 2 3 3" xfId="32240"/>
    <cellStyle name="Обычный 6 2 4 2 3 4" xfId="32241"/>
    <cellStyle name="Обычный 6 2 4 2 3 5" xfId="32242"/>
    <cellStyle name="Обычный 6 2 4 2 4" xfId="32243"/>
    <cellStyle name="Обычный 6 2 4 2 4 2" xfId="32244"/>
    <cellStyle name="Обычный 6 2 4 2 4 2 2" xfId="32245"/>
    <cellStyle name="Обычный 6 2 4 2 4 3" xfId="32246"/>
    <cellStyle name="Обычный 6 2 4 2 4 4" xfId="32247"/>
    <cellStyle name="Обычный 6 2 4 2 4 5" xfId="32248"/>
    <cellStyle name="Обычный 6 2 4 2 5" xfId="32249"/>
    <cellStyle name="Обычный 6 2 4 2 5 2" xfId="32250"/>
    <cellStyle name="Обычный 6 2 4 2 5 3" xfId="32251"/>
    <cellStyle name="Обычный 6 2 4 2 5 4" xfId="32252"/>
    <cellStyle name="Обычный 6 2 4 2 6" xfId="32253"/>
    <cellStyle name="Обычный 6 2 4 2 7" xfId="32254"/>
    <cellStyle name="Обычный 6 2 4 2 8" xfId="32255"/>
    <cellStyle name="Обычный 6 2 4 2 9" xfId="32256"/>
    <cellStyle name="Обычный 6 2 4 3" xfId="32257"/>
    <cellStyle name="Обычный 6 2 4 3 2" xfId="32258"/>
    <cellStyle name="Обычный 6 2 4 3 2 2" xfId="32259"/>
    <cellStyle name="Обычный 6 2 4 3 2 2 2" xfId="32260"/>
    <cellStyle name="Обычный 6 2 4 3 2 2 2 2" xfId="32261"/>
    <cellStyle name="Обычный 6 2 4 3 2 2 3" xfId="32262"/>
    <cellStyle name="Обычный 6 2 4 3 2 2 4" xfId="32263"/>
    <cellStyle name="Обычный 6 2 4 3 2 2 5" xfId="32264"/>
    <cellStyle name="Обычный 6 2 4 3 2 3" xfId="32265"/>
    <cellStyle name="Обычный 6 2 4 3 2 3 2" xfId="32266"/>
    <cellStyle name="Обычный 6 2 4 3 2 3 3" xfId="32267"/>
    <cellStyle name="Обычный 6 2 4 3 2 3 4" xfId="32268"/>
    <cellStyle name="Обычный 6 2 4 3 2 4" xfId="32269"/>
    <cellStyle name="Обычный 6 2 4 3 2 5" xfId="32270"/>
    <cellStyle name="Обычный 6 2 4 3 2 6" xfId="32271"/>
    <cellStyle name="Обычный 6 2 4 3 2 7" xfId="32272"/>
    <cellStyle name="Обычный 6 2 4 3 3" xfId="32273"/>
    <cellStyle name="Обычный 6 2 4 3 3 2" xfId="32274"/>
    <cellStyle name="Обычный 6 2 4 3 3 2 2" xfId="32275"/>
    <cellStyle name="Обычный 6 2 4 3 3 3" xfId="32276"/>
    <cellStyle name="Обычный 6 2 4 3 3 4" xfId="32277"/>
    <cellStyle name="Обычный 6 2 4 3 3 5" xfId="32278"/>
    <cellStyle name="Обычный 6 2 4 3 4" xfId="32279"/>
    <cellStyle name="Обычный 6 2 4 3 4 2" xfId="32280"/>
    <cellStyle name="Обычный 6 2 4 3 4 2 2" xfId="32281"/>
    <cellStyle name="Обычный 6 2 4 3 4 3" xfId="32282"/>
    <cellStyle name="Обычный 6 2 4 3 4 4" xfId="32283"/>
    <cellStyle name="Обычный 6 2 4 3 4 5" xfId="32284"/>
    <cellStyle name="Обычный 6 2 4 3 5" xfId="32285"/>
    <cellStyle name="Обычный 6 2 4 3 5 2" xfId="32286"/>
    <cellStyle name="Обычный 6 2 4 3 5 3" xfId="32287"/>
    <cellStyle name="Обычный 6 2 4 3 5 4" xfId="32288"/>
    <cellStyle name="Обычный 6 2 4 3 6" xfId="32289"/>
    <cellStyle name="Обычный 6 2 4 3 7" xfId="32290"/>
    <cellStyle name="Обычный 6 2 4 3 8" xfId="32291"/>
    <cellStyle name="Обычный 6 2 4 3 9" xfId="32292"/>
    <cellStyle name="Обычный 6 2 4 4" xfId="32293"/>
    <cellStyle name="Обычный 6 2 4 4 2" xfId="32294"/>
    <cellStyle name="Обычный 6 2 4 4 2 2" xfId="32295"/>
    <cellStyle name="Обычный 6 2 4 4 2 2 2" xfId="32296"/>
    <cellStyle name="Обычный 6 2 4 4 2 2 2 2" xfId="32297"/>
    <cellStyle name="Обычный 6 2 4 4 2 2 3" xfId="32298"/>
    <cellStyle name="Обычный 6 2 4 4 2 2 4" xfId="32299"/>
    <cellStyle name="Обычный 6 2 4 4 2 2 5" xfId="32300"/>
    <cellStyle name="Обычный 6 2 4 4 2 3" xfId="32301"/>
    <cellStyle name="Обычный 6 2 4 4 2 3 2" xfId="32302"/>
    <cellStyle name="Обычный 6 2 4 4 2 3 3" xfId="32303"/>
    <cellStyle name="Обычный 6 2 4 4 2 3 4" xfId="32304"/>
    <cellStyle name="Обычный 6 2 4 4 2 4" xfId="32305"/>
    <cellStyle name="Обычный 6 2 4 4 2 5" xfId="32306"/>
    <cellStyle name="Обычный 6 2 4 4 2 6" xfId="32307"/>
    <cellStyle name="Обычный 6 2 4 4 2 7" xfId="32308"/>
    <cellStyle name="Обычный 6 2 4 4 3" xfId="32309"/>
    <cellStyle name="Обычный 6 2 4 4 3 2" xfId="32310"/>
    <cellStyle name="Обычный 6 2 4 4 3 2 2" xfId="32311"/>
    <cellStyle name="Обычный 6 2 4 4 3 3" xfId="32312"/>
    <cellStyle name="Обычный 6 2 4 4 3 4" xfId="32313"/>
    <cellStyle name="Обычный 6 2 4 4 3 5" xfId="32314"/>
    <cellStyle name="Обычный 6 2 4 4 4" xfId="32315"/>
    <cellStyle name="Обычный 6 2 4 4 4 2" xfId="32316"/>
    <cellStyle name="Обычный 6 2 4 4 4 3" xfId="32317"/>
    <cellStyle name="Обычный 6 2 4 4 4 4" xfId="32318"/>
    <cellStyle name="Обычный 6 2 4 4 5" xfId="32319"/>
    <cellStyle name="Обычный 6 2 4 4 6" xfId="32320"/>
    <cellStyle name="Обычный 6 2 4 4 7" xfId="32321"/>
    <cellStyle name="Обычный 6 2 4 4 8" xfId="32322"/>
    <cellStyle name="Обычный 6 2 4 5" xfId="32323"/>
    <cellStyle name="Обычный 6 2 4 5 2" xfId="32324"/>
    <cellStyle name="Обычный 6 2 4 5 2 2" xfId="32325"/>
    <cellStyle name="Обычный 6 2 4 5 2 2 2" xfId="32326"/>
    <cellStyle name="Обычный 6 2 4 5 2 2 2 2" xfId="32327"/>
    <cellStyle name="Обычный 6 2 4 5 2 2 3" xfId="32328"/>
    <cellStyle name="Обычный 6 2 4 5 2 2 4" xfId="32329"/>
    <cellStyle name="Обычный 6 2 4 5 2 2 5" xfId="32330"/>
    <cellStyle name="Обычный 6 2 4 5 2 3" xfId="32331"/>
    <cellStyle name="Обычный 6 2 4 5 2 3 2" xfId="32332"/>
    <cellStyle name="Обычный 6 2 4 5 2 3 3" xfId="32333"/>
    <cellStyle name="Обычный 6 2 4 5 2 3 4" xfId="32334"/>
    <cellStyle name="Обычный 6 2 4 5 2 4" xfId="32335"/>
    <cellStyle name="Обычный 6 2 4 5 2 5" xfId="32336"/>
    <cellStyle name="Обычный 6 2 4 5 2 6" xfId="32337"/>
    <cellStyle name="Обычный 6 2 4 5 2 7" xfId="32338"/>
    <cellStyle name="Обычный 6 2 4 5 3" xfId="32339"/>
    <cellStyle name="Обычный 6 2 4 5 3 2" xfId="32340"/>
    <cellStyle name="Обычный 6 2 4 5 3 2 2" xfId="32341"/>
    <cellStyle name="Обычный 6 2 4 5 3 3" xfId="32342"/>
    <cellStyle name="Обычный 6 2 4 5 3 4" xfId="32343"/>
    <cellStyle name="Обычный 6 2 4 5 3 5" xfId="32344"/>
    <cellStyle name="Обычный 6 2 4 5 4" xfId="32345"/>
    <cellStyle name="Обычный 6 2 4 5 4 2" xfId="32346"/>
    <cellStyle name="Обычный 6 2 4 5 4 3" xfId="32347"/>
    <cellStyle name="Обычный 6 2 4 5 4 4" xfId="32348"/>
    <cellStyle name="Обычный 6 2 4 5 5" xfId="32349"/>
    <cellStyle name="Обычный 6 2 4 5 6" xfId="32350"/>
    <cellStyle name="Обычный 6 2 4 5 7" xfId="32351"/>
    <cellStyle name="Обычный 6 2 4 5 8" xfId="32352"/>
    <cellStyle name="Обычный 6 2 4 6" xfId="32353"/>
    <cellStyle name="Обычный 6 2 4 6 2" xfId="32354"/>
    <cellStyle name="Обычный 6 2 4 6 2 2" xfId="32355"/>
    <cellStyle name="Обычный 6 2 4 6 2 2 2" xfId="32356"/>
    <cellStyle name="Обычный 6 2 4 6 2 2 2 2" xfId="32357"/>
    <cellStyle name="Обычный 6 2 4 6 2 2 3" xfId="32358"/>
    <cellStyle name="Обычный 6 2 4 6 2 2 4" xfId="32359"/>
    <cellStyle name="Обычный 6 2 4 6 2 2 5" xfId="32360"/>
    <cellStyle name="Обычный 6 2 4 6 2 3" xfId="32361"/>
    <cellStyle name="Обычный 6 2 4 6 2 3 2" xfId="32362"/>
    <cellStyle name="Обычный 6 2 4 6 2 3 3" xfId="32363"/>
    <cellStyle name="Обычный 6 2 4 6 2 3 4" xfId="32364"/>
    <cellStyle name="Обычный 6 2 4 6 2 4" xfId="32365"/>
    <cellStyle name="Обычный 6 2 4 6 2 5" xfId="32366"/>
    <cellStyle name="Обычный 6 2 4 6 2 6" xfId="32367"/>
    <cellStyle name="Обычный 6 2 4 6 2 7" xfId="32368"/>
    <cellStyle name="Обычный 6 2 4 6 3" xfId="32369"/>
    <cellStyle name="Обычный 6 2 4 6 3 2" xfId="32370"/>
    <cellStyle name="Обычный 6 2 4 6 3 2 2" xfId="32371"/>
    <cellStyle name="Обычный 6 2 4 6 3 3" xfId="32372"/>
    <cellStyle name="Обычный 6 2 4 6 3 4" xfId="32373"/>
    <cellStyle name="Обычный 6 2 4 6 3 5" xfId="32374"/>
    <cellStyle name="Обычный 6 2 4 6 4" xfId="32375"/>
    <cellStyle name="Обычный 6 2 4 6 4 2" xfId="32376"/>
    <cellStyle name="Обычный 6 2 4 6 4 3" xfId="32377"/>
    <cellStyle name="Обычный 6 2 4 6 4 4" xfId="32378"/>
    <cellStyle name="Обычный 6 2 4 6 5" xfId="32379"/>
    <cellStyle name="Обычный 6 2 4 6 6" xfId="32380"/>
    <cellStyle name="Обычный 6 2 4 6 7" xfId="32381"/>
    <cellStyle name="Обычный 6 2 4 6 8" xfId="32382"/>
    <cellStyle name="Обычный 6 2 4 7" xfId="32383"/>
    <cellStyle name="Обычный 6 2 4 7 2" xfId="32384"/>
    <cellStyle name="Обычный 6 2 4 7 2 2" xfId="32385"/>
    <cellStyle name="Обычный 6 2 4 7 2 2 2" xfId="32386"/>
    <cellStyle name="Обычный 6 2 4 7 2 2 2 2" xfId="32387"/>
    <cellStyle name="Обычный 6 2 4 7 2 2 3" xfId="32388"/>
    <cellStyle name="Обычный 6 2 4 7 2 2 4" xfId="32389"/>
    <cellStyle name="Обычный 6 2 4 7 2 2 5" xfId="32390"/>
    <cellStyle name="Обычный 6 2 4 7 2 3" xfId="32391"/>
    <cellStyle name="Обычный 6 2 4 7 2 3 2" xfId="32392"/>
    <cellStyle name="Обычный 6 2 4 7 2 3 3" xfId="32393"/>
    <cellStyle name="Обычный 6 2 4 7 2 3 4" xfId="32394"/>
    <cellStyle name="Обычный 6 2 4 7 2 4" xfId="32395"/>
    <cellStyle name="Обычный 6 2 4 7 2 5" xfId="32396"/>
    <cellStyle name="Обычный 6 2 4 7 2 6" xfId="32397"/>
    <cellStyle name="Обычный 6 2 4 7 2 7" xfId="32398"/>
    <cellStyle name="Обычный 6 2 4 7 3" xfId="32399"/>
    <cellStyle name="Обычный 6 2 4 7 3 2" xfId="32400"/>
    <cellStyle name="Обычный 6 2 4 7 3 2 2" xfId="32401"/>
    <cellStyle name="Обычный 6 2 4 7 3 3" xfId="32402"/>
    <cellStyle name="Обычный 6 2 4 7 3 4" xfId="32403"/>
    <cellStyle name="Обычный 6 2 4 7 3 5" xfId="32404"/>
    <cellStyle name="Обычный 6 2 4 7 4" xfId="32405"/>
    <cellStyle name="Обычный 6 2 4 7 4 2" xfId="32406"/>
    <cellStyle name="Обычный 6 2 4 7 4 3" xfId="32407"/>
    <cellStyle name="Обычный 6 2 4 7 4 4" xfId="32408"/>
    <cellStyle name="Обычный 6 2 4 7 5" xfId="32409"/>
    <cellStyle name="Обычный 6 2 4 7 6" xfId="32410"/>
    <cellStyle name="Обычный 6 2 4 7 7" xfId="32411"/>
    <cellStyle name="Обычный 6 2 4 7 8" xfId="32412"/>
    <cellStyle name="Обычный 6 2 4 8" xfId="32413"/>
    <cellStyle name="Обычный 6 2 4 8 2" xfId="32414"/>
    <cellStyle name="Обычный 6 2 4 8 2 2" xfId="32415"/>
    <cellStyle name="Обычный 6 2 4 8 2 2 2" xfId="32416"/>
    <cellStyle name="Обычный 6 2 4 8 2 3" xfId="32417"/>
    <cellStyle name="Обычный 6 2 4 8 2 4" xfId="32418"/>
    <cellStyle name="Обычный 6 2 4 8 2 5" xfId="32419"/>
    <cellStyle name="Обычный 6 2 4 8 3" xfId="32420"/>
    <cellStyle name="Обычный 6 2 4 8 3 2" xfId="32421"/>
    <cellStyle name="Обычный 6 2 4 8 3 3" xfId="32422"/>
    <cellStyle name="Обычный 6 2 4 8 3 4" xfId="32423"/>
    <cellStyle name="Обычный 6 2 4 8 4" xfId="32424"/>
    <cellStyle name="Обычный 6 2 4 8 5" xfId="32425"/>
    <cellStyle name="Обычный 6 2 4 8 6" xfId="32426"/>
    <cellStyle name="Обычный 6 2 4 8 7" xfId="32427"/>
    <cellStyle name="Обычный 6 2 4 9" xfId="32428"/>
    <cellStyle name="Обычный 6 2 4 9 2" xfId="32429"/>
    <cellStyle name="Обычный 6 2 4 9 2 2" xfId="32430"/>
    <cellStyle name="Обычный 6 2 4 9 2 2 2" xfId="32431"/>
    <cellStyle name="Обычный 6 2 4 9 2 3" xfId="32432"/>
    <cellStyle name="Обычный 6 2 4 9 2 4" xfId="32433"/>
    <cellStyle name="Обычный 6 2 4 9 2 5" xfId="32434"/>
    <cellStyle name="Обычный 6 2 4 9 3" xfId="32435"/>
    <cellStyle name="Обычный 6 2 4 9 3 2" xfId="32436"/>
    <cellStyle name="Обычный 6 2 4 9 3 3" xfId="32437"/>
    <cellStyle name="Обычный 6 2 4 9 3 4" xfId="32438"/>
    <cellStyle name="Обычный 6 2 4 9 4" xfId="32439"/>
    <cellStyle name="Обычный 6 2 4 9 5" xfId="32440"/>
    <cellStyle name="Обычный 6 2 4 9 6" xfId="32441"/>
    <cellStyle name="Обычный 6 2 4 9 7" xfId="32442"/>
    <cellStyle name="Обычный 6 2 5" xfId="32443"/>
    <cellStyle name="Обычный 6 2 5 2" xfId="32444"/>
    <cellStyle name="Обычный 6 2 5 2 2" xfId="32445"/>
    <cellStyle name="Обычный 6 2 5 2 2 2" xfId="32446"/>
    <cellStyle name="Обычный 6 2 5 2 2 2 2" xfId="32447"/>
    <cellStyle name="Обычный 6 2 5 2 2 3" xfId="32448"/>
    <cellStyle name="Обычный 6 2 5 2 2 4" xfId="32449"/>
    <cellStyle name="Обычный 6 2 5 2 2 5" xfId="32450"/>
    <cellStyle name="Обычный 6 2 5 2 3" xfId="32451"/>
    <cellStyle name="Обычный 6 2 5 2 3 2" xfId="32452"/>
    <cellStyle name="Обычный 6 2 5 2 3 3" xfId="32453"/>
    <cellStyle name="Обычный 6 2 5 2 3 4" xfId="32454"/>
    <cellStyle name="Обычный 6 2 5 2 4" xfId="32455"/>
    <cellStyle name="Обычный 6 2 5 2 5" xfId="32456"/>
    <cellStyle name="Обычный 6 2 5 2 6" xfId="32457"/>
    <cellStyle name="Обычный 6 2 5 2 7" xfId="32458"/>
    <cellStyle name="Обычный 6 2 5 3" xfId="32459"/>
    <cellStyle name="Обычный 6 2 5 3 2" xfId="32460"/>
    <cellStyle name="Обычный 6 2 5 3 2 2" xfId="32461"/>
    <cellStyle name="Обычный 6 2 5 3 3" xfId="32462"/>
    <cellStyle name="Обычный 6 2 5 3 4" xfId="32463"/>
    <cellStyle name="Обычный 6 2 5 3 5" xfId="32464"/>
    <cellStyle name="Обычный 6 2 5 4" xfId="32465"/>
    <cellStyle name="Обычный 6 2 5 4 2" xfId="32466"/>
    <cellStyle name="Обычный 6 2 5 4 2 2" xfId="32467"/>
    <cellStyle name="Обычный 6 2 5 4 3" xfId="32468"/>
    <cellStyle name="Обычный 6 2 5 4 4" xfId="32469"/>
    <cellStyle name="Обычный 6 2 5 4 5" xfId="32470"/>
    <cellStyle name="Обычный 6 2 5 5" xfId="32471"/>
    <cellStyle name="Обычный 6 2 5 5 2" xfId="32472"/>
    <cellStyle name="Обычный 6 2 5 5 3" xfId="32473"/>
    <cellStyle name="Обычный 6 2 5 5 4" xfId="32474"/>
    <cellStyle name="Обычный 6 2 5 6" xfId="32475"/>
    <cellStyle name="Обычный 6 2 5 7" xfId="32476"/>
    <cellStyle name="Обычный 6 2 5 8" xfId="32477"/>
    <cellStyle name="Обычный 6 2 5 9" xfId="32478"/>
    <cellStyle name="Обычный 6 2 6" xfId="32479"/>
    <cellStyle name="Обычный 6 2 6 2" xfId="32480"/>
    <cellStyle name="Обычный 6 2 6 2 2" xfId="32481"/>
    <cellStyle name="Обычный 6 2 6 2 2 2" xfId="32482"/>
    <cellStyle name="Обычный 6 2 6 2 2 2 2" xfId="32483"/>
    <cellStyle name="Обычный 6 2 6 2 2 3" xfId="32484"/>
    <cellStyle name="Обычный 6 2 6 2 2 4" xfId="32485"/>
    <cellStyle name="Обычный 6 2 6 2 2 5" xfId="32486"/>
    <cellStyle name="Обычный 6 2 6 2 3" xfId="32487"/>
    <cellStyle name="Обычный 6 2 6 2 3 2" xfId="32488"/>
    <cellStyle name="Обычный 6 2 6 2 3 3" xfId="32489"/>
    <cellStyle name="Обычный 6 2 6 2 3 4" xfId="32490"/>
    <cellStyle name="Обычный 6 2 6 2 4" xfId="32491"/>
    <cellStyle name="Обычный 6 2 6 2 5" xfId="32492"/>
    <cellStyle name="Обычный 6 2 6 2 6" xfId="32493"/>
    <cellStyle name="Обычный 6 2 6 2 7" xfId="32494"/>
    <cellStyle name="Обычный 6 2 6 3" xfId="32495"/>
    <cellStyle name="Обычный 6 2 6 3 2" xfId="32496"/>
    <cellStyle name="Обычный 6 2 6 3 2 2" xfId="32497"/>
    <cellStyle name="Обычный 6 2 6 3 3" xfId="32498"/>
    <cellStyle name="Обычный 6 2 6 3 4" xfId="32499"/>
    <cellStyle name="Обычный 6 2 6 3 5" xfId="32500"/>
    <cellStyle name="Обычный 6 2 6 4" xfId="32501"/>
    <cellStyle name="Обычный 6 2 6 4 2" xfId="32502"/>
    <cellStyle name="Обычный 6 2 6 4 2 2" xfId="32503"/>
    <cellStyle name="Обычный 6 2 6 4 3" xfId="32504"/>
    <cellStyle name="Обычный 6 2 6 4 4" xfId="32505"/>
    <cellStyle name="Обычный 6 2 6 4 5" xfId="32506"/>
    <cellStyle name="Обычный 6 2 6 5" xfId="32507"/>
    <cellStyle name="Обычный 6 2 6 5 2" xfId="32508"/>
    <cellStyle name="Обычный 6 2 6 5 3" xfId="32509"/>
    <cellStyle name="Обычный 6 2 6 5 4" xfId="32510"/>
    <cellStyle name="Обычный 6 2 6 6" xfId="32511"/>
    <cellStyle name="Обычный 6 2 6 7" xfId="32512"/>
    <cellStyle name="Обычный 6 2 6 8" xfId="32513"/>
    <cellStyle name="Обычный 6 2 6 9" xfId="32514"/>
    <cellStyle name="Обычный 6 2 7" xfId="32515"/>
    <cellStyle name="Обычный 6 2 7 2" xfId="32516"/>
    <cellStyle name="Обычный 6 2 7 2 2" xfId="32517"/>
    <cellStyle name="Обычный 6 2 7 2 2 2" xfId="32518"/>
    <cellStyle name="Обычный 6 2 7 2 2 2 2" xfId="32519"/>
    <cellStyle name="Обычный 6 2 7 2 2 3" xfId="32520"/>
    <cellStyle name="Обычный 6 2 7 2 2 4" xfId="32521"/>
    <cellStyle name="Обычный 6 2 7 2 2 5" xfId="32522"/>
    <cellStyle name="Обычный 6 2 7 2 3" xfId="32523"/>
    <cellStyle name="Обычный 6 2 7 2 3 2" xfId="32524"/>
    <cellStyle name="Обычный 6 2 7 2 3 3" xfId="32525"/>
    <cellStyle name="Обычный 6 2 7 2 3 4" xfId="32526"/>
    <cellStyle name="Обычный 6 2 7 2 4" xfId="32527"/>
    <cellStyle name="Обычный 6 2 7 2 5" xfId="32528"/>
    <cellStyle name="Обычный 6 2 7 2 6" xfId="32529"/>
    <cellStyle name="Обычный 6 2 7 2 7" xfId="32530"/>
    <cellStyle name="Обычный 6 2 7 3" xfId="32531"/>
    <cellStyle name="Обычный 6 2 7 3 2" xfId="32532"/>
    <cellStyle name="Обычный 6 2 7 3 2 2" xfId="32533"/>
    <cellStyle name="Обычный 6 2 7 3 3" xfId="32534"/>
    <cellStyle name="Обычный 6 2 7 3 4" xfId="32535"/>
    <cellStyle name="Обычный 6 2 7 3 5" xfId="32536"/>
    <cellStyle name="Обычный 6 2 7 4" xfId="32537"/>
    <cellStyle name="Обычный 6 2 7 4 2" xfId="32538"/>
    <cellStyle name="Обычный 6 2 7 4 2 2" xfId="32539"/>
    <cellStyle name="Обычный 6 2 7 4 3" xfId="32540"/>
    <cellStyle name="Обычный 6 2 7 4 4" xfId="32541"/>
    <cellStyle name="Обычный 6 2 7 4 5" xfId="32542"/>
    <cellStyle name="Обычный 6 2 7 5" xfId="32543"/>
    <cellStyle name="Обычный 6 2 7 5 2" xfId="32544"/>
    <cellStyle name="Обычный 6 2 7 5 3" xfId="32545"/>
    <cellStyle name="Обычный 6 2 8" xfId="32546"/>
    <cellStyle name="Обычный 6 2 8 2" xfId="32547"/>
    <cellStyle name="Обычный 6 2 8 2 2" xfId="32548"/>
    <cellStyle name="Обычный 6 2 8 2 2 2" xfId="32549"/>
    <cellStyle name="Обычный 6 2 8 2 2 2 2" xfId="32550"/>
    <cellStyle name="Обычный 6 2 8 2 2 3" xfId="32551"/>
    <cellStyle name="Обычный 6 2 8 2 2 4" xfId="32552"/>
    <cellStyle name="Обычный 6 2 8 2 2 5" xfId="32553"/>
    <cellStyle name="Обычный 6 2 8 2 3" xfId="32554"/>
    <cellStyle name="Обычный 6 2 8 2 3 2" xfId="32555"/>
    <cellStyle name="Обычный 6 2 8 2 3 3" xfId="32556"/>
    <cellStyle name="Обычный 6 2 8 2 3 4" xfId="32557"/>
    <cellStyle name="Обычный 6 2 8 2 4" xfId="32558"/>
    <cellStyle name="Обычный 6 2 8 2 5" xfId="32559"/>
    <cellStyle name="Обычный 6 2 8 2 6" xfId="32560"/>
    <cellStyle name="Обычный 6 2 8 2 7" xfId="32561"/>
    <cellStyle name="Обычный 6 2 8 3" xfId="32562"/>
    <cellStyle name="Обычный 6 2 8 3 2" xfId="32563"/>
    <cellStyle name="Обычный 6 2 8 3 2 2" xfId="32564"/>
    <cellStyle name="Обычный 6 2 8 3 3" xfId="32565"/>
    <cellStyle name="Обычный 6 2 8 3 4" xfId="32566"/>
    <cellStyle name="Обычный 6 2 8 3 5" xfId="32567"/>
    <cellStyle name="Обычный 6 2 8 4" xfId="32568"/>
    <cellStyle name="Обычный 6 2 8 4 2" xfId="32569"/>
    <cellStyle name="Обычный 6 2 8 4 3" xfId="32570"/>
    <cellStyle name="Обычный 6 2 8 4 4" xfId="32571"/>
    <cellStyle name="Обычный 6 2 8 5" xfId="32572"/>
    <cellStyle name="Обычный 6 2 8 6" xfId="32573"/>
    <cellStyle name="Обычный 6 2 8 7" xfId="32574"/>
    <cellStyle name="Обычный 6 2 8 8" xfId="32575"/>
    <cellStyle name="Обычный 6 2 9" xfId="32576"/>
    <cellStyle name="Обычный 6 2 9 2" xfId="32577"/>
    <cellStyle name="Обычный 6 2 9 2 2" xfId="32578"/>
    <cellStyle name="Обычный 6 2 9 2 2 2" xfId="32579"/>
    <cellStyle name="Обычный 6 2 9 2 2 2 2" xfId="32580"/>
    <cellStyle name="Обычный 6 2 9 2 2 3" xfId="32581"/>
    <cellStyle name="Обычный 6 2 9 2 2 4" xfId="32582"/>
    <cellStyle name="Обычный 6 2 9 2 2 5" xfId="32583"/>
    <cellStyle name="Обычный 6 2 9 2 3" xfId="32584"/>
    <cellStyle name="Обычный 6 2 9 2 3 2" xfId="32585"/>
    <cellStyle name="Обычный 6 2 9 2 3 3" xfId="32586"/>
    <cellStyle name="Обычный 6 2 9 2 3 4" xfId="32587"/>
    <cellStyle name="Обычный 6 2 9 2 4" xfId="32588"/>
    <cellStyle name="Обычный 6 2 9 2 5" xfId="32589"/>
    <cellStyle name="Обычный 6 2 9 2 6" xfId="32590"/>
    <cellStyle name="Обычный 6 2 9 2 7" xfId="32591"/>
    <cellStyle name="Обычный 6 2 9 3" xfId="32592"/>
    <cellStyle name="Обычный 6 2 9 3 2" xfId="32593"/>
    <cellStyle name="Обычный 6 2 9 3 2 2" xfId="32594"/>
    <cellStyle name="Обычный 6 2 9 3 3" xfId="32595"/>
    <cellStyle name="Обычный 6 2 9 3 4" xfId="32596"/>
    <cellStyle name="Обычный 6 2 9 3 5" xfId="32597"/>
    <cellStyle name="Обычный 6 2 9 4" xfId="32598"/>
    <cellStyle name="Обычный 6 2 9 4 2" xfId="32599"/>
    <cellStyle name="Обычный 6 2 9 4 3" xfId="32600"/>
    <cellStyle name="Обычный 6 2 9 4 4" xfId="32601"/>
    <cellStyle name="Обычный 6 2 9 5" xfId="32602"/>
    <cellStyle name="Обычный 6 2 9 6" xfId="32603"/>
    <cellStyle name="Обычный 6 2 9 7" xfId="32604"/>
    <cellStyle name="Обычный 6 2 9 8" xfId="32605"/>
    <cellStyle name="Обычный 6 3" xfId="32606"/>
    <cellStyle name="Обычный 6 3 10" xfId="32607"/>
    <cellStyle name="Обычный 6 3 10 2" xfId="32608"/>
    <cellStyle name="Обычный 6 3 10 2 2" xfId="32609"/>
    <cellStyle name="Обычный 6 3 10 2 2 2" xfId="32610"/>
    <cellStyle name="Обычный 6 3 10 2 2 2 2" xfId="32611"/>
    <cellStyle name="Обычный 6 3 10 2 2 3" xfId="32612"/>
    <cellStyle name="Обычный 6 3 10 2 2 4" xfId="32613"/>
    <cellStyle name="Обычный 6 3 10 2 2 5" xfId="32614"/>
    <cellStyle name="Обычный 6 3 10 2 3" xfId="32615"/>
    <cellStyle name="Обычный 6 3 10 2 3 2" xfId="32616"/>
    <cellStyle name="Обычный 6 3 10 2 3 3" xfId="32617"/>
    <cellStyle name="Обычный 6 3 10 2 3 4" xfId="32618"/>
    <cellStyle name="Обычный 6 3 10 2 4" xfId="32619"/>
    <cellStyle name="Обычный 6 3 10 2 5" xfId="32620"/>
    <cellStyle name="Обычный 6 3 10 2 6" xfId="32621"/>
    <cellStyle name="Обычный 6 3 10 2 7" xfId="32622"/>
    <cellStyle name="Обычный 6 3 10 3" xfId="32623"/>
    <cellStyle name="Обычный 6 3 10 3 2" xfId="32624"/>
    <cellStyle name="Обычный 6 3 10 3 2 2" xfId="32625"/>
    <cellStyle name="Обычный 6 3 10 3 3" xfId="32626"/>
    <cellStyle name="Обычный 6 3 10 3 4" xfId="32627"/>
    <cellStyle name="Обычный 6 3 10 3 5" xfId="32628"/>
    <cellStyle name="Обычный 6 3 10 4" xfId="32629"/>
    <cellStyle name="Обычный 6 3 10 4 2" xfId="32630"/>
    <cellStyle name="Обычный 6 3 10 4 3" xfId="32631"/>
    <cellStyle name="Обычный 6 3 10 4 4" xfId="32632"/>
    <cellStyle name="Обычный 6 3 10 5" xfId="32633"/>
    <cellStyle name="Обычный 6 3 10 6" xfId="32634"/>
    <cellStyle name="Обычный 6 3 10 7" xfId="32635"/>
    <cellStyle name="Обычный 6 3 10 8" xfId="32636"/>
    <cellStyle name="Обычный 6 3 11" xfId="32637"/>
    <cellStyle name="Обычный 6 3 11 2" xfId="32638"/>
    <cellStyle name="Обычный 6 3 11 2 2" xfId="32639"/>
    <cellStyle name="Обычный 6 3 11 2 2 2" xfId="32640"/>
    <cellStyle name="Обычный 6 3 11 2 3" xfId="32641"/>
    <cellStyle name="Обычный 6 3 11 2 4" xfId="32642"/>
    <cellStyle name="Обычный 6 3 11 2 5" xfId="32643"/>
    <cellStyle name="Обычный 6 3 11 3" xfId="32644"/>
    <cellStyle name="Обычный 6 3 11 3 2" xfId="32645"/>
    <cellStyle name="Обычный 6 3 11 3 3" xfId="32646"/>
    <cellStyle name="Обычный 6 3 11 3 4" xfId="32647"/>
    <cellStyle name="Обычный 6 3 11 4" xfId="32648"/>
    <cellStyle name="Обычный 6 3 11 5" xfId="32649"/>
    <cellStyle name="Обычный 6 3 11 6" xfId="32650"/>
    <cellStyle name="Обычный 6 3 11 7" xfId="32651"/>
    <cellStyle name="Обычный 6 3 12" xfId="32652"/>
    <cellStyle name="Обычный 6 3 12 2" xfId="32653"/>
    <cellStyle name="Обычный 6 3 12 2 2" xfId="32654"/>
    <cellStyle name="Обычный 6 3 12 2 2 2" xfId="32655"/>
    <cellStyle name="Обычный 6 3 12 2 3" xfId="32656"/>
    <cellStyle name="Обычный 6 3 12 2 4" xfId="32657"/>
    <cellStyle name="Обычный 6 3 12 2 5" xfId="32658"/>
    <cellStyle name="Обычный 6 3 12 3" xfId="32659"/>
    <cellStyle name="Обычный 6 3 12 3 2" xfId="32660"/>
    <cellStyle name="Обычный 6 3 12 3 3" xfId="32661"/>
    <cellStyle name="Обычный 6 3 12 3 4" xfId="32662"/>
    <cellStyle name="Обычный 6 3 12 4" xfId="32663"/>
    <cellStyle name="Обычный 6 3 12 5" xfId="32664"/>
    <cellStyle name="Обычный 6 3 12 6" xfId="32665"/>
    <cellStyle name="Обычный 6 3 12 7" xfId="32666"/>
    <cellStyle name="Обычный 6 3 13" xfId="32667"/>
    <cellStyle name="Обычный 6 3 13 2" xfId="32668"/>
    <cellStyle name="Обычный 6 3 13 2 2" xfId="32669"/>
    <cellStyle name="Обычный 6 3 13 3" xfId="32670"/>
    <cellStyle name="Обычный 6 3 13 4" xfId="32671"/>
    <cellStyle name="Обычный 6 3 13 5" xfId="32672"/>
    <cellStyle name="Обычный 6 3 14" xfId="32673"/>
    <cellStyle name="Обычный 6 3 14 2" xfId="32674"/>
    <cellStyle name="Обычный 6 3 14 2 2" xfId="32675"/>
    <cellStyle name="Обычный 6 3 14 3" xfId="32676"/>
    <cellStyle name="Обычный 6 3 14 4" xfId="32677"/>
    <cellStyle name="Обычный 6 3 14 5" xfId="32678"/>
    <cellStyle name="Обычный 6 3 15" xfId="32679"/>
    <cellStyle name="Обычный 6 3 15 2" xfId="32680"/>
    <cellStyle name="Обычный 6 3 15 2 2" xfId="32681"/>
    <cellStyle name="Обычный 6 3 15 3" xfId="32682"/>
    <cellStyle name="Обычный 6 3 16" xfId="32683"/>
    <cellStyle name="Обычный 6 3 16 2" xfId="32684"/>
    <cellStyle name="Обычный 6 3 17" xfId="32685"/>
    <cellStyle name="Обычный 6 3 18" xfId="32686"/>
    <cellStyle name="Обычный 6 3 19" xfId="59858"/>
    <cellStyle name="Обычный 6 3 2" xfId="32687"/>
    <cellStyle name="Обычный 6 3 2 10" xfId="32688"/>
    <cellStyle name="Обычный 6 3 2 10 2" xfId="32689"/>
    <cellStyle name="Обычный 6 3 2 10 2 2" xfId="32690"/>
    <cellStyle name="Обычный 6 3 2 10 2 2 2" xfId="32691"/>
    <cellStyle name="Обычный 6 3 2 10 2 3" xfId="32692"/>
    <cellStyle name="Обычный 6 3 2 10 2 4" xfId="32693"/>
    <cellStyle name="Обычный 6 3 2 10 2 5" xfId="32694"/>
    <cellStyle name="Обычный 6 3 2 10 3" xfId="32695"/>
    <cellStyle name="Обычный 6 3 2 10 3 2" xfId="32696"/>
    <cellStyle name="Обычный 6 3 2 10 3 3" xfId="32697"/>
    <cellStyle name="Обычный 6 3 2 10 3 4" xfId="32698"/>
    <cellStyle name="Обычный 6 3 2 10 4" xfId="32699"/>
    <cellStyle name="Обычный 6 3 2 10 5" xfId="32700"/>
    <cellStyle name="Обычный 6 3 2 10 6" xfId="32701"/>
    <cellStyle name="Обычный 6 3 2 10 7" xfId="32702"/>
    <cellStyle name="Обычный 6 3 2 11" xfId="32703"/>
    <cellStyle name="Обычный 6 3 2 11 2" xfId="32704"/>
    <cellStyle name="Обычный 6 3 2 11 2 2" xfId="32705"/>
    <cellStyle name="Обычный 6 3 2 11 3" xfId="32706"/>
    <cellStyle name="Обычный 6 3 2 11 4" xfId="32707"/>
    <cellStyle name="Обычный 6 3 2 11 5" xfId="32708"/>
    <cellStyle name="Обычный 6 3 2 12" xfId="32709"/>
    <cellStyle name="Обычный 6 3 2 12 2" xfId="32710"/>
    <cellStyle name="Обычный 6 3 2 12 2 2" xfId="32711"/>
    <cellStyle name="Обычный 6 3 2 12 3" xfId="32712"/>
    <cellStyle name="Обычный 6 3 2 12 4" xfId="32713"/>
    <cellStyle name="Обычный 6 3 2 12 5" xfId="32714"/>
    <cellStyle name="Обычный 6 3 2 13" xfId="32715"/>
    <cellStyle name="Обычный 6 3 2 13 2" xfId="32716"/>
    <cellStyle name="Обычный 6 3 2 13 2 2" xfId="32717"/>
    <cellStyle name="Обычный 6 3 2 13 3" xfId="32718"/>
    <cellStyle name="Обычный 6 3 2 14" xfId="32719"/>
    <cellStyle name="Обычный 6 3 2 14 2" xfId="32720"/>
    <cellStyle name="Обычный 6 3 2 15" xfId="32721"/>
    <cellStyle name="Обычный 6 3 2 16" xfId="32722"/>
    <cellStyle name="Обычный 6 3 2 2" xfId="32723"/>
    <cellStyle name="Обычный 6 3 2 2 10" xfId="32724"/>
    <cellStyle name="Обычный 6 3 2 2 10 2" xfId="32725"/>
    <cellStyle name="Обычный 6 3 2 2 10 2 2" xfId="32726"/>
    <cellStyle name="Обычный 6 3 2 2 10 3" xfId="32727"/>
    <cellStyle name="Обычный 6 3 2 2 10 4" xfId="32728"/>
    <cellStyle name="Обычный 6 3 2 2 10 5" xfId="32729"/>
    <cellStyle name="Обычный 6 3 2 2 11" xfId="32730"/>
    <cellStyle name="Обычный 6 3 2 2 11 2" xfId="32731"/>
    <cellStyle name="Обычный 6 3 2 2 11 2 2" xfId="32732"/>
    <cellStyle name="Обычный 6 3 2 2 11 3" xfId="32733"/>
    <cellStyle name="Обычный 6 3 2 2 11 4" xfId="32734"/>
    <cellStyle name="Обычный 6 3 2 2 11 5" xfId="32735"/>
    <cellStyle name="Обычный 6 3 2 2 12" xfId="32736"/>
    <cellStyle name="Обычный 6 3 2 2 12 2" xfId="32737"/>
    <cellStyle name="Обычный 6 3 2 2 12 2 2" xfId="32738"/>
    <cellStyle name="Обычный 6 3 2 2 12 3" xfId="32739"/>
    <cellStyle name="Обычный 6 3 2 2 13" xfId="32740"/>
    <cellStyle name="Обычный 6 3 2 2 13 2" xfId="32741"/>
    <cellStyle name="Обычный 6 3 2 2 14" xfId="32742"/>
    <cellStyle name="Обычный 6 3 2 2 15" xfId="32743"/>
    <cellStyle name="Обычный 6 3 2 2 2" xfId="32744"/>
    <cellStyle name="Обычный 6 3 2 2 2 2" xfId="32745"/>
    <cellStyle name="Обычный 6 3 2 2 2 2 2" xfId="32746"/>
    <cellStyle name="Обычный 6 3 2 2 2 2 2 2" xfId="32747"/>
    <cellStyle name="Обычный 6 3 2 2 2 2 2 2 2" xfId="32748"/>
    <cellStyle name="Обычный 6 3 2 2 2 2 2 3" xfId="32749"/>
    <cellStyle name="Обычный 6 3 2 2 2 2 2 4" xfId="32750"/>
    <cellStyle name="Обычный 6 3 2 2 2 2 2 5" xfId="32751"/>
    <cellStyle name="Обычный 6 3 2 2 2 2 3" xfId="32752"/>
    <cellStyle name="Обычный 6 3 2 2 2 2 3 2" xfId="32753"/>
    <cellStyle name="Обычный 6 3 2 2 2 2 3 3" xfId="32754"/>
    <cellStyle name="Обычный 6 3 2 2 2 2 3 4" xfId="32755"/>
    <cellStyle name="Обычный 6 3 2 2 2 2 4" xfId="32756"/>
    <cellStyle name="Обычный 6 3 2 2 2 2 5" xfId="32757"/>
    <cellStyle name="Обычный 6 3 2 2 2 2 6" xfId="32758"/>
    <cellStyle name="Обычный 6 3 2 2 2 2 7" xfId="32759"/>
    <cellStyle name="Обычный 6 3 2 2 2 3" xfId="32760"/>
    <cellStyle name="Обычный 6 3 2 2 2 3 2" xfId="32761"/>
    <cellStyle name="Обычный 6 3 2 2 2 3 2 2" xfId="32762"/>
    <cellStyle name="Обычный 6 3 2 2 2 3 3" xfId="32763"/>
    <cellStyle name="Обычный 6 3 2 2 2 3 4" xfId="32764"/>
    <cellStyle name="Обычный 6 3 2 2 2 3 5" xfId="32765"/>
    <cellStyle name="Обычный 6 3 2 2 2 4" xfId="32766"/>
    <cellStyle name="Обычный 6 3 2 2 2 4 2" xfId="32767"/>
    <cellStyle name="Обычный 6 3 2 2 2 4 2 2" xfId="32768"/>
    <cellStyle name="Обычный 6 3 2 2 2 4 3" xfId="32769"/>
    <cellStyle name="Обычный 6 3 2 2 2 4 4" xfId="32770"/>
    <cellStyle name="Обычный 6 3 2 2 2 4 5" xfId="32771"/>
    <cellStyle name="Обычный 6 3 2 2 2 5" xfId="32772"/>
    <cellStyle name="Обычный 6 3 2 2 2 5 2" xfId="32773"/>
    <cellStyle name="Обычный 6 3 2 2 2 5 3" xfId="32774"/>
    <cellStyle name="Обычный 6 3 2 2 2 5 4" xfId="32775"/>
    <cellStyle name="Обычный 6 3 2 2 2 6" xfId="32776"/>
    <cellStyle name="Обычный 6 3 2 2 2 7" xfId="32777"/>
    <cellStyle name="Обычный 6 3 2 2 2 8" xfId="32778"/>
    <cellStyle name="Обычный 6 3 2 2 2 9" xfId="32779"/>
    <cellStyle name="Обычный 6 3 2 2 3" xfId="32780"/>
    <cellStyle name="Обычный 6 3 2 2 3 2" xfId="32781"/>
    <cellStyle name="Обычный 6 3 2 2 3 2 2" xfId="32782"/>
    <cellStyle name="Обычный 6 3 2 2 3 2 2 2" xfId="32783"/>
    <cellStyle name="Обычный 6 3 2 2 3 2 2 2 2" xfId="32784"/>
    <cellStyle name="Обычный 6 3 2 2 3 2 2 3" xfId="32785"/>
    <cellStyle name="Обычный 6 3 2 2 3 2 2 4" xfId="32786"/>
    <cellStyle name="Обычный 6 3 2 2 3 2 2 5" xfId="32787"/>
    <cellStyle name="Обычный 6 3 2 2 3 2 3" xfId="32788"/>
    <cellStyle name="Обычный 6 3 2 2 3 2 3 2" xfId="32789"/>
    <cellStyle name="Обычный 6 3 2 2 3 2 3 3" xfId="32790"/>
    <cellStyle name="Обычный 6 3 2 2 3 2 3 4" xfId="32791"/>
    <cellStyle name="Обычный 6 3 2 2 3 2 4" xfId="32792"/>
    <cellStyle name="Обычный 6 3 2 2 3 2 5" xfId="32793"/>
    <cellStyle name="Обычный 6 3 2 2 3 2 6" xfId="32794"/>
    <cellStyle name="Обычный 6 3 2 2 3 2 7" xfId="32795"/>
    <cellStyle name="Обычный 6 3 2 2 3 3" xfId="32796"/>
    <cellStyle name="Обычный 6 3 2 2 3 3 2" xfId="32797"/>
    <cellStyle name="Обычный 6 3 2 2 3 3 2 2" xfId="32798"/>
    <cellStyle name="Обычный 6 3 2 2 3 3 3" xfId="32799"/>
    <cellStyle name="Обычный 6 3 2 2 3 3 4" xfId="32800"/>
    <cellStyle name="Обычный 6 3 2 2 3 3 5" xfId="32801"/>
    <cellStyle name="Обычный 6 3 2 2 3 4" xfId="32802"/>
    <cellStyle name="Обычный 6 3 2 2 3 4 2" xfId="32803"/>
    <cellStyle name="Обычный 6 3 2 2 3 4 2 2" xfId="32804"/>
    <cellStyle name="Обычный 6 3 2 2 3 4 3" xfId="32805"/>
    <cellStyle name="Обычный 6 3 2 2 3 4 4" xfId="32806"/>
    <cellStyle name="Обычный 6 3 2 2 3 4 5" xfId="32807"/>
    <cellStyle name="Обычный 6 3 2 2 3 5" xfId="32808"/>
    <cellStyle name="Обычный 6 3 2 2 3 5 2" xfId="32809"/>
    <cellStyle name="Обычный 6 3 2 2 3 5 3" xfId="32810"/>
    <cellStyle name="Обычный 6 3 2 2 3 5 4" xfId="32811"/>
    <cellStyle name="Обычный 6 3 2 2 3 6" xfId="32812"/>
    <cellStyle name="Обычный 6 3 2 2 3 7" xfId="32813"/>
    <cellStyle name="Обычный 6 3 2 2 3 8" xfId="32814"/>
    <cellStyle name="Обычный 6 3 2 2 3 9" xfId="32815"/>
    <cellStyle name="Обычный 6 3 2 2 4" xfId="32816"/>
    <cellStyle name="Обычный 6 3 2 2 4 2" xfId="32817"/>
    <cellStyle name="Обычный 6 3 2 2 4 2 2" xfId="32818"/>
    <cellStyle name="Обычный 6 3 2 2 4 2 2 2" xfId="32819"/>
    <cellStyle name="Обычный 6 3 2 2 4 2 2 2 2" xfId="32820"/>
    <cellStyle name="Обычный 6 3 2 2 4 2 2 3" xfId="32821"/>
    <cellStyle name="Обычный 6 3 2 2 4 2 2 4" xfId="32822"/>
    <cellStyle name="Обычный 6 3 2 2 4 2 2 5" xfId="32823"/>
    <cellStyle name="Обычный 6 3 2 2 4 2 3" xfId="32824"/>
    <cellStyle name="Обычный 6 3 2 2 4 2 3 2" xfId="32825"/>
    <cellStyle name="Обычный 6 3 2 2 4 2 3 3" xfId="32826"/>
    <cellStyle name="Обычный 6 3 2 2 4 2 3 4" xfId="32827"/>
    <cellStyle name="Обычный 6 3 2 2 4 2 4" xfId="32828"/>
    <cellStyle name="Обычный 6 3 2 2 4 2 5" xfId="32829"/>
    <cellStyle name="Обычный 6 3 2 2 4 2 6" xfId="32830"/>
    <cellStyle name="Обычный 6 3 2 2 4 2 7" xfId="32831"/>
    <cellStyle name="Обычный 6 3 2 2 4 3" xfId="32832"/>
    <cellStyle name="Обычный 6 3 2 2 4 3 2" xfId="32833"/>
    <cellStyle name="Обычный 6 3 2 2 4 3 2 2" xfId="32834"/>
    <cellStyle name="Обычный 6 3 2 2 4 3 3" xfId="32835"/>
    <cellStyle name="Обычный 6 3 2 2 4 3 4" xfId="32836"/>
    <cellStyle name="Обычный 6 3 2 2 4 3 5" xfId="32837"/>
    <cellStyle name="Обычный 6 3 2 2 4 4" xfId="32838"/>
    <cellStyle name="Обычный 6 3 2 2 4 4 2" xfId="32839"/>
    <cellStyle name="Обычный 6 3 2 2 4 4 2 2" xfId="32840"/>
    <cellStyle name="Обычный 6 3 2 2 4 4 3" xfId="32841"/>
    <cellStyle name="Обычный 6 3 2 2 4 4 4" xfId="32842"/>
    <cellStyle name="Обычный 6 3 2 2 4 4 5" xfId="32843"/>
    <cellStyle name="Обычный 6 3 2 2 4 5" xfId="32844"/>
    <cellStyle name="Обычный 6 3 2 2 4 5 2" xfId="32845"/>
    <cellStyle name="Обычный 6 3 2 2 4 5 3" xfId="32846"/>
    <cellStyle name="Обычный 6 3 2 2 4 5 4" xfId="32847"/>
    <cellStyle name="Обычный 6 3 2 2 4 6" xfId="32848"/>
    <cellStyle name="Обычный 6 3 2 2 4 7" xfId="32849"/>
    <cellStyle name="Обычный 6 3 2 2 4 8" xfId="32850"/>
    <cellStyle name="Обычный 6 3 2 2 4 9" xfId="32851"/>
    <cellStyle name="Обычный 6 3 2 2 5" xfId="32852"/>
    <cellStyle name="Обычный 6 3 2 2 5 2" xfId="32853"/>
    <cellStyle name="Обычный 6 3 2 2 5 2 2" xfId="32854"/>
    <cellStyle name="Обычный 6 3 2 2 5 2 2 2" xfId="32855"/>
    <cellStyle name="Обычный 6 3 2 2 5 2 2 2 2" xfId="32856"/>
    <cellStyle name="Обычный 6 3 2 2 5 2 2 3" xfId="32857"/>
    <cellStyle name="Обычный 6 3 2 2 5 2 2 4" xfId="32858"/>
    <cellStyle name="Обычный 6 3 2 2 5 2 2 5" xfId="32859"/>
    <cellStyle name="Обычный 6 3 2 2 5 2 3" xfId="32860"/>
    <cellStyle name="Обычный 6 3 2 2 5 2 3 2" xfId="32861"/>
    <cellStyle name="Обычный 6 3 2 2 5 2 3 3" xfId="32862"/>
    <cellStyle name="Обычный 6 3 2 2 5 2 3 4" xfId="32863"/>
    <cellStyle name="Обычный 6 3 2 2 5 2 4" xfId="32864"/>
    <cellStyle name="Обычный 6 3 2 2 5 2 5" xfId="32865"/>
    <cellStyle name="Обычный 6 3 2 2 5 2 6" xfId="32866"/>
    <cellStyle name="Обычный 6 3 2 2 5 2 7" xfId="32867"/>
    <cellStyle name="Обычный 6 3 2 2 5 3" xfId="32868"/>
    <cellStyle name="Обычный 6 3 2 2 5 3 2" xfId="32869"/>
    <cellStyle name="Обычный 6 3 2 2 5 3 2 2" xfId="32870"/>
    <cellStyle name="Обычный 6 3 2 2 5 3 3" xfId="32871"/>
    <cellStyle name="Обычный 6 3 2 2 5 3 4" xfId="32872"/>
    <cellStyle name="Обычный 6 3 2 2 5 3 5" xfId="32873"/>
    <cellStyle name="Обычный 6 3 2 2 5 4" xfId="32874"/>
    <cellStyle name="Обычный 6 3 2 2 5 4 2" xfId="32875"/>
    <cellStyle name="Обычный 6 3 2 2 5 4 3" xfId="32876"/>
    <cellStyle name="Обычный 6 3 2 2 5 4 4" xfId="32877"/>
    <cellStyle name="Обычный 6 3 2 2 5 5" xfId="32878"/>
    <cellStyle name="Обычный 6 3 2 2 5 6" xfId="32879"/>
    <cellStyle name="Обычный 6 3 2 2 5 7" xfId="32880"/>
    <cellStyle name="Обычный 6 3 2 2 5 8" xfId="32881"/>
    <cellStyle name="Обычный 6 3 2 2 6" xfId="32882"/>
    <cellStyle name="Обычный 6 3 2 2 6 2" xfId="32883"/>
    <cellStyle name="Обычный 6 3 2 2 6 2 2" xfId="32884"/>
    <cellStyle name="Обычный 6 3 2 2 6 2 2 2" xfId="32885"/>
    <cellStyle name="Обычный 6 3 2 2 6 2 2 2 2" xfId="32886"/>
    <cellStyle name="Обычный 6 3 2 2 6 2 2 3" xfId="32887"/>
    <cellStyle name="Обычный 6 3 2 2 6 2 2 4" xfId="32888"/>
    <cellStyle name="Обычный 6 3 2 2 6 2 2 5" xfId="32889"/>
    <cellStyle name="Обычный 6 3 2 2 6 2 3" xfId="32890"/>
    <cellStyle name="Обычный 6 3 2 2 6 2 3 2" xfId="32891"/>
    <cellStyle name="Обычный 6 3 2 2 6 2 3 3" xfId="32892"/>
    <cellStyle name="Обычный 6 3 2 2 6 2 3 4" xfId="32893"/>
    <cellStyle name="Обычный 6 3 2 2 6 2 4" xfId="32894"/>
    <cellStyle name="Обычный 6 3 2 2 6 2 5" xfId="32895"/>
    <cellStyle name="Обычный 6 3 2 2 6 2 6" xfId="32896"/>
    <cellStyle name="Обычный 6 3 2 2 6 2 7" xfId="32897"/>
    <cellStyle name="Обычный 6 3 2 2 6 3" xfId="32898"/>
    <cellStyle name="Обычный 6 3 2 2 6 3 2" xfId="32899"/>
    <cellStyle name="Обычный 6 3 2 2 6 3 2 2" xfId="32900"/>
    <cellStyle name="Обычный 6 3 2 2 6 3 3" xfId="32901"/>
    <cellStyle name="Обычный 6 3 2 2 6 3 4" xfId="32902"/>
    <cellStyle name="Обычный 6 3 2 2 6 3 5" xfId="32903"/>
    <cellStyle name="Обычный 6 3 2 2 6 4" xfId="32904"/>
    <cellStyle name="Обычный 6 3 2 2 6 4 2" xfId="32905"/>
    <cellStyle name="Обычный 6 3 2 2 6 4 3" xfId="32906"/>
    <cellStyle name="Обычный 6 3 2 2 6 4 4" xfId="32907"/>
    <cellStyle name="Обычный 6 3 2 2 6 5" xfId="32908"/>
    <cellStyle name="Обычный 6 3 2 2 6 6" xfId="32909"/>
    <cellStyle name="Обычный 6 3 2 2 6 7" xfId="32910"/>
    <cellStyle name="Обычный 6 3 2 2 6 8" xfId="32911"/>
    <cellStyle name="Обычный 6 3 2 2 7" xfId="32912"/>
    <cellStyle name="Обычный 6 3 2 2 7 2" xfId="32913"/>
    <cellStyle name="Обычный 6 3 2 2 7 2 2" xfId="32914"/>
    <cellStyle name="Обычный 6 3 2 2 7 2 2 2" xfId="32915"/>
    <cellStyle name="Обычный 6 3 2 2 7 2 2 2 2" xfId="32916"/>
    <cellStyle name="Обычный 6 3 2 2 7 2 2 3" xfId="32917"/>
    <cellStyle name="Обычный 6 3 2 2 7 2 2 4" xfId="32918"/>
    <cellStyle name="Обычный 6 3 2 2 7 2 2 5" xfId="32919"/>
    <cellStyle name="Обычный 6 3 2 2 7 2 3" xfId="32920"/>
    <cellStyle name="Обычный 6 3 2 2 7 2 3 2" xfId="32921"/>
    <cellStyle name="Обычный 6 3 2 2 7 2 3 3" xfId="32922"/>
    <cellStyle name="Обычный 6 3 2 2 7 2 3 4" xfId="32923"/>
    <cellStyle name="Обычный 6 3 2 2 7 2 4" xfId="32924"/>
    <cellStyle name="Обычный 6 3 2 2 7 2 5" xfId="32925"/>
    <cellStyle name="Обычный 6 3 2 2 7 2 6" xfId="32926"/>
    <cellStyle name="Обычный 6 3 2 2 7 2 7" xfId="32927"/>
    <cellStyle name="Обычный 6 3 2 2 7 3" xfId="32928"/>
    <cellStyle name="Обычный 6 3 2 2 7 3 2" xfId="32929"/>
    <cellStyle name="Обычный 6 3 2 2 7 3 2 2" xfId="32930"/>
    <cellStyle name="Обычный 6 3 2 2 7 3 3" xfId="32931"/>
    <cellStyle name="Обычный 6 3 2 2 7 3 4" xfId="32932"/>
    <cellStyle name="Обычный 6 3 2 2 7 3 5" xfId="32933"/>
    <cellStyle name="Обычный 6 3 2 2 7 4" xfId="32934"/>
    <cellStyle name="Обычный 6 3 2 2 7 4 2" xfId="32935"/>
    <cellStyle name="Обычный 6 3 2 2 7 4 3" xfId="32936"/>
    <cellStyle name="Обычный 6 3 2 2 7 4 4" xfId="32937"/>
    <cellStyle name="Обычный 6 3 2 2 7 5" xfId="32938"/>
    <cellStyle name="Обычный 6 3 2 2 7 6" xfId="32939"/>
    <cellStyle name="Обычный 6 3 2 2 7 7" xfId="32940"/>
    <cellStyle name="Обычный 6 3 2 2 7 8" xfId="32941"/>
    <cellStyle name="Обычный 6 3 2 2 8" xfId="32942"/>
    <cellStyle name="Обычный 6 3 2 2 8 2" xfId="32943"/>
    <cellStyle name="Обычный 6 3 2 2 8 2 2" xfId="32944"/>
    <cellStyle name="Обычный 6 3 2 2 8 2 2 2" xfId="32945"/>
    <cellStyle name="Обычный 6 3 2 2 8 2 3" xfId="32946"/>
    <cellStyle name="Обычный 6 3 2 2 8 2 4" xfId="32947"/>
    <cellStyle name="Обычный 6 3 2 2 8 2 5" xfId="32948"/>
    <cellStyle name="Обычный 6 3 2 2 8 3" xfId="32949"/>
    <cellStyle name="Обычный 6 3 2 2 8 3 2" xfId="32950"/>
    <cellStyle name="Обычный 6 3 2 2 8 3 3" xfId="32951"/>
    <cellStyle name="Обычный 6 3 2 2 8 3 4" xfId="32952"/>
    <cellStyle name="Обычный 6 3 2 2 8 4" xfId="32953"/>
    <cellStyle name="Обычный 6 3 2 2 8 5" xfId="32954"/>
    <cellStyle name="Обычный 6 3 2 2 8 6" xfId="32955"/>
    <cellStyle name="Обычный 6 3 2 2 8 7" xfId="32956"/>
    <cellStyle name="Обычный 6 3 2 2 9" xfId="32957"/>
    <cellStyle name="Обычный 6 3 2 2 9 2" xfId="32958"/>
    <cellStyle name="Обычный 6 3 2 2 9 2 2" xfId="32959"/>
    <cellStyle name="Обычный 6 3 2 2 9 2 2 2" xfId="32960"/>
    <cellStyle name="Обычный 6 3 2 2 9 2 3" xfId="32961"/>
    <cellStyle name="Обычный 6 3 2 2 9 2 4" xfId="32962"/>
    <cellStyle name="Обычный 6 3 2 2 9 2 5" xfId="32963"/>
    <cellStyle name="Обычный 6 3 2 2 9 3" xfId="32964"/>
    <cellStyle name="Обычный 6 3 2 2 9 3 2" xfId="32965"/>
    <cellStyle name="Обычный 6 3 2 2 9 3 3" xfId="32966"/>
    <cellStyle name="Обычный 6 3 2 2 9 3 4" xfId="32967"/>
    <cellStyle name="Обычный 6 3 2 2 9 4" xfId="32968"/>
    <cellStyle name="Обычный 6 3 2 2 9 5" xfId="32969"/>
    <cellStyle name="Обычный 6 3 2 2 9 6" xfId="32970"/>
    <cellStyle name="Обычный 6 3 2 2 9 7" xfId="32971"/>
    <cellStyle name="Обычный 6 3 2 3" xfId="32972"/>
    <cellStyle name="Обычный 6 3 2 3 2" xfId="32973"/>
    <cellStyle name="Обычный 6 3 2 3 2 2" xfId="32974"/>
    <cellStyle name="Обычный 6 3 2 3 2 2 2" xfId="32975"/>
    <cellStyle name="Обычный 6 3 2 3 2 2 2 2" xfId="32976"/>
    <cellStyle name="Обычный 6 3 2 3 2 2 3" xfId="32977"/>
    <cellStyle name="Обычный 6 3 2 3 2 2 4" xfId="32978"/>
    <cellStyle name="Обычный 6 3 2 3 2 2 5" xfId="32979"/>
    <cellStyle name="Обычный 6 3 2 3 2 3" xfId="32980"/>
    <cellStyle name="Обычный 6 3 2 3 2 3 2" xfId="32981"/>
    <cellStyle name="Обычный 6 3 2 3 2 3 2 2" xfId="32982"/>
    <cellStyle name="Обычный 6 3 2 3 2 3 3" xfId="32983"/>
    <cellStyle name="Обычный 6 3 2 3 2 3 4" xfId="32984"/>
    <cellStyle name="Обычный 6 3 2 3 2 3 5" xfId="32985"/>
    <cellStyle name="Обычный 6 3 2 3 2 4" xfId="32986"/>
    <cellStyle name="Обычный 6 3 2 3 2 4 2" xfId="32987"/>
    <cellStyle name="Обычный 6 3 2 3 2 4 3" xfId="32988"/>
    <cellStyle name="Обычный 6 3 2 3 2 4 4" xfId="32989"/>
    <cellStyle name="Обычный 6 3 2 3 2 5" xfId="32990"/>
    <cellStyle name="Обычный 6 3 2 3 2 6" xfId="32991"/>
    <cellStyle name="Обычный 6 3 2 3 2 7" xfId="32992"/>
    <cellStyle name="Обычный 6 3 2 3 2 8" xfId="32993"/>
    <cellStyle name="Обычный 6 3 2 3 3" xfId="32994"/>
    <cellStyle name="Обычный 6 3 2 3 3 2" xfId="32995"/>
    <cellStyle name="Обычный 6 3 2 3 3 2 2" xfId="32996"/>
    <cellStyle name="Обычный 6 3 2 3 3 3" xfId="32997"/>
    <cellStyle name="Обычный 6 3 2 3 3 4" xfId="32998"/>
    <cellStyle name="Обычный 6 3 2 3 3 5" xfId="32999"/>
    <cellStyle name="Обычный 6 3 2 3 4" xfId="33000"/>
    <cellStyle name="Обычный 6 3 2 3 4 2" xfId="33001"/>
    <cellStyle name="Обычный 6 3 2 3 4 2 2" xfId="33002"/>
    <cellStyle name="Обычный 6 3 2 3 4 3" xfId="33003"/>
    <cellStyle name="Обычный 6 3 2 3 4 4" xfId="33004"/>
    <cellStyle name="Обычный 6 3 2 3 4 5" xfId="33005"/>
    <cellStyle name="Обычный 6 3 2 3 5" xfId="33006"/>
    <cellStyle name="Обычный 6 3 2 3 5 2" xfId="33007"/>
    <cellStyle name="Обычный 6 3 2 3 5 2 2" xfId="33008"/>
    <cellStyle name="Обычный 6 3 2 3 5 3" xfId="33009"/>
    <cellStyle name="Обычный 6 3 2 3 5 4" xfId="33010"/>
    <cellStyle name="Обычный 6 3 2 3 5 5" xfId="33011"/>
    <cellStyle name="Обычный 6 3 2 3 6" xfId="33012"/>
    <cellStyle name="Обычный 6 3 2 3 6 2" xfId="33013"/>
    <cellStyle name="Обычный 6 3 2 3 6 2 2" xfId="33014"/>
    <cellStyle name="Обычный 6 3 2 3 6 3" xfId="33015"/>
    <cellStyle name="Обычный 6 3 2 3 7" xfId="33016"/>
    <cellStyle name="Обычный 6 3 2 3 7 2" xfId="33017"/>
    <cellStyle name="Обычный 6 3 2 3 8" xfId="33018"/>
    <cellStyle name="Обычный 6 3 2 3 9" xfId="33019"/>
    <cellStyle name="Обычный 6 3 2 4" xfId="33020"/>
    <cellStyle name="Обычный 6 3 2 4 2" xfId="33021"/>
    <cellStyle name="Обычный 6 3 2 4 2 2" xfId="33022"/>
    <cellStyle name="Обычный 6 3 2 4 2 2 2" xfId="33023"/>
    <cellStyle name="Обычный 6 3 2 4 2 2 2 2" xfId="33024"/>
    <cellStyle name="Обычный 6 3 2 4 2 2 3" xfId="33025"/>
    <cellStyle name="Обычный 6 3 2 4 2 2 4" xfId="33026"/>
    <cellStyle name="Обычный 6 3 2 4 2 2 5" xfId="33027"/>
    <cellStyle name="Обычный 6 3 2 4 2 3" xfId="33028"/>
    <cellStyle name="Обычный 6 3 2 4 2 3 2" xfId="33029"/>
    <cellStyle name="Обычный 6 3 2 4 2 3 3" xfId="33030"/>
    <cellStyle name="Обычный 6 3 2 4 2 3 4" xfId="33031"/>
    <cellStyle name="Обычный 6 3 2 4 2 4" xfId="33032"/>
    <cellStyle name="Обычный 6 3 2 4 2 5" xfId="33033"/>
    <cellStyle name="Обычный 6 3 2 4 2 6" xfId="33034"/>
    <cellStyle name="Обычный 6 3 2 4 2 7" xfId="33035"/>
    <cellStyle name="Обычный 6 3 2 4 3" xfId="33036"/>
    <cellStyle name="Обычный 6 3 2 4 3 2" xfId="33037"/>
    <cellStyle name="Обычный 6 3 2 4 3 2 2" xfId="33038"/>
    <cellStyle name="Обычный 6 3 2 4 3 3" xfId="33039"/>
    <cellStyle name="Обычный 6 3 2 4 3 4" xfId="33040"/>
    <cellStyle name="Обычный 6 3 2 4 3 5" xfId="33041"/>
    <cellStyle name="Обычный 6 3 2 4 4" xfId="33042"/>
    <cellStyle name="Обычный 6 3 2 4 4 2" xfId="33043"/>
    <cellStyle name="Обычный 6 3 2 4 4 2 2" xfId="33044"/>
    <cellStyle name="Обычный 6 3 2 4 4 3" xfId="33045"/>
    <cellStyle name="Обычный 6 3 2 4 4 4" xfId="33046"/>
    <cellStyle name="Обычный 6 3 2 4 4 5" xfId="33047"/>
    <cellStyle name="Обычный 6 3 2 4 5" xfId="33048"/>
    <cellStyle name="Обычный 6 3 2 4 5 2" xfId="33049"/>
    <cellStyle name="Обычный 6 3 2 4 5 3" xfId="33050"/>
    <cellStyle name="Обычный 6 3 2 4 5 4" xfId="33051"/>
    <cellStyle name="Обычный 6 3 2 4 6" xfId="33052"/>
    <cellStyle name="Обычный 6 3 2 4 7" xfId="33053"/>
    <cellStyle name="Обычный 6 3 2 4 8" xfId="33054"/>
    <cellStyle name="Обычный 6 3 2 4 9" xfId="33055"/>
    <cellStyle name="Обычный 6 3 2 5" xfId="33056"/>
    <cellStyle name="Обычный 6 3 2 5 2" xfId="33057"/>
    <cellStyle name="Обычный 6 3 2 5 2 2" xfId="33058"/>
    <cellStyle name="Обычный 6 3 2 5 2 2 2" xfId="33059"/>
    <cellStyle name="Обычный 6 3 2 5 2 2 2 2" xfId="33060"/>
    <cellStyle name="Обычный 6 3 2 5 2 2 3" xfId="33061"/>
    <cellStyle name="Обычный 6 3 2 5 2 2 4" xfId="33062"/>
    <cellStyle name="Обычный 6 3 2 5 2 2 5" xfId="33063"/>
    <cellStyle name="Обычный 6 3 2 5 2 3" xfId="33064"/>
    <cellStyle name="Обычный 6 3 2 5 2 3 2" xfId="33065"/>
    <cellStyle name="Обычный 6 3 2 5 2 3 3" xfId="33066"/>
    <cellStyle name="Обычный 6 3 2 5 2 3 4" xfId="33067"/>
    <cellStyle name="Обычный 6 3 2 5 2 4" xfId="33068"/>
    <cellStyle name="Обычный 6 3 2 5 2 5" xfId="33069"/>
    <cellStyle name="Обычный 6 3 2 5 2 6" xfId="33070"/>
    <cellStyle name="Обычный 6 3 2 5 2 7" xfId="33071"/>
    <cellStyle name="Обычный 6 3 2 5 3" xfId="33072"/>
    <cellStyle name="Обычный 6 3 2 5 3 2" xfId="33073"/>
    <cellStyle name="Обычный 6 3 2 5 3 2 2" xfId="33074"/>
    <cellStyle name="Обычный 6 3 2 5 3 3" xfId="33075"/>
    <cellStyle name="Обычный 6 3 2 5 3 4" xfId="33076"/>
    <cellStyle name="Обычный 6 3 2 5 3 5" xfId="33077"/>
    <cellStyle name="Обычный 6 3 2 5 4" xfId="33078"/>
    <cellStyle name="Обычный 6 3 2 5 4 2" xfId="33079"/>
    <cellStyle name="Обычный 6 3 2 5 4 2 2" xfId="33080"/>
    <cellStyle name="Обычный 6 3 2 5 4 3" xfId="33081"/>
    <cellStyle name="Обычный 6 3 2 5 4 4" xfId="33082"/>
    <cellStyle name="Обычный 6 3 2 5 4 5" xfId="33083"/>
    <cellStyle name="Обычный 6 3 2 5 5" xfId="33084"/>
    <cellStyle name="Обычный 6 3 2 5 5 2" xfId="33085"/>
    <cellStyle name="Обычный 6 3 2 5 5 3" xfId="33086"/>
    <cellStyle name="Обычный 6 3 2 5 5 4" xfId="33087"/>
    <cellStyle name="Обычный 6 3 2 5 6" xfId="33088"/>
    <cellStyle name="Обычный 6 3 2 5 7" xfId="33089"/>
    <cellStyle name="Обычный 6 3 2 5 8" xfId="33090"/>
    <cellStyle name="Обычный 6 3 2 5 9" xfId="33091"/>
    <cellStyle name="Обычный 6 3 2 6" xfId="33092"/>
    <cellStyle name="Обычный 6 3 2 6 2" xfId="33093"/>
    <cellStyle name="Обычный 6 3 2 6 2 2" xfId="33094"/>
    <cellStyle name="Обычный 6 3 2 6 2 2 2" xfId="33095"/>
    <cellStyle name="Обычный 6 3 2 6 2 2 2 2" xfId="33096"/>
    <cellStyle name="Обычный 6 3 2 6 2 2 3" xfId="33097"/>
    <cellStyle name="Обычный 6 3 2 6 2 2 4" xfId="33098"/>
    <cellStyle name="Обычный 6 3 2 6 2 2 5" xfId="33099"/>
    <cellStyle name="Обычный 6 3 2 6 2 3" xfId="33100"/>
    <cellStyle name="Обычный 6 3 2 6 2 3 2" xfId="33101"/>
    <cellStyle name="Обычный 6 3 2 6 2 3 3" xfId="33102"/>
    <cellStyle name="Обычный 6 3 2 6 2 3 4" xfId="33103"/>
    <cellStyle name="Обычный 6 3 2 6 2 4" xfId="33104"/>
    <cellStyle name="Обычный 6 3 2 6 2 5" xfId="33105"/>
    <cellStyle name="Обычный 6 3 2 6 2 6" xfId="33106"/>
    <cellStyle name="Обычный 6 3 2 6 2 7" xfId="33107"/>
    <cellStyle name="Обычный 6 3 2 6 3" xfId="33108"/>
    <cellStyle name="Обычный 6 3 2 6 3 2" xfId="33109"/>
    <cellStyle name="Обычный 6 3 2 6 3 2 2" xfId="33110"/>
    <cellStyle name="Обычный 6 3 2 6 3 3" xfId="33111"/>
    <cellStyle name="Обычный 6 3 2 6 3 4" xfId="33112"/>
    <cellStyle name="Обычный 6 3 2 6 3 5" xfId="33113"/>
    <cellStyle name="Обычный 6 3 2 6 4" xfId="33114"/>
    <cellStyle name="Обычный 6 3 2 6 4 2" xfId="33115"/>
    <cellStyle name="Обычный 6 3 2 6 4 3" xfId="33116"/>
    <cellStyle name="Обычный 6 3 2 6 4 4" xfId="33117"/>
    <cellStyle name="Обычный 6 3 2 6 5" xfId="33118"/>
    <cellStyle name="Обычный 6 3 2 6 6" xfId="33119"/>
    <cellStyle name="Обычный 6 3 2 6 7" xfId="33120"/>
    <cellStyle name="Обычный 6 3 2 6 8" xfId="33121"/>
    <cellStyle name="Обычный 6 3 2 7" xfId="33122"/>
    <cellStyle name="Обычный 6 3 2 7 2" xfId="33123"/>
    <cellStyle name="Обычный 6 3 2 7 2 2" xfId="33124"/>
    <cellStyle name="Обычный 6 3 2 7 2 2 2" xfId="33125"/>
    <cellStyle name="Обычный 6 3 2 7 2 2 2 2" xfId="33126"/>
    <cellStyle name="Обычный 6 3 2 7 2 2 3" xfId="33127"/>
    <cellStyle name="Обычный 6 3 2 7 2 2 4" xfId="33128"/>
    <cellStyle name="Обычный 6 3 2 7 2 2 5" xfId="33129"/>
    <cellStyle name="Обычный 6 3 2 7 2 3" xfId="33130"/>
    <cellStyle name="Обычный 6 3 2 7 2 3 2" xfId="33131"/>
    <cellStyle name="Обычный 6 3 2 7 2 3 3" xfId="33132"/>
    <cellStyle name="Обычный 6 3 2 7 2 3 4" xfId="33133"/>
    <cellStyle name="Обычный 6 3 2 7 2 4" xfId="33134"/>
    <cellStyle name="Обычный 6 3 2 7 2 5" xfId="33135"/>
    <cellStyle name="Обычный 6 3 2 7 2 6" xfId="33136"/>
    <cellStyle name="Обычный 6 3 2 7 2 7" xfId="33137"/>
    <cellStyle name="Обычный 6 3 2 7 3" xfId="33138"/>
    <cellStyle name="Обычный 6 3 2 7 3 2" xfId="33139"/>
    <cellStyle name="Обычный 6 3 2 7 3 2 2" xfId="33140"/>
    <cellStyle name="Обычный 6 3 2 7 3 3" xfId="33141"/>
    <cellStyle name="Обычный 6 3 2 7 3 4" xfId="33142"/>
    <cellStyle name="Обычный 6 3 2 7 3 5" xfId="33143"/>
    <cellStyle name="Обычный 6 3 2 7 4" xfId="33144"/>
    <cellStyle name="Обычный 6 3 2 7 4 2" xfId="33145"/>
    <cellStyle name="Обычный 6 3 2 7 4 3" xfId="33146"/>
    <cellStyle name="Обычный 6 3 2 7 4 4" xfId="33147"/>
    <cellStyle name="Обычный 6 3 2 7 5" xfId="33148"/>
    <cellStyle name="Обычный 6 3 2 7 6" xfId="33149"/>
    <cellStyle name="Обычный 6 3 2 7 7" xfId="33150"/>
    <cellStyle name="Обычный 6 3 2 7 8" xfId="33151"/>
    <cellStyle name="Обычный 6 3 2 8" xfId="33152"/>
    <cellStyle name="Обычный 6 3 2 8 2" xfId="33153"/>
    <cellStyle name="Обычный 6 3 2 8 2 2" xfId="33154"/>
    <cellStyle name="Обычный 6 3 2 8 2 2 2" xfId="33155"/>
    <cellStyle name="Обычный 6 3 2 8 2 2 2 2" xfId="33156"/>
    <cellStyle name="Обычный 6 3 2 8 2 2 3" xfId="33157"/>
    <cellStyle name="Обычный 6 3 2 8 2 2 4" xfId="33158"/>
    <cellStyle name="Обычный 6 3 2 8 2 2 5" xfId="33159"/>
    <cellStyle name="Обычный 6 3 2 8 2 3" xfId="33160"/>
    <cellStyle name="Обычный 6 3 2 8 2 3 2" xfId="33161"/>
    <cellStyle name="Обычный 6 3 2 8 2 3 3" xfId="33162"/>
    <cellStyle name="Обычный 6 3 2 8 2 3 4" xfId="33163"/>
    <cellStyle name="Обычный 6 3 2 8 2 4" xfId="33164"/>
    <cellStyle name="Обычный 6 3 2 8 2 5" xfId="33165"/>
    <cellStyle name="Обычный 6 3 2 8 2 6" xfId="33166"/>
    <cellStyle name="Обычный 6 3 2 8 2 7" xfId="33167"/>
    <cellStyle name="Обычный 6 3 2 8 3" xfId="33168"/>
    <cellStyle name="Обычный 6 3 2 8 3 2" xfId="33169"/>
    <cellStyle name="Обычный 6 3 2 8 3 2 2" xfId="33170"/>
    <cellStyle name="Обычный 6 3 2 8 3 3" xfId="33171"/>
    <cellStyle name="Обычный 6 3 2 8 3 4" xfId="33172"/>
    <cellStyle name="Обычный 6 3 2 8 3 5" xfId="33173"/>
    <cellStyle name="Обычный 6 3 2 8 4" xfId="33174"/>
    <cellStyle name="Обычный 6 3 2 8 4 2" xfId="33175"/>
    <cellStyle name="Обычный 6 3 2 8 4 3" xfId="33176"/>
    <cellStyle name="Обычный 6 3 2 8 4 4" xfId="33177"/>
    <cellStyle name="Обычный 6 3 2 8 5" xfId="33178"/>
    <cellStyle name="Обычный 6 3 2 8 6" xfId="33179"/>
    <cellStyle name="Обычный 6 3 2 8 7" xfId="33180"/>
    <cellStyle name="Обычный 6 3 2 8 8" xfId="33181"/>
    <cellStyle name="Обычный 6 3 2 9" xfId="33182"/>
    <cellStyle name="Обычный 6 3 2 9 2" xfId="33183"/>
    <cellStyle name="Обычный 6 3 2 9 2 2" xfId="33184"/>
    <cellStyle name="Обычный 6 3 2 9 2 2 2" xfId="33185"/>
    <cellStyle name="Обычный 6 3 2 9 2 3" xfId="33186"/>
    <cellStyle name="Обычный 6 3 2 9 2 4" xfId="33187"/>
    <cellStyle name="Обычный 6 3 2 9 2 5" xfId="33188"/>
    <cellStyle name="Обычный 6 3 2 9 3" xfId="33189"/>
    <cellStyle name="Обычный 6 3 2 9 3 2" xfId="33190"/>
    <cellStyle name="Обычный 6 3 2 9 3 3" xfId="33191"/>
    <cellStyle name="Обычный 6 3 2 9 3 4" xfId="33192"/>
    <cellStyle name="Обычный 6 3 2 9 4" xfId="33193"/>
    <cellStyle name="Обычный 6 3 2 9 5" xfId="33194"/>
    <cellStyle name="Обычный 6 3 2 9 6" xfId="33195"/>
    <cellStyle name="Обычный 6 3 2 9 7" xfId="33196"/>
    <cellStyle name="Обычный 6 3 3" xfId="33197"/>
    <cellStyle name="Обычный 6 3 3 10" xfId="33198"/>
    <cellStyle name="Обычный 6 3 3 10 2" xfId="33199"/>
    <cellStyle name="Обычный 6 3 3 10 2 2" xfId="33200"/>
    <cellStyle name="Обычный 6 3 3 10 3" xfId="33201"/>
    <cellStyle name="Обычный 6 3 3 10 4" xfId="33202"/>
    <cellStyle name="Обычный 6 3 3 10 5" xfId="33203"/>
    <cellStyle name="Обычный 6 3 3 11" xfId="33204"/>
    <cellStyle name="Обычный 6 3 3 11 2" xfId="33205"/>
    <cellStyle name="Обычный 6 3 3 11 2 2" xfId="33206"/>
    <cellStyle name="Обычный 6 3 3 11 3" xfId="33207"/>
    <cellStyle name="Обычный 6 3 3 11 4" xfId="33208"/>
    <cellStyle name="Обычный 6 3 3 11 5" xfId="33209"/>
    <cellStyle name="Обычный 6 3 3 12" xfId="33210"/>
    <cellStyle name="Обычный 6 3 3 12 2" xfId="33211"/>
    <cellStyle name="Обычный 6 3 3 12 2 2" xfId="33212"/>
    <cellStyle name="Обычный 6 3 3 12 3" xfId="33213"/>
    <cellStyle name="Обычный 6 3 3 13" xfId="33214"/>
    <cellStyle name="Обычный 6 3 3 13 2" xfId="33215"/>
    <cellStyle name="Обычный 6 3 3 14" xfId="33216"/>
    <cellStyle name="Обычный 6 3 3 15" xfId="33217"/>
    <cellStyle name="Обычный 6 3 3 2" xfId="33218"/>
    <cellStyle name="Обычный 6 3 3 2 2" xfId="33219"/>
    <cellStyle name="Обычный 6 3 3 2 2 2" xfId="33220"/>
    <cellStyle name="Обычный 6 3 3 2 2 2 2" xfId="33221"/>
    <cellStyle name="Обычный 6 3 3 2 2 2 2 2" xfId="33222"/>
    <cellStyle name="Обычный 6 3 3 2 2 2 3" xfId="33223"/>
    <cellStyle name="Обычный 6 3 3 2 2 2 4" xfId="33224"/>
    <cellStyle name="Обычный 6 3 3 2 2 2 5" xfId="33225"/>
    <cellStyle name="Обычный 6 3 3 2 2 3" xfId="33226"/>
    <cellStyle name="Обычный 6 3 3 2 2 3 2" xfId="33227"/>
    <cellStyle name="Обычный 6 3 3 2 2 3 3" xfId="33228"/>
    <cellStyle name="Обычный 6 3 3 2 2 3 4" xfId="33229"/>
    <cellStyle name="Обычный 6 3 3 2 2 4" xfId="33230"/>
    <cellStyle name="Обычный 6 3 3 2 2 5" xfId="33231"/>
    <cellStyle name="Обычный 6 3 3 2 2 6" xfId="33232"/>
    <cellStyle name="Обычный 6 3 3 2 2 7" xfId="33233"/>
    <cellStyle name="Обычный 6 3 3 2 3" xfId="33234"/>
    <cellStyle name="Обычный 6 3 3 2 3 2" xfId="33235"/>
    <cellStyle name="Обычный 6 3 3 2 3 2 2" xfId="33236"/>
    <cellStyle name="Обычный 6 3 3 2 3 3" xfId="33237"/>
    <cellStyle name="Обычный 6 3 3 2 3 4" xfId="33238"/>
    <cellStyle name="Обычный 6 3 3 2 3 5" xfId="33239"/>
    <cellStyle name="Обычный 6 3 3 2 4" xfId="33240"/>
    <cellStyle name="Обычный 6 3 3 2 4 2" xfId="33241"/>
    <cellStyle name="Обычный 6 3 3 2 4 2 2" xfId="33242"/>
    <cellStyle name="Обычный 6 3 3 2 4 3" xfId="33243"/>
    <cellStyle name="Обычный 6 3 3 2 4 4" xfId="33244"/>
    <cellStyle name="Обычный 6 3 3 2 4 5" xfId="33245"/>
    <cellStyle name="Обычный 6 3 3 2 5" xfId="33246"/>
    <cellStyle name="Обычный 6 3 3 2 5 2" xfId="33247"/>
    <cellStyle name="Обычный 6 3 3 2 5 3" xfId="33248"/>
    <cellStyle name="Обычный 6 3 3 2 5 4" xfId="33249"/>
    <cellStyle name="Обычный 6 3 3 2 6" xfId="33250"/>
    <cellStyle name="Обычный 6 3 3 2 7" xfId="33251"/>
    <cellStyle name="Обычный 6 3 3 2 8" xfId="33252"/>
    <cellStyle name="Обычный 6 3 3 2 9" xfId="33253"/>
    <cellStyle name="Обычный 6 3 3 3" xfId="33254"/>
    <cellStyle name="Обычный 6 3 3 3 2" xfId="33255"/>
    <cellStyle name="Обычный 6 3 3 3 2 2" xfId="33256"/>
    <cellStyle name="Обычный 6 3 3 3 2 2 2" xfId="33257"/>
    <cellStyle name="Обычный 6 3 3 3 2 2 2 2" xfId="33258"/>
    <cellStyle name="Обычный 6 3 3 3 2 2 3" xfId="33259"/>
    <cellStyle name="Обычный 6 3 3 3 2 2 4" xfId="33260"/>
    <cellStyle name="Обычный 6 3 3 3 2 2 5" xfId="33261"/>
    <cellStyle name="Обычный 6 3 3 3 2 3" xfId="33262"/>
    <cellStyle name="Обычный 6 3 3 3 2 3 2" xfId="33263"/>
    <cellStyle name="Обычный 6 3 3 3 2 3 3" xfId="33264"/>
    <cellStyle name="Обычный 6 3 3 3 2 3 4" xfId="33265"/>
    <cellStyle name="Обычный 6 3 3 3 2 4" xfId="33266"/>
    <cellStyle name="Обычный 6 3 3 3 2 5" xfId="33267"/>
    <cellStyle name="Обычный 6 3 3 3 2 6" xfId="33268"/>
    <cellStyle name="Обычный 6 3 3 3 2 7" xfId="33269"/>
    <cellStyle name="Обычный 6 3 3 3 3" xfId="33270"/>
    <cellStyle name="Обычный 6 3 3 3 3 2" xfId="33271"/>
    <cellStyle name="Обычный 6 3 3 3 3 2 2" xfId="33272"/>
    <cellStyle name="Обычный 6 3 3 3 3 3" xfId="33273"/>
    <cellStyle name="Обычный 6 3 3 3 3 4" xfId="33274"/>
    <cellStyle name="Обычный 6 3 3 3 3 5" xfId="33275"/>
    <cellStyle name="Обычный 6 3 3 3 4" xfId="33276"/>
    <cellStyle name="Обычный 6 3 3 3 4 2" xfId="33277"/>
    <cellStyle name="Обычный 6 3 3 3 4 2 2" xfId="33278"/>
    <cellStyle name="Обычный 6 3 3 3 4 3" xfId="33279"/>
    <cellStyle name="Обычный 6 3 3 3 4 4" xfId="33280"/>
    <cellStyle name="Обычный 6 3 3 3 4 5" xfId="33281"/>
    <cellStyle name="Обычный 6 3 3 3 5" xfId="33282"/>
    <cellStyle name="Обычный 6 3 3 3 5 2" xfId="33283"/>
    <cellStyle name="Обычный 6 3 3 3 5 3" xfId="33284"/>
    <cellStyle name="Обычный 6 3 3 3 5 4" xfId="33285"/>
    <cellStyle name="Обычный 6 3 3 3 6" xfId="33286"/>
    <cellStyle name="Обычный 6 3 3 3 7" xfId="33287"/>
    <cellStyle name="Обычный 6 3 3 3 8" xfId="33288"/>
    <cellStyle name="Обычный 6 3 3 3 9" xfId="33289"/>
    <cellStyle name="Обычный 6 3 3 4" xfId="33290"/>
    <cellStyle name="Обычный 6 3 3 4 2" xfId="33291"/>
    <cellStyle name="Обычный 6 3 3 4 2 2" xfId="33292"/>
    <cellStyle name="Обычный 6 3 3 4 2 2 2" xfId="33293"/>
    <cellStyle name="Обычный 6 3 3 4 2 2 2 2" xfId="33294"/>
    <cellStyle name="Обычный 6 3 3 4 2 2 3" xfId="33295"/>
    <cellStyle name="Обычный 6 3 3 4 2 2 4" xfId="33296"/>
    <cellStyle name="Обычный 6 3 3 4 2 2 5" xfId="33297"/>
    <cellStyle name="Обычный 6 3 3 4 2 3" xfId="33298"/>
    <cellStyle name="Обычный 6 3 3 4 2 3 2" xfId="33299"/>
    <cellStyle name="Обычный 6 3 3 4 2 3 3" xfId="33300"/>
    <cellStyle name="Обычный 6 3 3 4 2 3 4" xfId="33301"/>
    <cellStyle name="Обычный 6 3 3 4 2 4" xfId="33302"/>
    <cellStyle name="Обычный 6 3 3 4 2 5" xfId="33303"/>
    <cellStyle name="Обычный 6 3 3 4 2 6" xfId="33304"/>
    <cellStyle name="Обычный 6 3 3 4 2 7" xfId="33305"/>
    <cellStyle name="Обычный 6 3 3 4 3" xfId="33306"/>
    <cellStyle name="Обычный 6 3 3 4 3 2" xfId="33307"/>
    <cellStyle name="Обычный 6 3 3 4 3 2 2" xfId="33308"/>
    <cellStyle name="Обычный 6 3 3 4 3 3" xfId="33309"/>
    <cellStyle name="Обычный 6 3 3 4 3 4" xfId="33310"/>
    <cellStyle name="Обычный 6 3 3 4 3 5" xfId="33311"/>
    <cellStyle name="Обычный 6 3 3 4 4" xfId="33312"/>
    <cellStyle name="Обычный 6 3 3 4 4 2" xfId="33313"/>
    <cellStyle name="Обычный 6 3 3 4 4 2 2" xfId="33314"/>
    <cellStyle name="Обычный 6 3 3 4 4 3" xfId="33315"/>
    <cellStyle name="Обычный 6 3 3 4 4 4" xfId="33316"/>
    <cellStyle name="Обычный 6 3 3 4 4 5" xfId="33317"/>
    <cellStyle name="Обычный 6 3 3 4 5" xfId="33318"/>
    <cellStyle name="Обычный 6 3 3 4 5 2" xfId="33319"/>
    <cellStyle name="Обычный 6 3 3 4 5 3" xfId="33320"/>
    <cellStyle name="Обычный 6 3 3 4 5 4" xfId="33321"/>
    <cellStyle name="Обычный 6 3 3 4 6" xfId="33322"/>
    <cellStyle name="Обычный 6 3 3 4 7" xfId="33323"/>
    <cellStyle name="Обычный 6 3 3 4 8" xfId="33324"/>
    <cellStyle name="Обычный 6 3 3 4 9" xfId="33325"/>
    <cellStyle name="Обычный 6 3 3 5" xfId="33326"/>
    <cellStyle name="Обычный 6 3 3 5 2" xfId="33327"/>
    <cellStyle name="Обычный 6 3 3 5 2 2" xfId="33328"/>
    <cellStyle name="Обычный 6 3 3 5 2 2 2" xfId="33329"/>
    <cellStyle name="Обычный 6 3 3 5 2 2 2 2" xfId="33330"/>
    <cellStyle name="Обычный 6 3 3 5 2 2 3" xfId="33331"/>
    <cellStyle name="Обычный 6 3 3 5 2 2 4" xfId="33332"/>
    <cellStyle name="Обычный 6 3 3 5 2 2 5" xfId="33333"/>
    <cellStyle name="Обычный 6 3 3 5 2 3" xfId="33334"/>
    <cellStyle name="Обычный 6 3 3 5 2 3 2" xfId="33335"/>
    <cellStyle name="Обычный 6 3 3 5 2 3 3" xfId="33336"/>
    <cellStyle name="Обычный 6 3 3 5 2 3 4" xfId="33337"/>
    <cellStyle name="Обычный 6 3 3 5 2 4" xfId="33338"/>
    <cellStyle name="Обычный 6 3 3 5 2 5" xfId="33339"/>
    <cellStyle name="Обычный 6 3 3 5 2 6" xfId="33340"/>
    <cellStyle name="Обычный 6 3 3 5 2 7" xfId="33341"/>
    <cellStyle name="Обычный 6 3 3 5 3" xfId="33342"/>
    <cellStyle name="Обычный 6 3 3 5 3 2" xfId="33343"/>
    <cellStyle name="Обычный 6 3 3 5 3 2 2" xfId="33344"/>
    <cellStyle name="Обычный 6 3 3 5 3 3" xfId="33345"/>
    <cellStyle name="Обычный 6 3 3 5 3 4" xfId="33346"/>
    <cellStyle name="Обычный 6 3 3 5 3 5" xfId="33347"/>
    <cellStyle name="Обычный 6 3 3 5 4" xfId="33348"/>
    <cellStyle name="Обычный 6 3 3 5 4 2" xfId="33349"/>
    <cellStyle name="Обычный 6 3 3 5 4 3" xfId="33350"/>
    <cellStyle name="Обычный 6 3 3 5 4 4" xfId="33351"/>
    <cellStyle name="Обычный 6 3 3 5 5" xfId="33352"/>
    <cellStyle name="Обычный 6 3 3 5 6" xfId="33353"/>
    <cellStyle name="Обычный 6 3 3 5 7" xfId="33354"/>
    <cellStyle name="Обычный 6 3 3 5 8" xfId="33355"/>
    <cellStyle name="Обычный 6 3 3 6" xfId="33356"/>
    <cellStyle name="Обычный 6 3 3 6 2" xfId="33357"/>
    <cellStyle name="Обычный 6 3 3 6 2 2" xfId="33358"/>
    <cellStyle name="Обычный 6 3 3 6 2 2 2" xfId="33359"/>
    <cellStyle name="Обычный 6 3 3 6 2 2 2 2" xfId="33360"/>
    <cellStyle name="Обычный 6 3 3 6 2 2 3" xfId="33361"/>
    <cellStyle name="Обычный 6 3 3 6 2 2 4" xfId="33362"/>
    <cellStyle name="Обычный 6 3 3 6 2 2 5" xfId="33363"/>
    <cellStyle name="Обычный 6 3 3 6 2 3" xfId="33364"/>
    <cellStyle name="Обычный 6 3 3 6 2 3 2" xfId="33365"/>
    <cellStyle name="Обычный 6 3 3 6 2 3 3" xfId="33366"/>
    <cellStyle name="Обычный 6 3 3 6 2 3 4" xfId="33367"/>
    <cellStyle name="Обычный 6 3 3 6 2 4" xfId="33368"/>
    <cellStyle name="Обычный 6 3 3 6 2 5" xfId="33369"/>
    <cellStyle name="Обычный 6 3 3 6 2 6" xfId="33370"/>
    <cellStyle name="Обычный 6 3 3 6 2 7" xfId="33371"/>
    <cellStyle name="Обычный 6 3 3 6 3" xfId="33372"/>
    <cellStyle name="Обычный 6 3 3 6 3 2" xfId="33373"/>
    <cellStyle name="Обычный 6 3 3 6 3 2 2" xfId="33374"/>
    <cellStyle name="Обычный 6 3 3 6 3 3" xfId="33375"/>
    <cellStyle name="Обычный 6 3 3 6 3 4" xfId="33376"/>
    <cellStyle name="Обычный 6 3 3 6 3 5" xfId="33377"/>
    <cellStyle name="Обычный 6 3 3 6 4" xfId="33378"/>
    <cellStyle name="Обычный 6 3 3 6 4 2" xfId="33379"/>
    <cellStyle name="Обычный 6 3 3 6 4 3" xfId="33380"/>
    <cellStyle name="Обычный 6 3 3 6 4 4" xfId="33381"/>
    <cellStyle name="Обычный 6 3 3 6 5" xfId="33382"/>
    <cellStyle name="Обычный 6 3 3 6 6" xfId="33383"/>
    <cellStyle name="Обычный 6 3 3 6 7" xfId="33384"/>
    <cellStyle name="Обычный 6 3 3 6 8" xfId="33385"/>
    <cellStyle name="Обычный 6 3 3 7" xfId="33386"/>
    <cellStyle name="Обычный 6 3 3 7 2" xfId="33387"/>
    <cellStyle name="Обычный 6 3 3 7 2 2" xfId="33388"/>
    <cellStyle name="Обычный 6 3 3 7 2 2 2" xfId="33389"/>
    <cellStyle name="Обычный 6 3 3 7 2 2 2 2" xfId="33390"/>
    <cellStyle name="Обычный 6 3 3 7 2 2 3" xfId="33391"/>
    <cellStyle name="Обычный 6 3 3 7 2 2 4" xfId="33392"/>
    <cellStyle name="Обычный 6 3 3 7 2 2 5" xfId="33393"/>
    <cellStyle name="Обычный 6 3 3 7 2 3" xfId="33394"/>
    <cellStyle name="Обычный 6 3 3 7 2 3 2" xfId="33395"/>
    <cellStyle name="Обычный 6 3 3 7 2 3 3" xfId="33396"/>
    <cellStyle name="Обычный 6 3 3 7 2 3 4" xfId="33397"/>
    <cellStyle name="Обычный 6 3 3 7 2 4" xfId="33398"/>
    <cellStyle name="Обычный 6 3 3 7 2 5" xfId="33399"/>
    <cellStyle name="Обычный 6 3 3 7 2 6" xfId="33400"/>
    <cellStyle name="Обычный 6 3 3 7 2 7" xfId="33401"/>
    <cellStyle name="Обычный 6 3 3 7 3" xfId="33402"/>
    <cellStyle name="Обычный 6 3 3 7 3 2" xfId="33403"/>
    <cellStyle name="Обычный 6 3 3 7 3 2 2" xfId="33404"/>
    <cellStyle name="Обычный 6 3 3 7 3 3" xfId="33405"/>
    <cellStyle name="Обычный 6 3 3 7 3 4" xfId="33406"/>
    <cellStyle name="Обычный 6 3 3 7 3 5" xfId="33407"/>
    <cellStyle name="Обычный 6 3 3 7 4" xfId="33408"/>
    <cellStyle name="Обычный 6 3 3 7 4 2" xfId="33409"/>
    <cellStyle name="Обычный 6 3 3 7 4 3" xfId="33410"/>
    <cellStyle name="Обычный 6 3 3 7 4 4" xfId="33411"/>
    <cellStyle name="Обычный 6 3 3 7 5" xfId="33412"/>
    <cellStyle name="Обычный 6 3 3 7 6" xfId="33413"/>
    <cellStyle name="Обычный 6 3 3 7 7" xfId="33414"/>
    <cellStyle name="Обычный 6 3 3 7 8" xfId="33415"/>
    <cellStyle name="Обычный 6 3 3 8" xfId="33416"/>
    <cellStyle name="Обычный 6 3 3 8 2" xfId="33417"/>
    <cellStyle name="Обычный 6 3 3 8 2 2" xfId="33418"/>
    <cellStyle name="Обычный 6 3 3 8 2 2 2" xfId="33419"/>
    <cellStyle name="Обычный 6 3 3 8 2 3" xfId="33420"/>
    <cellStyle name="Обычный 6 3 3 8 2 4" xfId="33421"/>
    <cellStyle name="Обычный 6 3 3 8 2 5" xfId="33422"/>
    <cellStyle name="Обычный 6 3 3 8 3" xfId="33423"/>
    <cellStyle name="Обычный 6 3 3 8 3 2" xfId="33424"/>
    <cellStyle name="Обычный 6 3 3 8 3 3" xfId="33425"/>
    <cellStyle name="Обычный 6 3 3 8 3 4" xfId="33426"/>
    <cellStyle name="Обычный 6 3 3 8 4" xfId="33427"/>
    <cellStyle name="Обычный 6 3 3 8 5" xfId="33428"/>
    <cellStyle name="Обычный 6 3 3 8 6" xfId="33429"/>
    <cellStyle name="Обычный 6 3 3 8 7" xfId="33430"/>
    <cellStyle name="Обычный 6 3 3 9" xfId="33431"/>
    <cellStyle name="Обычный 6 3 3 9 2" xfId="33432"/>
    <cellStyle name="Обычный 6 3 3 9 2 2" xfId="33433"/>
    <cellStyle name="Обычный 6 3 3 9 2 2 2" xfId="33434"/>
    <cellStyle name="Обычный 6 3 3 9 2 3" xfId="33435"/>
    <cellStyle name="Обычный 6 3 3 9 2 4" xfId="33436"/>
    <cellStyle name="Обычный 6 3 3 9 2 5" xfId="33437"/>
    <cellStyle name="Обычный 6 3 3 9 3" xfId="33438"/>
    <cellStyle name="Обычный 6 3 3 9 3 2" xfId="33439"/>
    <cellStyle name="Обычный 6 3 3 9 3 3" xfId="33440"/>
    <cellStyle name="Обычный 6 3 3 9 3 4" xfId="33441"/>
    <cellStyle name="Обычный 6 3 3 9 4" xfId="33442"/>
    <cellStyle name="Обычный 6 3 3 9 5" xfId="33443"/>
    <cellStyle name="Обычный 6 3 3 9 6" xfId="33444"/>
    <cellStyle name="Обычный 6 3 3 9 7" xfId="33445"/>
    <cellStyle name="Обычный 6 3 4" xfId="33446"/>
    <cellStyle name="Обычный 6 3 4 10" xfId="33447"/>
    <cellStyle name="Обычный 6 3 4 10 2" xfId="33448"/>
    <cellStyle name="Обычный 6 3 4 10 2 2" xfId="33449"/>
    <cellStyle name="Обычный 6 3 4 10 3" xfId="33450"/>
    <cellStyle name="Обычный 6 3 4 10 4" xfId="33451"/>
    <cellStyle name="Обычный 6 3 4 10 5" xfId="33452"/>
    <cellStyle name="Обычный 6 3 4 11" xfId="33453"/>
    <cellStyle name="Обычный 6 3 4 11 2" xfId="33454"/>
    <cellStyle name="Обычный 6 3 4 11 2 2" xfId="33455"/>
    <cellStyle name="Обычный 6 3 4 11 3" xfId="33456"/>
    <cellStyle name="Обычный 6 3 4 11 4" xfId="33457"/>
    <cellStyle name="Обычный 6 3 4 11 5" xfId="33458"/>
    <cellStyle name="Обычный 6 3 4 12" xfId="33459"/>
    <cellStyle name="Обычный 6 3 4 12 2" xfId="33460"/>
    <cellStyle name="Обычный 6 3 4 12 2 2" xfId="33461"/>
    <cellStyle name="Обычный 6 3 4 12 3" xfId="33462"/>
    <cellStyle name="Обычный 6 3 4 13" xfId="33463"/>
    <cellStyle name="Обычный 6 3 4 13 2" xfId="33464"/>
    <cellStyle name="Обычный 6 3 4 14" xfId="33465"/>
    <cellStyle name="Обычный 6 3 4 15" xfId="33466"/>
    <cellStyle name="Обычный 6 3 4 2" xfId="33467"/>
    <cellStyle name="Обычный 6 3 4 2 2" xfId="33468"/>
    <cellStyle name="Обычный 6 3 4 2 2 2" xfId="33469"/>
    <cellStyle name="Обычный 6 3 4 2 2 2 2" xfId="33470"/>
    <cellStyle name="Обычный 6 3 4 2 2 2 2 2" xfId="33471"/>
    <cellStyle name="Обычный 6 3 4 2 2 2 3" xfId="33472"/>
    <cellStyle name="Обычный 6 3 4 2 2 2 4" xfId="33473"/>
    <cellStyle name="Обычный 6 3 4 2 2 2 5" xfId="33474"/>
    <cellStyle name="Обычный 6 3 4 2 2 3" xfId="33475"/>
    <cellStyle name="Обычный 6 3 4 2 2 3 2" xfId="33476"/>
    <cellStyle name="Обычный 6 3 4 2 2 3 3" xfId="33477"/>
    <cellStyle name="Обычный 6 3 4 2 2 3 4" xfId="33478"/>
    <cellStyle name="Обычный 6 3 4 2 2 4" xfId="33479"/>
    <cellStyle name="Обычный 6 3 4 2 2 5" xfId="33480"/>
    <cellStyle name="Обычный 6 3 4 2 2 6" xfId="33481"/>
    <cellStyle name="Обычный 6 3 4 2 2 7" xfId="33482"/>
    <cellStyle name="Обычный 6 3 4 2 3" xfId="33483"/>
    <cellStyle name="Обычный 6 3 4 2 3 2" xfId="33484"/>
    <cellStyle name="Обычный 6 3 4 2 3 2 2" xfId="33485"/>
    <cellStyle name="Обычный 6 3 4 2 3 3" xfId="33486"/>
    <cellStyle name="Обычный 6 3 4 2 3 4" xfId="33487"/>
    <cellStyle name="Обычный 6 3 4 2 3 5" xfId="33488"/>
    <cellStyle name="Обычный 6 3 4 2 4" xfId="33489"/>
    <cellStyle name="Обычный 6 3 4 2 4 2" xfId="33490"/>
    <cellStyle name="Обычный 6 3 4 2 4 2 2" xfId="33491"/>
    <cellStyle name="Обычный 6 3 4 2 4 3" xfId="33492"/>
    <cellStyle name="Обычный 6 3 4 2 4 4" xfId="33493"/>
    <cellStyle name="Обычный 6 3 4 2 4 5" xfId="33494"/>
    <cellStyle name="Обычный 6 3 4 2 5" xfId="33495"/>
    <cellStyle name="Обычный 6 3 4 2 5 2" xfId="33496"/>
    <cellStyle name="Обычный 6 3 4 2 5 3" xfId="33497"/>
    <cellStyle name="Обычный 6 3 4 2 5 4" xfId="33498"/>
    <cellStyle name="Обычный 6 3 4 2 6" xfId="33499"/>
    <cellStyle name="Обычный 6 3 4 2 7" xfId="33500"/>
    <cellStyle name="Обычный 6 3 4 2 8" xfId="33501"/>
    <cellStyle name="Обычный 6 3 4 2 9" xfId="33502"/>
    <cellStyle name="Обычный 6 3 4 3" xfId="33503"/>
    <cellStyle name="Обычный 6 3 4 3 2" xfId="33504"/>
    <cellStyle name="Обычный 6 3 4 3 2 2" xfId="33505"/>
    <cellStyle name="Обычный 6 3 4 3 2 2 2" xfId="33506"/>
    <cellStyle name="Обычный 6 3 4 3 2 2 2 2" xfId="33507"/>
    <cellStyle name="Обычный 6 3 4 3 2 2 3" xfId="33508"/>
    <cellStyle name="Обычный 6 3 4 3 2 2 4" xfId="33509"/>
    <cellStyle name="Обычный 6 3 4 3 2 2 5" xfId="33510"/>
    <cellStyle name="Обычный 6 3 4 3 2 3" xfId="33511"/>
    <cellStyle name="Обычный 6 3 4 3 2 3 2" xfId="33512"/>
    <cellStyle name="Обычный 6 3 4 3 2 3 3" xfId="33513"/>
    <cellStyle name="Обычный 6 3 4 3 2 3 4" xfId="33514"/>
    <cellStyle name="Обычный 6 3 4 3 2 4" xfId="33515"/>
    <cellStyle name="Обычный 6 3 4 3 2 5" xfId="33516"/>
    <cellStyle name="Обычный 6 3 4 3 2 6" xfId="33517"/>
    <cellStyle name="Обычный 6 3 4 3 2 7" xfId="33518"/>
    <cellStyle name="Обычный 6 3 4 3 3" xfId="33519"/>
    <cellStyle name="Обычный 6 3 4 3 3 2" xfId="33520"/>
    <cellStyle name="Обычный 6 3 4 3 3 2 2" xfId="33521"/>
    <cellStyle name="Обычный 6 3 4 3 3 3" xfId="33522"/>
    <cellStyle name="Обычный 6 3 4 3 3 4" xfId="33523"/>
    <cellStyle name="Обычный 6 3 4 3 3 5" xfId="33524"/>
    <cellStyle name="Обычный 6 3 4 3 4" xfId="33525"/>
    <cellStyle name="Обычный 6 3 4 3 4 2" xfId="33526"/>
    <cellStyle name="Обычный 6 3 4 3 4 2 2" xfId="33527"/>
    <cellStyle name="Обычный 6 3 4 3 4 3" xfId="33528"/>
    <cellStyle name="Обычный 6 3 4 3 4 4" xfId="33529"/>
    <cellStyle name="Обычный 6 3 4 3 4 5" xfId="33530"/>
    <cellStyle name="Обычный 6 3 4 3 5" xfId="33531"/>
    <cellStyle name="Обычный 6 3 4 3 5 2" xfId="33532"/>
    <cellStyle name="Обычный 6 3 4 3 5 3" xfId="33533"/>
    <cellStyle name="Обычный 6 3 4 3 5 4" xfId="33534"/>
    <cellStyle name="Обычный 6 3 4 3 6" xfId="33535"/>
    <cellStyle name="Обычный 6 3 4 3 7" xfId="33536"/>
    <cellStyle name="Обычный 6 3 4 3 8" xfId="33537"/>
    <cellStyle name="Обычный 6 3 4 3 9" xfId="33538"/>
    <cellStyle name="Обычный 6 3 4 4" xfId="33539"/>
    <cellStyle name="Обычный 6 3 4 4 2" xfId="33540"/>
    <cellStyle name="Обычный 6 3 4 4 2 2" xfId="33541"/>
    <cellStyle name="Обычный 6 3 4 4 2 2 2" xfId="33542"/>
    <cellStyle name="Обычный 6 3 4 4 2 2 2 2" xfId="33543"/>
    <cellStyle name="Обычный 6 3 4 4 2 2 3" xfId="33544"/>
    <cellStyle name="Обычный 6 3 4 4 2 2 4" xfId="33545"/>
    <cellStyle name="Обычный 6 3 4 4 2 2 5" xfId="33546"/>
    <cellStyle name="Обычный 6 3 4 4 2 3" xfId="33547"/>
    <cellStyle name="Обычный 6 3 4 4 2 3 2" xfId="33548"/>
    <cellStyle name="Обычный 6 3 4 4 2 3 3" xfId="33549"/>
    <cellStyle name="Обычный 6 3 4 4 2 3 4" xfId="33550"/>
    <cellStyle name="Обычный 6 3 4 4 2 4" xfId="33551"/>
    <cellStyle name="Обычный 6 3 4 4 2 5" xfId="33552"/>
    <cellStyle name="Обычный 6 3 4 4 2 6" xfId="33553"/>
    <cellStyle name="Обычный 6 3 4 4 2 7" xfId="33554"/>
    <cellStyle name="Обычный 6 3 4 4 3" xfId="33555"/>
    <cellStyle name="Обычный 6 3 4 4 3 2" xfId="33556"/>
    <cellStyle name="Обычный 6 3 4 4 3 2 2" xfId="33557"/>
    <cellStyle name="Обычный 6 3 4 4 3 3" xfId="33558"/>
    <cellStyle name="Обычный 6 3 4 4 3 4" xfId="33559"/>
    <cellStyle name="Обычный 6 3 4 4 3 5" xfId="33560"/>
    <cellStyle name="Обычный 6 3 4 4 4" xfId="33561"/>
    <cellStyle name="Обычный 6 3 4 4 4 2" xfId="33562"/>
    <cellStyle name="Обычный 6 3 4 4 4 2 2" xfId="33563"/>
    <cellStyle name="Обычный 6 3 4 4 4 3" xfId="33564"/>
    <cellStyle name="Обычный 6 3 4 4 4 4" xfId="33565"/>
    <cellStyle name="Обычный 6 3 4 4 4 5" xfId="33566"/>
    <cellStyle name="Обычный 6 3 4 4 5" xfId="33567"/>
    <cellStyle name="Обычный 6 3 4 4 5 2" xfId="33568"/>
    <cellStyle name="Обычный 6 3 4 4 5 3" xfId="33569"/>
    <cellStyle name="Обычный 6 3 4 4 5 4" xfId="33570"/>
    <cellStyle name="Обычный 6 3 4 4 6" xfId="33571"/>
    <cellStyle name="Обычный 6 3 4 4 7" xfId="33572"/>
    <cellStyle name="Обычный 6 3 4 4 8" xfId="33573"/>
    <cellStyle name="Обычный 6 3 4 4 9" xfId="33574"/>
    <cellStyle name="Обычный 6 3 4 5" xfId="33575"/>
    <cellStyle name="Обычный 6 3 4 5 2" xfId="33576"/>
    <cellStyle name="Обычный 6 3 4 5 2 2" xfId="33577"/>
    <cellStyle name="Обычный 6 3 4 5 2 2 2" xfId="33578"/>
    <cellStyle name="Обычный 6 3 4 5 2 2 2 2" xfId="33579"/>
    <cellStyle name="Обычный 6 3 4 5 2 2 3" xfId="33580"/>
    <cellStyle name="Обычный 6 3 4 5 2 2 4" xfId="33581"/>
    <cellStyle name="Обычный 6 3 4 5 2 2 5" xfId="33582"/>
    <cellStyle name="Обычный 6 3 4 5 2 3" xfId="33583"/>
    <cellStyle name="Обычный 6 3 4 5 2 3 2" xfId="33584"/>
    <cellStyle name="Обычный 6 3 4 5 2 3 3" xfId="33585"/>
    <cellStyle name="Обычный 6 3 4 5 2 3 4" xfId="33586"/>
    <cellStyle name="Обычный 6 3 4 5 2 4" xfId="33587"/>
    <cellStyle name="Обычный 6 3 4 5 2 5" xfId="33588"/>
    <cellStyle name="Обычный 6 3 4 5 2 6" xfId="33589"/>
    <cellStyle name="Обычный 6 3 4 5 2 7" xfId="33590"/>
    <cellStyle name="Обычный 6 3 4 5 3" xfId="33591"/>
    <cellStyle name="Обычный 6 3 4 5 3 2" xfId="33592"/>
    <cellStyle name="Обычный 6 3 4 5 3 2 2" xfId="33593"/>
    <cellStyle name="Обычный 6 3 4 5 3 3" xfId="33594"/>
    <cellStyle name="Обычный 6 3 4 5 3 4" xfId="33595"/>
    <cellStyle name="Обычный 6 3 4 5 3 5" xfId="33596"/>
    <cellStyle name="Обычный 6 3 4 5 4" xfId="33597"/>
    <cellStyle name="Обычный 6 3 4 5 4 2" xfId="33598"/>
    <cellStyle name="Обычный 6 3 4 5 4 3" xfId="33599"/>
    <cellStyle name="Обычный 6 3 4 5 4 4" xfId="33600"/>
    <cellStyle name="Обычный 6 3 4 5 5" xfId="33601"/>
    <cellStyle name="Обычный 6 3 4 5 6" xfId="33602"/>
    <cellStyle name="Обычный 6 3 4 5 7" xfId="33603"/>
    <cellStyle name="Обычный 6 3 4 5 8" xfId="33604"/>
    <cellStyle name="Обычный 6 3 4 6" xfId="33605"/>
    <cellStyle name="Обычный 6 3 4 6 2" xfId="33606"/>
    <cellStyle name="Обычный 6 3 4 6 2 2" xfId="33607"/>
    <cellStyle name="Обычный 6 3 4 6 2 2 2" xfId="33608"/>
    <cellStyle name="Обычный 6 3 4 6 2 2 2 2" xfId="33609"/>
    <cellStyle name="Обычный 6 3 4 6 2 2 3" xfId="33610"/>
    <cellStyle name="Обычный 6 3 4 6 2 2 4" xfId="33611"/>
    <cellStyle name="Обычный 6 3 4 6 2 2 5" xfId="33612"/>
    <cellStyle name="Обычный 6 3 4 6 2 3" xfId="33613"/>
    <cellStyle name="Обычный 6 3 4 6 2 3 2" xfId="33614"/>
    <cellStyle name="Обычный 6 3 4 6 2 3 3" xfId="33615"/>
    <cellStyle name="Обычный 6 3 4 6 2 3 4" xfId="33616"/>
    <cellStyle name="Обычный 6 3 4 6 2 4" xfId="33617"/>
    <cellStyle name="Обычный 6 3 4 6 2 5" xfId="33618"/>
    <cellStyle name="Обычный 6 3 4 6 2 6" xfId="33619"/>
    <cellStyle name="Обычный 6 3 4 6 2 7" xfId="33620"/>
    <cellStyle name="Обычный 6 3 4 6 3" xfId="33621"/>
    <cellStyle name="Обычный 6 3 4 6 3 2" xfId="33622"/>
    <cellStyle name="Обычный 6 3 4 6 3 2 2" xfId="33623"/>
    <cellStyle name="Обычный 6 3 4 6 3 3" xfId="33624"/>
    <cellStyle name="Обычный 6 3 4 6 3 4" xfId="33625"/>
    <cellStyle name="Обычный 6 3 4 6 3 5" xfId="33626"/>
    <cellStyle name="Обычный 6 3 4 6 4" xfId="33627"/>
    <cellStyle name="Обычный 6 3 4 6 4 2" xfId="33628"/>
    <cellStyle name="Обычный 6 3 4 6 4 3" xfId="33629"/>
    <cellStyle name="Обычный 6 3 4 6 4 4" xfId="33630"/>
    <cellStyle name="Обычный 6 3 4 6 5" xfId="33631"/>
    <cellStyle name="Обычный 6 3 4 6 6" xfId="33632"/>
    <cellStyle name="Обычный 6 3 4 6 7" xfId="33633"/>
    <cellStyle name="Обычный 6 3 4 6 8" xfId="33634"/>
    <cellStyle name="Обычный 6 3 4 7" xfId="33635"/>
    <cellStyle name="Обычный 6 3 4 7 2" xfId="33636"/>
    <cellStyle name="Обычный 6 3 4 7 2 2" xfId="33637"/>
    <cellStyle name="Обычный 6 3 4 7 2 2 2" xfId="33638"/>
    <cellStyle name="Обычный 6 3 4 7 2 2 2 2" xfId="33639"/>
    <cellStyle name="Обычный 6 3 4 7 2 2 3" xfId="33640"/>
    <cellStyle name="Обычный 6 3 4 7 2 2 4" xfId="33641"/>
    <cellStyle name="Обычный 6 3 4 7 2 2 5" xfId="33642"/>
    <cellStyle name="Обычный 6 3 4 7 2 3" xfId="33643"/>
    <cellStyle name="Обычный 6 3 4 7 2 3 2" xfId="33644"/>
    <cellStyle name="Обычный 6 3 4 7 2 3 3" xfId="33645"/>
    <cellStyle name="Обычный 6 3 4 7 2 3 4" xfId="33646"/>
    <cellStyle name="Обычный 6 3 4 7 2 4" xfId="33647"/>
    <cellStyle name="Обычный 6 3 4 7 2 5" xfId="33648"/>
    <cellStyle name="Обычный 6 3 4 7 2 6" xfId="33649"/>
    <cellStyle name="Обычный 6 3 4 7 2 7" xfId="33650"/>
    <cellStyle name="Обычный 6 3 4 7 3" xfId="33651"/>
    <cellStyle name="Обычный 6 3 4 7 3 2" xfId="33652"/>
    <cellStyle name="Обычный 6 3 4 7 3 2 2" xfId="33653"/>
    <cellStyle name="Обычный 6 3 4 7 3 3" xfId="33654"/>
    <cellStyle name="Обычный 6 3 4 7 3 4" xfId="33655"/>
    <cellStyle name="Обычный 6 3 4 7 3 5" xfId="33656"/>
    <cellStyle name="Обычный 6 3 4 7 4" xfId="33657"/>
    <cellStyle name="Обычный 6 3 4 7 4 2" xfId="33658"/>
    <cellStyle name="Обычный 6 3 4 7 4 3" xfId="33659"/>
    <cellStyle name="Обычный 6 3 4 7 4 4" xfId="33660"/>
    <cellStyle name="Обычный 6 3 4 7 5" xfId="33661"/>
    <cellStyle name="Обычный 6 3 4 7 6" xfId="33662"/>
    <cellStyle name="Обычный 6 3 4 7 7" xfId="33663"/>
    <cellStyle name="Обычный 6 3 4 7 8" xfId="33664"/>
    <cellStyle name="Обычный 6 3 4 8" xfId="33665"/>
    <cellStyle name="Обычный 6 3 4 8 2" xfId="33666"/>
    <cellStyle name="Обычный 6 3 4 8 2 2" xfId="33667"/>
    <cellStyle name="Обычный 6 3 4 8 2 2 2" xfId="33668"/>
    <cellStyle name="Обычный 6 3 4 8 2 3" xfId="33669"/>
    <cellStyle name="Обычный 6 3 4 8 2 4" xfId="33670"/>
    <cellStyle name="Обычный 6 3 4 8 2 5" xfId="33671"/>
    <cellStyle name="Обычный 6 3 4 8 3" xfId="33672"/>
    <cellStyle name="Обычный 6 3 4 8 3 2" xfId="33673"/>
    <cellStyle name="Обычный 6 3 4 8 3 3" xfId="33674"/>
    <cellStyle name="Обычный 6 3 4 8 3 4" xfId="33675"/>
    <cellStyle name="Обычный 6 3 4 8 4" xfId="33676"/>
    <cellStyle name="Обычный 6 3 4 8 5" xfId="33677"/>
    <cellStyle name="Обычный 6 3 4 8 6" xfId="33678"/>
    <cellStyle name="Обычный 6 3 4 8 7" xfId="33679"/>
    <cellStyle name="Обычный 6 3 4 9" xfId="33680"/>
    <cellStyle name="Обычный 6 3 4 9 2" xfId="33681"/>
    <cellStyle name="Обычный 6 3 4 9 2 2" xfId="33682"/>
    <cellStyle name="Обычный 6 3 4 9 2 2 2" xfId="33683"/>
    <cellStyle name="Обычный 6 3 4 9 2 3" xfId="33684"/>
    <cellStyle name="Обычный 6 3 4 9 2 4" xfId="33685"/>
    <cellStyle name="Обычный 6 3 4 9 2 5" xfId="33686"/>
    <cellStyle name="Обычный 6 3 4 9 3" xfId="33687"/>
    <cellStyle name="Обычный 6 3 4 9 3 2" xfId="33688"/>
    <cellStyle name="Обычный 6 3 4 9 3 3" xfId="33689"/>
    <cellStyle name="Обычный 6 3 4 9 3 4" xfId="33690"/>
    <cellStyle name="Обычный 6 3 4 9 4" xfId="33691"/>
    <cellStyle name="Обычный 6 3 4 9 5" xfId="33692"/>
    <cellStyle name="Обычный 6 3 4 9 6" xfId="33693"/>
    <cellStyle name="Обычный 6 3 4 9 7" xfId="33694"/>
    <cellStyle name="Обычный 6 3 5" xfId="33695"/>
    <cellStyle name="Обычный 6 3 5 2" xfId="33696"/>
    <cellStyle name="Обычный 6 3 5 2 2" xfId="33697"/>
    <cellStyle name="Обычный 6 3 5 2 2 2" xfId="33698"/>
    <cellStyle name="Обычный 6 3 5 2 2 2 2" xfId="33699"/>
    <cellStyle name="Обычный 6 3 5 2 2 3" xfId="33700"/>
    <cellStyle name="Обычный 6 3 5 2 2 4" xfId="33701"/>
    <cellStyle name="Обычный 6 3 5 2 2 5" xfId="33702"/>
    <cellStyle name="Обычный 6 3 5 2 3" xfId="33703"/>
    <cellStyle name="Обычный 6 3 5 2 3 2" xfId="33704"/>
    <cellStyle name="Обычный 6 3 5 2 3 3" xfId="33705"/>
    <cellStyle name="Обычный 6 3 5 2 3 4" xfId="33706"/>
    <cellStyle name="Обычный 6 3 5 2 4" xfId="33707"/>
    <cellStyle name="Обычный 6 3 5 2 5" xfId="33708"/>
    <cellStyle name="Обычный 6 3 5 2 6" xfId="33709"/>
    <cellStyle name="Обычный 6 3 5 2 7" xfId="33710"/>
    <cellStyle name="Обычный 6 3 5 3" xfId="33711"/>
    <cellStyle name="Обычный 6 3 5 3 2" xfId="33712"/>
    <cellStyle name="Обычный 6 3 5 3 2 2" xfId="33713"/>
    <cellStyle name="Обычный 6 3 5 3 3" xfId="33714"/>
    <cellStyle name="Обычный 6 3 5 3 4" xfId="33715"/>
    <cellStyle name="Обычный 6 3 5 3 5" xfId="33716"/>
    <cellStyle name="Обычный 6 3 5 4" xfId="33717"/>
    <cellStyle name="Обычный 6 3 5 4 2" xfId="33718"/>
    <cellStyle name="Обычный 6 3 5 4 2 2" xfId="33719"/>
    <cellStyle name="Обычный 6 3 5 4 3" xfId="33720"/>
    <cellStyle name="Обычный 6 3 5 4 4" xfId="33721"/>
    <cellStyle name="Обычный 6 3 5 4 5" xfId="33722"/>
    <cellStyle name="Обычный 6 3 5 5" xfId="33723"/>
    <cellStyle name="Обычный 6 3 5 5 2" xfId="33724"/>
    <cellStyle name="Обычный 6 3 5 5 3" xfId="33725"/>
    <cellStyle name="Обычный 6 3 5 5 4" xfId="33726"/>
    <cellStyle name="Обычный 6 3 5 6" xfId="33727"/>
    <cellStyle name="Обычный 6 3 5 7" xfId="33728"/>
    <cellStyle name="Обычный 6 3 5 8" xfId="33729"/>
    <cellStyle name="Обычный 6 3 5 9" xfId="33730"/>
    <cellStyle name="Обычный 6 3 6" xfId="33731"/>
    <cellStyle name="Обычный 6 3 6 2" xfId="33732"/>
    <cellStyle name="Обычный 6 3 6 2 2" xfId="33733"/>
    <cellStyle name="Обычный 6 3 6 2 2 2" xfId="33734"/>
    <cellStyle name="Обычный 6 3 6 2 2 2 2" xfId="33735"/>
    <cellStyle name="Обычный 6 3 6 2 2 3" xfId="33736"/>
    <cellStyle name="Обычный 6 3 6 2 2 4" xfId="33737"/>
    <cellStyle name="Обычный 6 3 6 2 2 5" xfId="33738"/>
    <cellStyle name="Обычный 6 3 6 2 3" xfId="33739"/>
    <cellStyle name="Обычный 6 3 6 2 3 2" xfId="33740"/>
    <cellStyle name="Обычный 6 3 6 2 3 3" xfId="33741"/>
    <cellStyle name="Обычный 6 3 6 2 3 4" xfId="33742"/>
    <cellStyle name="Обычный 6 3 6 2 4" xfId="33743"/>
    <cellStyle name="Обычный 6 3 6 2 5" xfId="33744"/>
    <cellStyle name="Обычный 6 3 6 2 6" xfId="33745"/>
    <cellStyle name="Обычный 6 3 6 2 7" xfId="33746"/>
    <cellStyle name="Обычный 6 3 6 3" xfId="33747"/>
    <cellStyle name="Обычный 6 3 6 3 2" xfId="33748"/>
    <cellStyle name="Обычный 6 3 6 3 2 2" xfId="33749"/>
    <cellStyle name="Обычный 6 3 6 3 3" xfId="33750"/>
    <cellStyle name="Обычный 6 3 6 3 4" xfId="33751"/>
    <cellStyle name="Обычный 6 3 6 3 5" xfId="33752"/>
    <cellStyle name="Обычный 6 3 6 4" xfId="33753"/>
    <cellStyle name="Обычный 6 3 6 4 2" xfId="33754"/>
    <cellStyle name="Обычный 6 3 6 4 2 2" xfId="33755"/>
    <cellStyle name="Обычный 6 3 6 4 3" xfId="33756"/>
    <cellStyle name="Обычный 6 3 6 4 4" xfId="33757"/>
    <cellStyle name="Обычный 6 3 6 4 5" xfId="33758"/>
    <cellStyle name="Обычный 6 3 6 5" xfId="33759"/>
    <cellStyle name="Обычный 6 3 6 5 2" xfId="33760"/>
    <cellStyle name="Обычный 6 3 6 5 3" xfId="33761"/>
    <cellStyle name="Обычный 6 3 6 5 4" xfId="33762"/>
    <cellStyle name="Обычный 6 3 6 6" xfId="33763"/>
    <cellStyle name="Обычный 6 3 6 7" xfId="33764"/>
    <cellStyle name="Обычный 6 3 6 8" xfId="33765"/>
    <cellStyle name="Обычный 6 3 6 9" xfId="33766"/>
    <cellStyle name="Обычный 6 3 7" xfId="33767"/>
    <cellStyle name="Обычный 6 3 7 2" xfId="33768"/>
    <cellStyle name="Обычный 6 3 7 2 2" xfId="33769"/>
    <cellStyle name="Обычный 6 3 7 2 2 2" xfId="33770"/>
    <cellStyle name="Обычный 6 3 7 2 2 2 2" xfId="33771"/>
    <cellStyle name="Обычный 6 3 7 2 2 3" xfId="33772"/>
    <cellStyle name="Обычный 6 3 7 2 2 4" xfId="33773"/>
    <cellStyle name="Обычный 6 3 7 2 2 5" xfId="33774"/>
    <cellStyle name="Обычный 6 3 7 2 3" xfId="33775"/>
    <cellStyle name="Обычный 6 3 7 2 3 2" xfId="33776"/>
    <cellStyle name="Обычный 6 3 7 2 3 3" xfId="33777"/>
    <cellStyle name="Обычный 6 3 7 2 3 4" xfId="33778"/>
    <cellStyle name="Обычный 6 3 7 2 4" xfId="33779"/>
    <cellStyle name="Обычный 6 3 7 2 5" xfId="33780"/>
    <cellStyle name="Обычный 6 3 7 2 6" xfId="33781"/>
    <cellStyle name="Обычный 6 3 7 2 7" xfId="33782"/>
    <cellStyle name="Обычный 6 3 7 3" xfId="33783"/>
    <cellStyle name="Обычный 6 3 7 3 2" xfId="33784"/>
    <cellStyle name="Обычный 6 3 7 3 2 2" xfId="33785"/>
    <cellStyle name="Обычный 6 3 7 3 3" xfId="33786"/>
    <cellStyle name="Обычный 6 3 7 3 4" xfId="33787"/>
    <cellStyle name="Обычный 6 3 7 3 5" xfId="33788"/>
    <cellStyle name="Обычный 6 3 7 4" xfId="33789"/>
    <cellStyle name="Обычный 6 3 7 4 2" xfId="33790"/>
    <cellStyle name="Обычный 6 3 7 4 2 2" xfId="33791"/>
    <cellStyle name="Обычный 6 3 7 4 3" xfId="33792"/>
    <cellStyle name="Обычный 6 3 7 4 4" xfId="33793"/>
    <cellStyle name="Обычный 6 3 7 4 5" xfId="33794"/>
    <cellStyle name="Обычный 6 3 7 5" xfId="33795"/>
    <cellStyle name="Обычный 6 3 7 5 2" xfId="33796"/>
    <cellStyle name="Обычный 6 3 7 5 3" xfId="33797"/>
    <cellStyle name="Обычный 6 3 7 5 4" xfId="33798"/>
    <cellStyle name="Обычный 6 3 7 6" xfId="33799"/>
    <cellStyle name="Обычный 6 3 7 7" xfId="33800"/>
    <cellStyle name="Обычный 6 3 7 8" xfId="33801"/>
    <cellStyle name="Обычный 6 3 7 9" xfId="33802"/>
    <cellStyle name="Обычный 6 3 8" xfId="33803"/>
    <cellStyle name="Обычный 6 3 8 2" xfId="33804"/>
    <cellStyle name="Обычный 6 3 8 2 2" xfId="33805"/>
    <cellStyle name="Обычный 6 3 8 2 2 2" xfId="33806"/>
    <cellStyle name="Обычный 6 3 8 2 2 2 2" xfId="33807"/>
    <cellStyle name="Обычный 6 3 8 2 2 3" xfId="33808"/>
    <cellStyle name="Обычный 6 3 8 2 2 4" xfId="33809"/>
    <cellStyle name="Обычный 6 3 8 2 2 5" xfId="33810"/>
    <cellStyle name="Обычный 6 3 8 2 3" xfId="33811"/>
    <cellStyle name="Обычный 6 3 8 2 3 2" xfId="33812"/>
    <cellStyle name="Обычный 6 3 8 2 3 3" xfId="33813"/>
    <cellStyle name="Обычный 6 3 8 2 3 4" xfId="33814"/>
    <cellStyle name="Обычный 6 3 8 2 4" xfId="33815"/>
    <cellStyle name="Обычный 6 3 8 2 5" xfId="33816"/>
    <cellStyle name="Обычный 6 3 8 2 6" xfId="33817"/>
    <cellStyle name="Обычный 6 3 8 2 7" xfId="33818"/>
    <cellStyle name="Обычный 6 3 8 3" xfId="33819"/>
    <cellStyle name="Обычный 6 3 8 3 2" xfId="33820"/>
    <cellStyle name="Обычный 6 3 8 3 2 2" xfId="33821"/>
    <cellStyle name="Обычный 6 3 8 3 3" xfId="33822"/>
    <cellStyle name="Обычный 6 3 8 3 4" xfId="33823"/>
    <cellStyle name="Обычный 6 3 8 3 5" xfId="33824"/>
    <cellStyle name="Обычный 6 3 8 4" xfId="33825"/>
    <cellStyle name="Обычный 6 3 8 4 2" xfId="33826"/>
    <cellStyle name="Обычный 6 3 8 4 3" xfId="33827"/>
    <cellStyle name="Обычный 6 3 8 4 4" xfId="33828"/>
    <cellStyle name="Обычный 6 3 8 5" xfId="33829"/>
    <cellStyle name="Обычный 6 3 8 6" xfId="33830"/>
    <cellStyle name="Обычный 6 3 8 7" xfId="33831"/>
    <cellStyle name="Обычный 6 3 8 8" xfId="33832"/>
    <cellStyle name="Обычный 6 3 9" xfId="33833"/>
    <cellStyle name="Обычный 6 3 9 2" xfId="33834"/>
    <cellStyle name="Обычный 6 3 9 2 2" xfId="33835"/>
    <cellStyle name="Обычный 6 3 9 2 2 2" xfId="33836"/>
    <cellStyle name="Обычный 6 3 9 2 2 2 2" xfId="33837"/>
    <cellStyle name="Обычный 6 3 9 2 2 3" xfId="33838"/>
    <cellStyle name="Обычный 6 3 9 2 2 4" xfId="33839"/>
    <cellStyle name="Обычный 6 3 9 2 2 5" xfId="33840"/>
    <cellStyle name="Обычный 6 3 9 2 3" xfId="33841"/>
    <cellStyle name="Обычный 6 3 9 2 3 2" xfId="33842"/>
    <cellStyle name="Обычный 6 3 9 2 3 3" xfId="33843"/>
    <cellStyle name="Обычный 6 3 9 2 3 4" xfId="33844"/>
    <cellStyle name="Обычный 6 3 9 2 4" xfId="33845"/>
    <cellStyle name="Обычный 6 3 9 2 5" xfId="33846"/>
    <cellStyle name="Обычный 6 3 9 2 6" xfId="33847"/>
    <cellStyle name="Обычный 6 3 9 2 7" xfId="33848"/>
    <cellStyle name="Обычный 6 3 9 3" xfId="33849"/>
    <cellStyle name="Обычный 6 3 9 3 2" xfId="33850"/>
    <cellStyle name="Обычный 6 3 9 3 2 2" xfId="33851"/>
    <cellStyle name="Обычный 6 3 9 3 3" xfId="33852"/>
    <cellStyle name="Обычный 6 3 9 3 4" xfId="33853"/>
    <cellStyle name="Обычный 6 3 9 3 5" xfId="33854"/>
    <cellStyle name="Обычный 6 3 9 4" xfId="33855"/>
    <cellStyle name="Обычный 6 3 9 4 2" xfId="33856"/>
    <cellStyle name="Обычный 6 3 9 4 3" xfId="33857"/>
    <cellStyle name="Обычный 6 3 9 4 4" xfId="33858"/>
    <cellStyle name="Обычный 6 3 9 5" xfId="33859"/>
    <cellStyle name="Обычный 6 3 9 6" xfId="33860"/>
    <cellStyle name="Обычный 6 3 9 7" xfId="33861"/>
    <cellStyle name="Обычный 6 3 9 8" xfId="33862"/>
    <cellStyle name="Обычный 6 4" xfId="33863"/>
    <cellStyle name="Обычный 6 4 10" xfId="33864"/>
    <cellStyle name="Обычный 6 4 10 2" xfId="33865"/>
    <cellStyle name="Обычный 6 4 10 2 2" xfId="33866"/>
    <cellStyle name="Обычный 6 4 10 3" xfId="33867"/>
    <cellStyle name="Обычный 6 4 10 4" xfId="33868"/>
    <cellStyle name="Обычный 6 4 10 5" xfId="33869"/>
    <cellStyle name="Обычный 6 4 11" xfId="33870"/>
    <cellStyle name="Обычный 6 4 11 2" xfId="33871"/>
    <cellStyle name="Обычный 6 4 11 2 2" xfId="33872"/>
    <cellStyle name="Обычный 6 4 11 3" xfId="33873"/>
    <cellStyle name="Обычный 6 4 11 4" xfId="33874"/>
    <cellStyle name="Обычный 6 4 11 5" xfId="33875"/>
    <cellStyle name="Обычный 6 4 12" xfId="33876"/>
    <cellStyle name="Обычный 6 4 12 2" xfId="33877"/>
    <cellStyle name="Обычный 6 4 12 2 2" xfId="33878"/>
    <cellStyle name="Обычный 6 4 12 3" xfId="33879"/>
    <cellStyle name="Обычный 6 4 13" xfId="33880"/>
    <cellStyle name="Обычный 6 4 13 2" xfId="33881"/>
    <cellStyle name="Обычный 6 4 14" xfId="33882"/>
    <cellStyle name="Обычный 6 4 15" xfId="33883"/>
    <cellStyle name="Обычный 6 4 16" xfId="59209"/>
    <cellStyle name="Обычный 6 4 2" xfId="33884"/>
    <cellStyle name="Обычный 6 4 2 10" xfId="33885"/>
    <cellStyle name="Обычный 6 4 2 11" xfId="33886"/>
    <cellStyle name="Обычный 6 4 2 2" xfId="33887"/>
    <cellStyle name="Обычный 6 4 2 2 2" xfId="33888"/>
    <cellStyle name="Обычный 6 4 2 2 2 2" xfId="33889"/>
    <cellStyle name="Обычный 6 4 2 2 2 2 2" xfId="33890"/>
    <cellStyle name="Обычный 6 4 2 2 2 3" xfId="33891"/>
    <cellStyle name="Обычный 6 4 2 2 2 4" xfId="33892"/>
    <cellStyle name="Обычный 6 4 2 2 2 5" xfId="33893"/>
    <cellStyle name="Обычный 6 4 2 2 3" xfId="33894"/>
    <cellStyle name="Обычный 6 4 2 2 3 2" xfId="33895"/>
    <cellStyle name="Обычный 6 4 2 2 3 2 2" xfId="33896"/>
    <cellStyle name="Обычный 6 4 2 2 3 3" xfId="33897"/>
    <cellStyle name="Обычный 6 4 2 2 3 4" xfId="33898"/>
    <cellStyle name="Обычный 6 4 2 2 3 5" xfId="33899"/>
    <cellStyle name="Обычный 6 4 2 2 4" xfId="33900"/>
    <cellStyle name="Обычный 6 4 2 2 4 2" xfId="33901"/>
    <cellStyle name="Обычный 6 4 2 2 4 2 2" xfId="33902"/>
    <cellStyle name="Обычный 6 4 2 2 4 3" xfId="33903"/>
    <cellStyle name="Обычный 6 4 2 2 4 4" xfId="33904"/>
    <cellStyle name="Обычный 6 4 2 2 4 5" xfId="33905"/>
    <cellStyle name="Обычный 6 4 2 2 5" xfId="33906"/>
    <cellStyle name="Обычный 6 4 2 2 5 2" xfId="33907"/>
    <cellStyle name="Обычный 6 4 2 2 5 2 2" xfId="33908"/>
    <cellStyle name="Обычный 6 4 2 2 5 3" xfId="33909"/>
    <cellStyle name="Обычный 6 4 2 2 6" xfId="33910"/>
    <cellStyle name="Обычный 6 4 2 2 6 2" xfId="33911"/>
    <cellStyle name="Обычный 6 4 2 2 7" xfId="33912"/>
    <cellStyle name="Обычный 6 4 2 2 8" xfId="33913"/>
    <cellStyle name="Обычный 6 4 2 3" xfId="33914"/>
    <cellStyle name="Обычный 6 4 2 3 2" xfId="33915"/>
    <cellStyle name="Обычный 6 4 2 3 2 2" xfId="33916"/>
    <cellStyle name="Обычный 6 4 2 3 2 2 2" xfId="33917"/>
    <cellStyle name="Обычный 6 4 2 3 2 3" xfId="33918"/>
    <cellStyle name="Обычный 6 4 2 3 2 4" xfId="33919"/>
    <cellStyle name="Обычный 6 4 2 3 2 5" xfId="33920"/>
    <cellStyle name="Обычный 6 4 2 3 3" xfId="33921"/>
    <cellStyle name="Обычный 6 4 2 3 3 2" xfId="33922"/>
    <cellStyle name="Обычный 6 4 2 3 3 2 2" xfId="33923"/>
    <cellStyle name="Обычный 6 4 2 3 3 3" xfId="33924"/>
    <cellStyle name="Обычный 6 4 2 3 3 4" xfId="33925"/>
    <cellStyle name="Обычный 6 4 2 3 3 5" xfId="33926"/>
    <cellStyle name="Обычный 6 4 2 3 4" xfId="33927"/>
    <cellStyle name="Обычный 6 4 2 3 4 2" xfId="33928"/>
    <cellStyle name="Обычный 6 4 2 3 4 2 2" xfId="33929"/>
    <cellStyle name="Обычный 6 4 2 3 4 3" xfId="33930"/>
    <cellStyle name="Обычный 6 4 2 3 5" xfId="33931"/>
    <cellStyle name="Обычный 6 4 2 3 5 2" xfId="33932"/>
    <cellStyle name="Обычный 6 4 2 3 5 2 2" xfId="33933"/>
    <cellStyle name="Обычный 6 4 2 3 5 3" xfId="33934"/>
    <cellStyle name="Обычный 6 4 2 3 6" xfId="33935"/>
    <cellStyle name="Обычный 6 4 2 3 6 2" xfId="33936"/>
    <cellStyle name="Обычный 6 4 2 3 7" xfId="33937"/>
    <cellStyle name="Обычный 6 4 2 4" xfId="33938"/>
    <cellStyle name="Обычный 6 4 2 4 2" xfId="33939"/>
    <cellStyle name="Обычный 6 4 2 4 2 2" xfId="33940"/>
    <cellStyle name="Обычный 6 4 2 4 3" xfId="33941"/>
    <cellStyle name="Обычный 6 4 2 4 4" xfId="33942"/>
    <cellStyle name="Обычный 6 4 2 4 5" xfId="33943"/>
    <cellStyle name="Обычный 6 4 2 5" xfId="33944"/>
    <cellStyle name="Обычный 6 4 2 5 2" xfId="33945"/>
    <cellStyle name="Обычный 6 4 2 5 2 2" xfId="33946"/>
    <cellStyle name="Обычный 6 4 2 5 3" xfId="33947"/>
    <cellStyle name="Обычный 6 4 2 5 4" xfId="33948"/>
    <cellStyle name="Обычный 6 4 2 5 5" xfId="33949"/>
    <cellStyle name="Обычный 6 4 2 6" xfId="33950"/>
    <cellStyle name="Обычный 6 4 2 6 2" xfId="33951"/>
    <cellStyle name="Обычный 6 4 2 6 2 2" xfId="33952"/>
    <cellStyle name="Обычный 6 4 2 6 3" xfId="33953"/>
    <cellStyle name="Обычный 6 4 2 6 4" xfId="33954"/>
    <cellStyle name="Обычный 6 4 2 6 5" xfId="33955"/>
    <cellStyle name="Обычный 6 4 2 7" xfId="33956"/>
    <cellStyle name="Обычный 6 4 2 7 2" xfId="33957"/>
    <cellStyle name="Обычный 6 4 2 7 2 2" xfId="33958"/>
    <cellStyle name="Обычный 6 4 2 7 3" xfId="33959"/>
    <cellStyle name="Обычный 6 4 2 7 4" xfId="33960"/>
    <cellStyle name="Обычный 6 4 2 7 5" xfId="33961"/>
    <cellStyle name="Обычный 6 4 2 8" xfId="33962"/>
    <cellStyle name="Обычный 6 4 2 8 2" xfId="33963"/>
    <cellStyle name="Обычный 6 4 2 8 2 2" xfId="33964"/>
    <cellStyle name="Обычный 6 4 2 8 3" xfId="33965"/>
    <cellStyle name="Обычный 6 4 2 9" xfId="33966"/>
    <cellStyle name="Обычный 6 4 2 9 2" xfId="33967"/>
    <cellStyle name="Обычный 6 4 3" xfId="33968"/>
    <cellStyle name="Обычный 6 4 3 2" xfId="33969"/>
    <cellStyle name="Обычный 6 4 3 2 2" xfId="33970"/>
    <cellStyle name="Обычный 6 4 3 2 2 2" xfId="33971"/>
    <cellStyle name="Обычный 6 4 3 2 2 2 2" xfId="33972"/>
    <cellStyle name="Обычный 6 4 3 2 2 3" xfId="33973"/>
    <cellStyle name="Обычный 6 4 3 2 2 4" xfId="33974"/>
    <cellStyle name="Обычный 6 4 3 2 2 5" xfId="33975"/>
    <cellStyle name="Обычный 6 4 3 2 3" xfId="33976"/>
    <cellStyle name="Обычный 6 4 3 2 3 2" xfId="33977"/>
    <cellStyle name="Обычный 6 4 3 2 3 2 2" xfId="33978"/>
    <cellStyle name="Обычный 6 4 3 2 3 3" xfId="33979"/>
    <cellStyle name="Обычный 6 4 3 2 3 4" xfId="33980"/>
    <cellStyle name="Обычный 6 4 3 2 3 5" xfId="33981"/>
    <cellStyle name="Обычный 6 4 3 2 4" xfId="33982"/>
    <cellStyle name="Обычный 6 4 3 2 4 2" xfId="33983"/>
    <cellStyle name="Обычный 6 4 3 2 4 3" xfId="33984"/>
    <cellStyle name="Обычный 6 4 3 2 4 4" xfId="33985"/>
    <cellStyle name="Обычный 6 4 3 2 5" xfId="33986"/>
    <cellStyle name="Обычный 6 4 3 2 6" xfId="33987"/>
    <cellStyle name="Обычный 6 4 3 2 7" xfId="33988"/>
    <cellStyle name="Обычный 6 4 3 2 8" xfId="33989"/>
    <cellStyle name="Обычный 6 4 3 3" xfId="33990"/>
    <cellStyle name="Обычный 6 4 3 3 2" xfId="33991"/>
    <cellStyle name="Обычный 6 4 3 3 2 2" xfId="33992"/>
    <cellStyle name="Обычный 6 4 3 3 3" xfId="33993"/>
    <cellStyle name="Обычный 6 4 3 3 4" xfId="33994"/>
    <cellStyle name="Обычный 6 4 3 3 5" xfId="33995"/>
    <cellStyle name="Обычный 6 4 3 4" xfId="33996"/>
    <cellStyle name="Обычный 6 4 3 4 2" xfId="33997"/>
    <cellStyle name="Обычный 6 4 3 4 2 2" xfId="33998"/>
    <cellStyle name="Обычный 6 4 3 4 3" xfId="33999"/>
    <cellStyle name="Обычный 6 4 3 4 4" xfId="34000"/>
    <cellStyle name="Обычный 6 4 3 4 5" xfId="34001"/>
    <cellStyle name="Обычный 6 4 3 5" xfId="34002"/>
    <cellStyle name="Обычный 6 4 3 5 2" xfId="34003"/>
    <cellStyle name="Обычный 6 4 3 5 2 2" xfId="34004"/>
    <cellStyle name="Обычный 6 4 3 5 3" xfId="34005"/>
    <cellStyle name="Обычный 6 4 3 5 4" xfId="34006"/>
    <cellStyle name="Обычный 6 4 3 5 5" xfId="34007"/>
    <cellStyle name="Обычный 6 4 3 6" xfId="34008"/>
    <cellStyle name="Обычный 6 4 3 6 2" xfId="34009"/>
    <cellStyle name="Обычный 6 4 3 6 2 2" xfId="34010"/>
    <cellStyle name="Обычный 6 4 3 6 3" xfId="34011"/>
    <cellStyle name="Обычный 6 4 3 7" xfId="34012"/>
    <cellStyle name="Обычный 6 4 3 7 2" xfId="34013"/>
    <cellStyle name="Обычный 6 4 3 8" xfId="34014"/>
    <cellStyle name="Обычный 6 4 3 9" xfId="34015"/>
    <cellStyle name="Обычный 6 4 4" xfId="34016"/>
    <cellStyle name="Обычный 6 4 4 2" xfId="34017"/>
    <cellStyle name="Обычный 6 4 4 2 2" xfId="34018"/>
    <cellStyle name="Обычный 6 4 4 2 2 2" xfId="34019"/>
    <cellStyle name="Обычный 6 4 4 2 2 2 2" xfId="34020"/>
    <cellStyle name="Обычный 6 4 4 2 2 3" xfId="34021"/>
    <cellStyle name="Обычный 6 4 4 2 2 4" xfId="34022"/>
    <cellStyle name="Обычный 6 4 4 2 2 5" xfId="34023"/>
    <cellStyle name="Обычный 6 4 4 2 3" xfId="34024"/>
    <cellStyle name="Обычный 6 4 4 2 3 2" xfId="34025"/>
    <cellStyle name="Обычный 6 4 4 2 3 3" xfId="34026"/>
    <cellStyle name="Обычный 6 4 4 2 3 4" xfId="34027"/>
    <cellStyle name="Обычный 6 4 4 2 4" xfId="34028"/>
    <cellStyle name="Обычный 6 4 4 2 5" xfId="34029"/>
    <cellStyle name="Обычный 6 4 4 2 6" xfId="34030"/>
    <cellStyle name="Обычный 6 4 4 2 7" xfId="34031"/>
    <cellStyle name="Обычный 6 4 4 3" xfId="34032"/>
    <cellStyle name="Обычный 6 4 4 3 2" xfId="34033"/>
    <cellStyle name="Обычный 6 4 4 3 2 2" xfId="34034"/>
    <cellStyle name="Обычный 6 4 4 3 3" xfId="34035"/>
    <cellStyle name="Обычный 6 4 4 3 4" xfId="34036"/>
    <cellStyle name="Обычный 6 4 4 3 5" xfId="34037"/>
    <cellStyle name="Обычный 6 4 4 4" xfId="34038"/>
    <cellStyle name="Обычный 6 4 4 4 2" xfId="34039"/>
    <cellStyle name="Обычный 6 4 4 4 2 2" xfId="34040"/>
    <cellStyle name="Обычный 6 4 4 4 3" xfId="34041"/>
    <cellStyle name="Обычный 6 4 4 4 4" xfId="34042"/>
    <cellStyle name="Обычный 6 4 4 4 5" xfId="34043"/>
    <cellStyle name="Обычный 6 4 4 5" xfId="34044"/>
    <cellStyle name="Обычный 6 4 4 5 2" xfId="34045"/>
    <cellStyle name="Обычный 6 4 4 5 2 2" xfId="34046"/>
    <cellStyle name="Обычный 6 4 4 5 3" xfId="34047"/>
    <cellStyle name="Обычный 6 4 4 5 4" xfId="34048"/>
    <cellStyle name="Обычный 6 4 4 5 5" xfId="34049"/>
    <cellStyle name="Обычный 6 4 4 6" xfId="34050"/>
    <cellStyle name="Обычный 6 4 4 6 2" xfId="34051"/>
    <cellStyle name="Обычный 6 4 4 6 2 2" xfId="34052"/>
    <cellStyle name="Обычный 6 4 4 6 3" xfId="34053"/>
    <cellStyle name="Обычный 6 4 4 7" xfId="34054"/>
    <cellStyle name="Обычный 6 4 4 7 2" xfId="34055"/>
    <cellStyle name="Обычный 6 4 4 8" xfId="34056"/>
    <cellStyle name="Обычный 6 4 4 9" xfId="34057"/>
    <cellStyle name="Обычный 6 4 5" xfId="34058"/>
    <cellStyle name="Обычный 6 4 5 2" xfId="34059"/>
    <cellStyle name="Обычный 6 4 5 2 2" xfId="34060"/>
    <cellStyle name="Обычный 6 4 5 2 2 2" xfId="34061"/>
    <cellStyle name="Обычный 6 4 5 2 2 2 2" xfId="34062"/>
    <cellStyle name="Обычный 6 4 5 2 2 3" xfId="34063"/>
    <cellStyle name="Обычный 6 4 5 2 2 4" xfId="34064"/>
    <cellStyle name="Обычный 6 4 5 2 2 5" xfId="34065"/>
    <cellStyle name="Обычный 6 4 5 2 3" xfId="34066"/>
    <cellStyle name="Обычный 6 4 5 2 3 2" xfId="34067"/>
    <cellStyle name="Обычный 6 4 5 2 3 3" xfId="34068"/>
    <cellStyle name="Обычный 6 4 5 2 3 4" xfId="34069"/>
    <cellStyle name="Обычный 6 4 5 2 4" xfId="34070"/>
    <cellStyle name="Обычный 6 4 5 2 5" xfId="34071"/>
    <cellStyle name="Обычный 6 4 5 2 6" xfId="34072"/>
    <cellStyle name="Обычный 6 4 5 2 7" xfId="34073"/>
    <cellStyle name="Обычный 6 4 5 3" xfId="34074"/>
    <cellStyle name="Обычный 6 4 5 3 2" xfId="34075"/>
    <cellStyle name="Обычный 6 4 5 3 2 2" xfId="34076"/>
    <cellStyle name="Обычный 6 4 5 3 3" xfId="34077"/>
    <cellStyle name="Обычный 6 4 5 3 4" xfId="34078"/>
    <cellStyle name="Обычный 6 4 5 3 5" xfId="34079"/>
    <cellStyle name="Обычный 6 4 5 4" xfId="34080"/>
    <cellStyle name="Обычный 6 4 5 4 2" xfId="34081"/>
    <cellStyle name="Обычный 6 4 5 4 2 2" xfId="34082"/>
    <cellStyle name="Обычный 6 4 5 4 3" xfId="34083"/>
    <cellStyle name="Обычный 6 4 5 4 4" xfId="34084"/>
    <cellStyle name="Обычный 6 4 5 4 5" xfId="34085"/>
    <cellStyle name="Обычный 6 4 5 5" xfId="34086"/>
    <cellStyle name="Обычный 6 4 5 5 2" xfId="34087"/>
    <cellStyle name="Обычный 6 4 5 5 3" xfId="34088"/>
    <cellStyle name="Обычный 6 4 5 5 4" xfId="34089"/>
    <cellStyle name="Обычный 6 4 5 6" xfId="34090"/>
    <cellStyle name="Обычный 6 4 5 7" xfId="34091"/>
    <cellStyle name="Обычный 6 4 5 8" xfId="34092"/>
    <cellStyle name="Обычный 6 4 5 9" xfId="34093"/>
    <cellStyle name="Обычный 6 4 6" xfId="34094"/>
    <cellStyle name="Обычный 6 4 6 2" xfId="34095"/>
    <cellStyle name="Обычный 6 4 6 2 2" xfId="34096"/>
    <cellStyle name="Обычный 6 4 6 2 2 2" xfId="34097"/>
    <cellStyle name="Обычный 6 4 6 2 2 2 2" xfId="34098"/>
    <cellStyle name="Обычный 6 4 6 2 2 3" xfId="34099"/>
    <cellStyle name="Обычный 6 4 6 2 2 4" xfId="34100"/>
    <cellStyle name="Обычный 6 4 6 2 2 5" xfId="34101"/>
    <cellStyle name="Обычный 6 4 6 2 3" xfId="34102"/>
    <cellStyle name="Обычный 6 4 6 2 3 2" xfId="34103"/>
    <cellStyle name="Обычный 6 4 6 2 3 3" xfId="34104"/>
    <cellStyle name="Обычный 6 4 6 2 3 4" xfId="34105"/>
    <cellStyle name="Обычный 6 4 6 2 4" xfId="34106"/>
    <cellStyle name="Обычный 6 4 6 2 5" xfId="34107"/>
    <cellStyle name="Обычный 6 4 6 2 6" xfId="34108"/>
    <cellStyle name="Обычный 6 4 6 2 7" xfId="34109"/>
    <cellStyle name="Обычный 6 4 6 3" xfId="34110"/>
    <cellStyle name="Обычный 6 4 6 3 2" xfId="34111"/>
    <cellStyle name="Обычный 6 4 6 3 2 2" xfId="34112"/>
    <cellStyle name="Обычный 6 4 6 3 3" xfId="34113"/>
    <cellStyle name="Обычный 6 4 6 3 4" xfId="34114"/>
    <cellStyle name="Обычный 6 4 6 3 5" xfId="34115"/>
    <cellStyle name="Обычный 6 4 6 4" xfId="34116"/>
    <cellStyle name="Обычный 6 4 6 4 2" xfId="34117"/>
    <cellStyle name="Обычный 6 4 6 4 3" xfId="34118"/>
    <cellStyle name="Обычный 6 4 6 4 4" xfId="34119"/>
    <cellStyle name="Обычный 6 4 6 5" xfId="34120"/>
    <cellStyle name="Обычный 6 4 6 6" xfId="34121"/>
    <cellStyle name="Обычный 6 4 6 7" xfId="34122"/>
    <cellStyle name="Обычный 6 4 6 8" xfId="34123"/>
    <cellStyle name="Обычный 6 4 7" xfId="34124"/>
    <cellStyle name="Обычный 6 4 7 2" xfId="34125"/>
    <cellStyle name="Обычный 6 4 7 2 2" xfId="34126"/>
    <cellStyle name="Обычный 6 4 7 2 2 2" xfId="34127"/>
    <cellStyle name="Обычный 6 4 7 2 2 2 2" xfId="34128"/>
    <cellStyle name="Обычный 6 4 7 2 2 3" xfId="34129"/>
    <cellStyle name="Обычный 6 4 7 2 2 4" xfId="34130"/>
    <cellStyle name="Обычный 6 4 7 2 2 5" xfId="34131"/>
    <cellStyle name="Обычный 6 4 7 2 3" xfId="34132"/>
    <cellStyle name="Обычный 6 4 7 2 3 2" xfId="34133"/>
    <cellStyle name="Обычный 6 4 7 2 3 3" xfId="34134"/>
    <cellStyle name="Обычный 6 4 7 2 3 4" xfId="34135"/>
    <cellStyle name="Обычный 6 4 7 2 4" xfId="34136"/>
    <cellStyle name="Обычный 6 4 7 2 5" xfId="34137"/>
    <cellStyle name="Обычный 6 4 7 2 6" xfId="34138"/>
    <cellStyle name="Обычный 6 4 7 2 7" xfId="34139"/>
    <cellStyle name="Обычный 6 4 7 3" xfId="34140"/>
    <cellStyle name="Обычный 6 4 7 3 2" xfId="34141"/>
    <cellStyle name="Обычный 6 4 7 3 2 2" xfId="34142"/>
    <cellStyle name="Обычный 6 4 7 3 3" xfId="34143"/>
    <cellStyle name="Обычный 6 4 7 3 4" xfId="34144"/>
    <cellStyle name="Обычный 6 4 7 3 5" xfId="34145"/>
    <cellStyle name="Обычный 6 4 7 4" xfId="34146"/>
    <cellStyle name="Обычный 6 4 7 4 2" xfId="34147"/>
    <cellStyle name="Обычный 6 4 7 4 3" xfId="34148"/>
    <cellStyle name="Обычный 6 4 7 4 4" xfId="34149"/>
    <cellStyle name="Обычный 6 4 7 5" xfId="34150"/>
    <cellStyle name="Обычный 6 4 7 6" xfId="34151"/>
    <cellStyle name="Обычный 6 4 7 7" xfId="34152"/>
    <cellStyle name="Обычный 6 4 7 8" xfId="34153"/>
    <cellStyle name="Обычный 6 4 8" xfId="34154"/>
    <cellStyle name="Обычный 6 4 8 2" xfId="34155"/>
    <cellStyle name="Обычный 6 4 8 2 2" xfId="34156"/>
    <cellStyle name="Обычный 6 4 8 2 2 2" xfId="34157"/>
    <cellStyle name="Обычный 6 4 8 2 3" xfId="34158"/>
    <cellStyle name="Обычный 6 4 8 2 4" xfId="34159"/>
    <cellStyle name="Обычный 6 4 8 2 5" xfId="34160"/>
    <cellStyle name="Обычный 6 4 8 3" xfId="34161"/>
    <cellStyle name="Обычный 6 4 8 3 2" xfId="34162"/>
    <cellStyle name="Обычный 6 4 8 3 3" xfId="34163"/>
    <cellStyle name="Обычный 6 4 8 3 4" xfId="34164"/>
    <cellStyle name="Обычный 6 4 8 4" xfId="34165"/>
    <cellStyle name="Обычный 6 4 8 5" xfId="34166"/>
    <cellStyle name="Обычный 6 4 8 6" xfId="34167"/>
    <cellStyle name="Обычный 6 4 8 7" xfId="34168"/>
    <cellStyle name="Обычный 6 4 9" xfId="34169"/>
    <cellStyle name="Обычный 6 4 9 2" xfId="34170"/>
    <cellStyle name="Обычный 6 4 9 2 2" xfId="34171"/>
    <cellStyle name="Обычный 6 4 9 2 2 2" xfId="34172"/>
    <cellStyle name="Обычный 6 4 9 2 3" xfId="34173"/>
    <cellStyle name="Обычный 6 4 9 2 4" xfId="34174"/>
    <cellStyle name="Обычный 6 4 9 2 5" xfId="34175"/>
    <cellStyle name="Обычный 6 4 9 3" xfId="34176"/>
    <cellStyle name="Обычный 6 4 9 3 2" xfId="34177"/>
    <cellStyle name="Обычный 6 4 9 3 3" xfId="34178"/>
    <cellStyle name="Обычный 6 4 9 3 4" xfId="34179"/>
    <cellStyle name="Обычный 6 4 9 4" xfId="34180"/>
    <cellStyle name="Обычный 6 4 9 5" xfId="34181"/>
    <cellStyle name="Обычный 6 4 9 6" xfId="34182"/>
    <cellStyle name="Обычный 6 4 9 7" xfId="34183"/>
    <cellStyle name="Обычный 6 5" xfId="34184"/>
    <cellStyle name="Обычный 6 5 10" xfId="34185"/>
    <cellStyle name="Обычный 6 5 10 2" xfId="34186"/>
    <cellStyle name="Обычный 6 5 10 2 2" xfId="34187"/>
    <cellStyle name="Обычный 6 5 10 3" xfId="34188"/>
    <cellStyle name="Обычный 6 5 10 4" xfId="34189"/>
    <cellStyle name="Обычный 6 5 10 5" xfId="34190"/>
    <cellStyle name="Обычный 6 5 11" xfId="34191"/>
    <cellStyle name="Обычный 6 5 11 2" xfId="34192"/>
    <cellStyle name="Обычный 6 5 11 2 2" xfId="34193"/>
    <cellStyle name="Обычный 6 5 11 3" xfId="34194"/>
    <cellStyle name="Обычный 6 5 11 4" xfId="34195"/>
    <cellStyle name="Обычный 6 5 11 5" xfId="34196"/>
    <cellStyle name="Обычный 6 5 12" xfId="34197"/>
    <cellStyle name="Обычный 6 5 12 2" xfId="34198"/>
    <cellStyle name="Обычный 6 5 12 2 2" xfId="34199"/>
    <cellStyle name="Обычный 6 5 12 3" xfId="34200"/>
    <cellStyle name="Обычный 6 5 13" xfId="34201"/>
    <cellStyle name="Обычный 6 5 13 2" xfId="34202"/>
    <cellStyle name="Обычный 6 5 14" xfId="34203"/>
    <cellStyle name="Обычный 6 5 15" xfId="34204"/>
    <cellStyle name="Обычный 6 5 2" xfId="34205"/>
    <cellStyle name="Обычный 6 5 2 10" xfId="34206"/>
    <cellStyle name="Обычный 6 5 2 11" xfId="34207"/>
    <cellStyle name="Обычный 6 5 2 2" xfId="34208"/>
    <cellStyle name="Обычный 6 5 2 2 2" xfId="34209"/>
    <cellStyle name="Обычный 6 5 2 2 2 2" xfId="34210"/>
    <cellStyle name="Обычный 6 5 2 2 2 2 2" xfId="34211"/>
    <cellStyle name="Обычный 6 5 2 2 2 3" xfId="34212"/>
    <cellStyle name="Обычный 6 5 2 2 2 4" xfId="34213"/>
    <cellStyle name="Обычный 6 5 2 2 2 5" xfId="34214"/>
    <cellStyle name="Обычный 6 5 2 2 3" xfId="34215"/>
    <cellStyle name="Обычный 6 5 2 2 3 2" xfId="34216"/>
    <cellStyle name="Обычный 6 5 2 2 3 2 2" xfId="34217"/>
    <cellStyle name="Обычный 6 5 2 2 3 3" xfId="34218"/>
    <cellStyle name="Обычный 6 5 2 2 3 4" xfId="34219"/>
    <cellStyle name="Обычный 6 5 2 2 3 5" xfId="34220"/>
    <cellStyle name="Обычный 6 5 2 2 4" xfId="34221"/>
    <cellStyle name="Обычный 6 5 2 2 4 2" xfId="34222"/>
    <cellStyle name="Обычный 6 5 2 2 4 2 2" xfId="34223"/>
    <cellStyle name="Обычный 6 5 2 2 4 3" xfId="34224"/>
    <cellStyle name="Обычный 6 5 2 2 4 4" xfId="34225"/>
    <cellStyle name="Обычный 6 5 2 2 4 5" xfId="34226"/>
    <cellStyle name="Обычный 6 5 2 2 5" xfId="34227"/>
    <cellStyle name="Обычный 6 5 2 2 5 2" xfId="34228"/>
    <cellStyle name="Обычный 6 5 2 2 5 2 2" xfId="34229"/>
    <cellStyle name="Обычный 6 5 2 2 5 3" xfId="34230"/>
    <cellStyle name="Обычный 6 5 2 2 6" xfId="34231"/>
    <cellStyle name="Обычный 6 5 2 2 6 2" xfId="34232"/>
    <cellStyle name="Обычный 6 5 2 2 7" xfId="34233"/>
    <cellStyle name="Обычный 6 5 2 2 8" xfId="34234"/>
    <cellStyle name="Обычный 6 5 2 3" xfId="34235"/>
    <cellStyle name="Обычный 6 5 2 3 2" xfId="34236"/>
    <cellStyle name="Обычный 6 5 2 3 2 2" xfId="34237"/>
    <cellStyle name="Обычный 6 5 2 3 2 2 2" xfId="34238"/>
    <cellStyle name="Обычный 6 5 2 3 2 3" xfId="34239"/>
    <cellStyle name="Обычный 6 5 2 3 2 4" xfId="34240"/>
    <cellStyle name="Обычный 6 5 2 3 2 5" xfId="34241"/>
    <cellStyle name="Обычный 6 5 2 3 3" xfId="34242"/>
    <cellStyle name="Обычный 6 5 2 3 3 2" xfId="34243"/>
    <cellStyle name="Обычный 6 5 2 3 3 2 2" xfId="34244"/>
    <cellStyle name="Обычный 6 5 2 3 3 3" xfId="34245"/>
    <cellStyle name="Обычный 6 5 2 3 3 4" xfId="34246"/>
    <cellStyle name="Обычный 6 5 2 3 3 5" xfId="34247"/>
    <cellStyle name="Обычный 6 5 2 3 4" xfId="34248"/>
    <cellStyle name="Обычный 6 5 2 3 4 2" xfId="34249"/>
    <cellStyle name="Обычный 6 5 2 3 4 2 2" xfId="34250"/>
    <cellStyle name="Обычный 6 5 2 3 4 3" xfId="34251"/>
    <cellStyle name="Обычный 6 5 2 3 5" xfId="34252"/>
    <cellStyle name="Обычный 6 5 2 3 5 2" xfId="34253"/>
    <cellStyle name="Обычный 6 5 2 3 5 2 2" xfId="34254"/>
    <cellStyle name="Обычный 6 5 2 3 5 3" xfId="34255"/>
    <cellStyle name="Обычный 6 5 2 3 6" xfId="34256"/>
    <cellStyle name="Обычный 6 5 2 3 6 2" xfId="34257"/>
    <cellStyle name="Обычный 6 5 2 3 7" xfId="34258"/>
    <cellStyle name="Обычный 6 5 2 4" xfId="34259"/>
    <cellStyle name="Обычный 6 5 2 4 2" xfId="34260"/>
    <cellStyle name="Обычный 6 5 2 4 2 2" xfId="34261"/>
    <cellStyle name="Обычный 6 5 2 4 3" xfId="34262"/>
    <cellStyle name="Обычный 6 5 2 4 4" xfId="34263"/>
    <cellStyle name="Обычный 6 5 2 4 5" xfId="34264"/>
    <cellStyle name="Обычный 6 5 2 5" xfId="34265"/>
    <cellStyle name="Обычный 6 5 2 5 2" xfId="34266"/>
    <cellStyle name="Обычный 6 5 2 5 2 2" xfId="34267"/>
    <cellStyle name="Обычный 6 5 2 5 3" xfId="34268"/>
    <cellStyle name="Обычный 6 5 2 5 4" xfId="34269"/>
    <cellStyle name="Обычный 6 5 2 5 5" xfId="34270"/>
    <cellStyle name="Обычный 6 5 2 6" xfId="34271"/>
    <cellStyle name="Обычный 6 5 2 6 2" xfId="34272"/>
    <cellStyle name="Обычный 6 5 2 6 2 2" xfId="34273"/>
    <cellStyle name="Обычный 6 5 2 6 3" xfId="34274"/>
    <cellStyle name="Обычный 6 5 2 6 4" xfId="34275"/>
    <cellStyle name="Обычный 6 5 2 6 5" xfId="34276"/>
    <cellStyle name="Обычный 6 5 2 7" xfId="34277"/>
    <cellStyle name="Обычный 6 5 2 7 2" xfId="34278"/>
    <cellStyle name="Обычный 6 5 2 7 2 2" xfId="34279"/>
    <cellStyle name="Обычный 6 5 2 7 3" xfId="34280"/>
    <cellStyle name="Обычный 6 5 2 7 4" xfId="34281"/>
    <cellStyle name="Обычный 6 5 2 7 5" xfId="34282"/>
    <cellStyle name="Обычный 6 5 2 8" xfId="34283"/>
    <cellStyle name="Обычный 6 5 2 8 2" xfId="34284"/>
    <cellStyle name="Обычный 6 5 2 8 2 2" xfId="34285"/>
    <cellStyle name="Обычный 6 5 2 8 3" xfId="34286"/>
    <cellStyle name="Обычный 6 5 2 9" xfId="34287"/>
    <cellStyle name="Обычный 6 5 2 9 2" xfId="34288"/>
    <cellStyle name="Обычный 6 5 3" xfId="34289"/>
    <cellStyle name="Обычный 6 5 3 2" xfId="34290"/>
    <cellStyle name="Обычный 6 5 3 2 2" xfId="34291"/>
    <cellStyle name="Обычный 6 5 3 2 2 2" xfId="34292"/>
    <cellStyle name="Обычный 6 5 3 2 2 2 2" xfId="34293"/>
    <cellStyle name="Обычный 6 5 3 2 2 3" xfId="34294"/>
    <cellStyle name="Обычный 6 5 3 2 2 4" xfId="34295"/>
    <cellStyle name="Обычный 6 5 3 2 2 5" xfId="34296"/>
    <cellStyle name="Обычный 6 5 3 2 3" xfId="34297"/>
    <cellStyle name="Обычный 6 5 3 2 3 2" xfId="34298"/>
    <cellStyle name="Обычный 6 5 3 2 3 2 2" xfId="34299"/>
    <cellStyle name="Обычный 6 5 3 2 3 3" xfId="34300"/>
    <cellStyle name="Обычный 6 5 3 2 3 4" xfId="34301"/>
    <cellStyle name="Обычный 6 5 3 2 3 5" xfId="34302"/>
    <cellStyle name="Обычный 6 5 3 2 4" xfId="34303"/>
    <cellStyle name="Обычный 6 5 3 2 4 2" xfId="34304"/>
    <cellStyle name="Обычный 6 5 3 2 4 3" xfId="34305"/>
    <cellStyle name="Обычный 6 5 3 2 4 4" xfId="34306"/>
    <cellStyle name="Обычный 6 5 3 2 5" xfId="34307"/>
    <cellStyle name="Обычный 6 5 3 2 6" xfId="34308"/>
    <cellStyle name="Обычный 6 5 3 2 7" xfId="34309"/>
    <cellStyle name="Обычный 6 5 3 2 8" xfId="34310"/>
    <cellStyle name="Обычный 6 5 3 3" xfId="34311"/>
    <cellStyle name="Обычный 6 5 3 3 2" xfId="34312"/>
    <cellStyle name="Обычный 6 5 3 3 2 2" xfId="34313"/>
    <cellStyle name="Обычный 6 5 3 3 3" xfId="34314"/>
    <cellStyle name="Обычный 6 5 3 3 4" xfId="34315"/>
    <cellStyle name="Обычный 6 5 3 3 5" xfId="34316"/>
    <cellStyle name="Обычный 6 5 3 4" xfId="34317"/>
    <cellStyle name="Обычный 6 5 3 4 2" xfId="34318"/>
    <cellStyle name="Обычный 6 5 3 4 2 2" xfId="34319"/>
    <cellStyle name="Обычный 6 5 3 4 3" xfId="34320"/>
    <cellStyle name="Обычный 6 5 3 4 4" xfId="34321"/>
    <cellStyle name="Обычный 6 5 3 4 5" xfId="34322"/>
    <cellStyle name="Обычный 6 5 3 5" xfId="34323"/>
    <cellStyle name="Обычный 6 5 3 5 2" xfId="34324"/>
    <cellStyle name="Обычный 6 5 3 5 2 2" xfId="34325"/>
    <cellStyle name="Обычный 6 5 3 5 3" xfId="34326"/>
    <cellStyle name="Обычный 6 5 3 5 4" xfId="34327"/>
    <cellStyle name="Обычный 6 5 3 5 5" xfId="34328"/>
    <cellStyle name="Обычный 6 5 3 6" xfId="34329"/>
    <cellStyle name="Обычный 6 5 3 6 2" xfId="34330"/>
    <cellStyle name="Обычный 6 5 3 6 2 2" xfId="34331"/>
    <cellStyle name="Обычный 6 5 3 6 3" xfId="34332"/>
    <cellStyle name="Обычный 6 5 3 7" xfId="34333"/>
    <cellStyle name="Обычный 6 5 3 7 2" xfId="34334"/>
    <cellStyle name="Обычный 6 5 3 8" xfId="34335"/>
    <cellStyle name="Обычный 6 5 3 9" xfId="34336"/>
    <cellStyle name="Обычный 6 5 4" xfId="34337"/>
    <cellStyle name="Обычный 6 5 4 2" xfId="34338"/>
    <cellStyle name="Обычный 6 5 4 2 2" xfId="34339"/>
    <cellStyle name="Обычный 6 5 4 2 2 2" xfId="34340"/>
    <cellStyle name="Обычный 6 5 4 2 2 2 2" xfId="34341"/>
    <cellStyle name="Обычный 6 5 4 2 2 3" xfId="34342"/>
    <cellStyle name="Обычный 6 5 4 2 2 4" xfId="34343"/>
    <cellStyle name="Обычный 6 5 4 2 2 5" xfId="34344"/>
    <cellStyle name="Обычный 6 5 4 2 3" xfId="34345"/>
    <cellStyle name="Обычный 6 5 4 2 3 2" xfId="34346"/>
    <cellStyle name="Обычный 6 5 4 2 3 3" xfId="34347"/>
    <cellStyle name="Обычный 6 5 4 2 3 4" xfId="34348"/>
    <cellStyle name="Обычный 6 5 4 2 4" xfId="34349"/>
    <cellStyle name="Обычный 6 5 4 2 5" xfId="34350"/>
    <cellStyle name="Обычный 6 5 4 2 6" xfId="34351"/>
    <cellStyle name="Обычный 6 5 4 2 7" xfId="34352"/>
    <cellStyle name="Обычный 6 5 4 3" xfId="34353"/>
    <cellStyle name="Обычный 6 5 4 3 2" xfId="34354"/>
    <cellStyle name="Обычный 6 5 4 3 2 2" xfId="34355"/>
    <cellStyle name="Обычный 6 5 4 3 3" xfId="34356"/>
    <cellStyle name="Обычный 6 5 4 3 4" xfId="34357"/>
    <cellStyle name="Обычный 6 5 4 3 5" xfId="34358"/>
    <cellStyle name="Обычный 6 5 4 4" xfId="34359"/>
    <cellStyle name="Обычный 6 5 4 4 2" xfId="34360"/>
    <cellStyle name="Обычный 6 5 4 4 2 2" xfId="34361"/>
    <cellStyle name="Обычный 6 5 4 4 3" xfId="34362"/>
    <cellStyle name="Обычный 6 5 4 4 4" xfId="34363"/>
    <cellStyle name="Обычный 6 5 4 4 5" xfId="34364"/>
    <cellStyle name="Обычный 6 5 4 5" xfId="34365"/>
    <cellStyle name="Обычный 6 5 4 5 2" xfId="34366"/>
    <cellStyle name="Обычный 6 5 4 5 2 2" xfId="34367"/>
    <cellStyle name="Обычный 6 5 4 5 3" xfId="34368"/>
    <cellStyle name="Обычный 6 5 4 5 4" xfId="34369"/>
    <cellStyle name="Обычный 6 5 4 5 5" xfId="34370"/>
    <cellStyle name="Обычный 6 5 4 6" xfId="34371"/>
    <cellStyle name="Обычный 6 5 4 6 2" xfId="34372"/>
    <cellStyle name="Обычный 6 5 4 6 2 2" xfId="34373"/>
    <cellStyle name="Обычный 6 5 4 6 3" xfId="34374"/>
    <cellStyle name="Обычный 6 5 4 7" xfId="34375"/>
    <cellStyle name="Обычный 6 5 4 7 2" xfId="34376"/>
    <cellStyle name="Обычный 6 5 4 8" xfId="34377"/>
    <cellStyle name="Обычный 6 5 4 9" xfId="34378"/>
    <cellStyle name="Обычный 6 5 5" xfId="34379"/>
    <cellStyle name="Обычный 6 5 5 2" xfId="34380"/>
    <cellStyle name="Обычный 6 5 5 2 2" xfId="34381"/>
    <cellStyle name="Обычный 6 5 5 2 2 2" xfId="34382"/>
    <cellStyle name="Обычный 6 5 5 2 2 2 2" xfId="34383"/>
    <cellStyle name="Обычный 6 5 5 2 2 3" xfId="34384"/>
    <cellStyle name="Обычный 6 5 5 2 2 4" xfId="34385"/>
    <cellStyle name="Обычный 6 5 5 2 2 5" xfId="34386"/>
    <cellStyle name="Обычный 6 5 5 2 3" xfId="34387"/>
    <cellStyle name="Обычный 6 5 5 2 3 2" xfId="34388"/>
    <cellStyle name="Обычный 6 5 5 2 3 3" xfId="34389"/>
    <cellStyle name="Обычный 6 5 5 2 3 4" xfId="34390"/>
    <cellStyle name="Обычный 6 5 5 2 4" xfId="34391"/>
    <cellStyle name="Обычный 6 5 5 2 5" xfId="34392"/>
    <cellStyle name="Обычный 6 5 5 2 6" xfId="34393"/>
    <cellStyle name="Обычный 6 5 5 2 7" xfId="34394"/>
    <cellStyle name="Обычный 6 5 5 3" xfId="34395"/>
    <cellStyle name="Обычный 6 5 5 3 2" xfId="34396"/>
    <cellStyle name="Обычный 6 5 5 3 2 2" xfId="34397"/>
    <cellStyle name="Обычный 6 5 5 3 3" xfId="34398"/>
    <cellStyle name="Обычный 6 5 5 3 4" xfId="34399"/>
    <cellStyle name="Обычный 6 5 5 3 5" xfId="34400"/>
    <cellStyle name="Обычный 6 5 5 4" xfId="34401"/>
    <cellStyle name="Обычный 6 5 5 4 2" xfId="34402"/>
    <cellStyle name="Обычный 6 5 5 4 2 2" xfId="34403"/>
    <cellStyle name="Обычный 6 5 5 4 3" xfId="34404"/>
    <cellStyle name="Обычный 6 5 5 4 4" xfId="34405"/>
    <cellStyle name="Обычный 6 5 5 4 5" xfId="34406"/>
    <cellStyle name="Обычный 6 5 5 5" xfId="34407"/>
    <cellStyle name="Обычный 6 5 5 5 2" xfId="34408"/>
    <cellStyle name="Обычный 6 5 5 5 3" xfId="34409"/>
    <cellStyle name="Обычный 6 5 5 5 4" xfId="34410"/>
    <cellStyle name="Обычный 6 5 5 6" xfId="34411"/>
    <cellStyle name="Обычный 6 5 5 7" xfId="34412"/>
    <cellStyle name="Обычный 6 5 5 8" xfId="34413"/>
    <cellStyle name="Обычный 6 5 5 9" xfId="34414"/>
    <cellStyle name="Обычный 6 5 6" xfId="34415"/>
    <cellStyle name="Обычный 6 5 6 2" xfId="34416"/>
    <cellStyle name="Обычный 6 5 6 2 2" xfId="34417"/>
    <cellStyle name="Обычный 6 5 6 2 2 2" xfId="34418"/>
    <cellStyle name="Обычный 6 5 6 2 2 2 2" xfId="34419"/>
    <cellStyle name="Обычный 6 5 6 2 2 3" xfId="34420"/>
    <cellStyle name="Обычный 6 5 6 2 2 4" xfId="34421"/>
    <cellStyle name="Обычный 6 5 6 2 2 5" xfId="34422"/>
    <cellStyle name="Обычный 6 5 6 2 3" xfId="34423"/>
    <cellStyle name="Обычный 6 5 6 2 3 2" xfId="34424"/>
    <cellStyle name="Обычный 6 5 6 2 3 3" xfId="34425"/>
    <cellStyle name="Обычный 6 5 6 2 3 4" xfId="34426"/>
    <cellStyle name="Обычный 6 5 6 2 4" xfId="34427"/>
    <cellStyle name="Обычный 6 5 6 2 5" xfId="34428"/>
    <cellStyle name="Обычный 6 5 6 2 6" xfId="34429"/>
    <cellStyle name="Обычный 6 5 6 2 7" xfId="34430"/>
    <cellStyle name="Обычный 6 5 6 3" xfId="34431"/>
    <cellStyle name="Обычный 6 5 6 3 2" xfId="34432"/>
    <cellStyle name="Обычный 6 5 6 3 2 2" xfId="34433"/>
    <cellStyle name="Обычный 6 5 6 3 3" xfId="34434"/>
    <cellStyle name="Обычный 6 5 6 3 4" xfId="34435"/>
    <cellStyle name="Обычный 6 5 6 3 5" xfId="34436"/>
    <cellStyle name="Обычный 6 5 6 4" xfId="34437"/>
    <cellStyle name="Обычный 6 5 6 4 2" xfId="34438"/>
    <cellStyle name="Обычный 6 5 6 4 3" xfId="34439"/>
    <cellStyle name="Обычный 6 5 6 4 4" xfId="34440"/>
    <cellStyle name="Обычный 6 5 6 5" xfId="34441"/>
    <cellStyle name="Обычный 6 5 6 6" xfId="34442"/>
    <cellStyle name="Обычный 6 5 6 7" xfId="34443"/>
    <cellStyle name="Обычный 6 5 6 8" xfId="34444"/>
    <cellStyle name="Обычный 6 5 7" xfId="34445"/>
    <cellStyle name="Обычный 6 5 7 2" xfId="34446"/>
    <cellStyle name="Обычный 6 5 7 2 2" xfId="34447"/>
    <cellStyle name="Обычный 6 5 7 2 2 2" xfId="34448"/>
    <cellStyle name="Обычный 6 5 7 2 2 2 2" xfId="34449"/>
    <cellStyle name="Обычный 6 5 7 2 2 3" xfId="34450"/>
    <cellStyle name="Обычный 6 5 7 2 2 4" xfId="34451"/>
    <cellStyle name="Обычный 6 5 7 2 2 5" xfId="34452"/>
    <cellStyle name="Обычный 6 5 7 2 3" xfId="34453"/>
    <cellStyle name="Обычный 6 5 7 2 3 2" xfId="34454"/>
    <cellStyle name="Обычный 6 5 7 2 3 3" xfId="34455"/>
    <cellStyle name="Обычный 6 5 7 2 3 4" xfId="34456"/>
    <cellStyle name="Обычный 6 5 7 2 4" xfId="34457"/>
    <cellStyle name="Обычный 6 5 7 2 5" xfId="34458"/>
    <cellStyle name="Обычный 6 5 7 2 6" xfId="34459"/>
    <cellStyle name="Обычный 6 5 7 2 7" xfId="34460"/>
    <cellStyle name="Обычный 6 5 7 3" xfId="34461"/>
    <cellStyle name="Обычный 6 5 7 3 2" xfId="34462"/>
    <cellStyle name="Обычный 6 5 7 3 2 2" xfId="34463"/>
    <cellStyle name="Обычный 6 5 7 3 3" xfId="34464"/>
    <cellStyle name="Обычный 6 5 7 3 4" xfId="34465"/>
    <cellStyle name="Обычный 6 5 7 3 5" xfId="34466"/>
    <cellStyle name="Обычный 6 5 7 4" xfId="34467"/>
    <cellStyle name="Обычный 6 5 7 4 2" xfId="34468"/>
    <cellStyle name="Обычный 6 5 7 4 3" xfId="34469"/>
    <cellStyle name="Обычный 6 5 7 4 4" xfId="34470"/>
    <cellStyle name="Обычный 6 5 7 5" xfId="34471"/>
    <cellStyle name="Обычный 6 5 7 6" xfId="34472"/>
    <cellStyle name="Обычный 6 5 7 7" xfId="34473"/>
    <cellStyle name="Обычный 6 5 7 8" xfId="34474"/>
    <cellStyle name="Обычный 6 5 8" xfId="34475"/>
    <cellStyle name="Обычный 6 5 8 2" xfId="34476"/>
    <cellStyle name="Обычный 6 5 8 2 2" xfId="34477"/>
    <cellStyle name="Обычный 6 5 8 2 2 2" xfId="34478"/>
    <cellStyle name="Обычный 6 5 8 2 3" xfId="34479"/>
    <cellStyle name="Обычный 6 5 8 2 4" xfId="34480"/>
    <cellStyle name="Обычный 6 5 8 2 5" xfId="34481"/>
    <cellStyle name="Обычный 6 5 8 3" xfId="34482"/>
    <cellStyle name="Обычный 6 5 8 3 2" xfId="34483"/>
    <cellStyle name="Обычный 6 5 8 3 3" xfId="34484"/>
    <cellStyle name="Обычный 6 5 8 3 4" xfId="34485"/>
    <cellStyle name="Обычный 6 5 8 4" xfId="34486"/>
    <cellStyle name="Обычный 6 5 8 5" xfId="34487"/>
    <cellStyle name="Обычный 6 5 8 6" xfId="34488"/>
    <cellStyle name="Обычный 6 5 8 7" xfId="34489"/>
    <cellStyle name="Обычный 6 5 9" xfId="34490"/>
    <cellStyle name="Обычный 6 5 9 2" xfId="34491"/>
    <cellStyle name="Обычный 6 5 9 2 2" xfId="34492"/>
    <cellStyle name="Обычный 6 5 9 2 2 2" xfId="34493"/>
    <cellStyle name="Обычный 6 5 9 2 3" xfId="34494"/>
    <cellStyle name="Обычный 6 5 9 2 4" xfId="34495"/>
    <cellStyle name="Обычный 6 5 9 2 5" xfId="34496"/>
    <cellStyle name="Обычный 6 5 9 3" xfId="34497"/>
    <cellStyle name="Обычный 6 5 9 3 2" xfId="34498"/>
    <cellStyle name="Обычный 6 5 9 3 3" xfId="34499"/>
    <cellStyle name="Обычный 6 5 9 3 4" xfId="34500"/>
    <cellStyle name="Обычный 6 5 9 4" xfId="34501"/>
    <cellStyle name="Обычный 6 5 9 5" xfId="34502"/>
    <cellStyle name="Обычный 6 5 9 6" xfId="34503"/>
    <cellStyle name="Обычный 6 5 9 7" xfId="34504"/>
    <cellStyle name="Обычный 6 6" xfId="34505"/>
    <cellStyle name="Обычный 6 6 10" xfId="34506"/>
    <cellStyle name="Обычный 6 6 11" xfId="34507"/>
    <cellStyle name="Обычный 6 6 2" xfId="34508"/>
    <cellStyle name="Обычный 6 6 2 2" xfId="34509"/>
    <cellStyle name="Обычный 6 6 2 2 2" xfId="34510"/>
    <cellStyle name="Обычный 6 6 2 2 2 2" xfId="34511"/>
    <cellStyle name="Обычный 6 6 2 2 3" xfId="34512"/>
    <cellStyle name="Обычный 6 6 2 2 4" xfId="34513"/>
    <cellStyle name="Обычный 6 6 2 2 5" xfId="34514"/>
    <cellStyle name="Обычный 6 6 2 3" xfId="34515"/>
    <cellStyle name="Обычный 6 6 2 3 2" xfId="34516"/>
    <cellStyle name="Обычный 6 6 2 3 2 2" xfId="34517"/>
    <cellStyle name="Обычный 6 6 2 3 3" xfId="34518"/>
    <cellStyle name="Обычный 6 6 2 3 4" xfId="34519"/>
    <cellStyle name="Обычный 6 6 2 3 5" xfId="34520"/>
    <cellStyle name="Обычный 6 6 2 4" xfId="34521"/>
    <cellStyle name="Обычный 6 6 2 4 2" xfId="34522"/>
    <cellStyle name="Обычный 6 6 2 4 2 2" xfId="34523"/>
    <cellStyle name="Обычный 6 6 2 4 3" xfId="34524"/>
    <cellStyle name="Обычный 6 6 2 4 4" xfId="34525"/>
    <cellStyle name="Обычный 6 6 2 4 5" xfId="34526"/>
    <cellStyle name="Обычный 6 6 2 5" xfId="34527"/>
    <cellStyle name="Обычный 6 6 2 5 2" xfId="34528"/>
    <cellStyle name="Обычный 6 6 2 5 2 2" xfId="34529"/>
    <cellStyle name="Обычный 6 6 2 5 3" xfId="34530"/>
    <cellStyle name="Обычный 6 6 2 6" xfId="34531"/>
    <cellStyle name="Обычный 6 6 2 6 2" xfId="34532"/>
    <cellStyle name="Обычный 6 6 2 7" xfId="34533"/>
    <cellStyle name="Обычный 6 6 2 8" xfId="34534"/>
    <cellStyle name="Обычный 6 6 3" xfId="34535"/>
    <cellStyle name="Обычный 6 6 3 2" xfId="34536"/>
    <cellStyle name="Обычный 6 6 3 2 2" xfId="34537"/>
    <cellStyle name="Обычный 6 6 3 2 2 2" xfId="34538"/>
    <cellStyle name="Обычный 6 6 3 2 3" xfId="34539"/>
    <cellStyle name="Обычный 6 6 3 2 4" xfId="34540"/>
    <cellStyle name="Обычный 6 6 3 2 5" xfId="34541"/>
    <cellStyle name="Обычный 6 6 3 3" xfId="34542"/>
    <cellStyle name="Обычный 6 6 3 3 2" xfId="34543"/>
    <cellStyle name="Обычный 6 6 3 3 2 2" xfId="34544"/>
    <cellStyle name="Обычный 6 6 3 3 3" xfId="34545"/>
    <cellStyle name="Обычный 6 6 3 3 4" xfId="34546"/>
    <cellStyle name="Обычный 6 6 3 3 5" xfId="34547"/>
    <cellStyle name="Обычный 6 6 3 4" xfId="34548"/>
    <cellStyle name="Обычный 6 6 3 5" xfId="34549"/>
    <cellStyle name="Обычный 6 6 3 5 2" xfId="34550"/>
    <cellStyle name="Обычный 6 6 3 5 2 2" xfId="34551"/>
    <cellStyle name="Обычный 6 6 3 5 3" xfId="34552"/>
    <cellStyle name="Обычный 6 6 3 6" xfId="34553"/>
    <cellStyle name="Обычный 6 6 3 6 2" xfId="34554"/>
    <cellStyle name="Обычный 6 6 3 6 2 2" xfId="34555"/>
    <cellStyle name="Обычный 6 6 3 6 3" xfId="34556"/>
    <cellStyle name="Обычный 6 6 3 7" xfId="34557"/>
    <cellStyle name="Обычный 6 6 3 7 2" xfId="34558"/>
    <cellStyle name="Обычный 6 6 3 8" xfId="34559"/>
    <cellStyle name="Обычный 6 6 4" xfId="34560"/>
    <cellStyle name="Обычный 6 6 4 2" xfId="34561"/>
    <cellStyle name="Обычный 6 6 4 2 2" xfId="34562"/>
    <cellStyle name="Обычный 6 6 4 3" xfId="34563"/>
    <cellStyle name="Обычный 6 6 4 4" xfId="34564"/>
    <cellStyle name="Обычный 6 6 4 5" xfId="34565"/>
    <cellStyle name="Обычный 6 6 5" xfId="34566"/>
    <cellStyle name="Обычный 6 6 5 2" xfId="34567"/>
    <cellStyle name="Обычный 6 6 5 2 2" xfId="34568"/>
    <cellStyle name="Обычный 6 6 5 3" xfId="34569"/>
    <cellStyle name="Обычный 6 6 5 4" xfId="34570"/>
    <cellStyle name="Обычный 6 6 5 5" xfId="34571"/>
    <cellStyle name="Обычный 6 6 6" xfId="34572"/>
    <cellStyle name="Обычный 6 6 6 2" xfId="34573"/>
    <cellStyle name="Обычный 6 6 6 2 2" xfId="34574"/>
    <cellStyle name="Обычный 6 6 6 3" xfId="34575"/>
    <cellStyle name="Обычный 6 6 6 4" xfId="34576"/>
    <cellStyle name="Обычный 6 6 6 5" xfId="34577"/>
    <cellStyle name="Обычный 6 6 7" xfId="34578"/>
    <cellStyle name="Обычный 6 6 7 2" xfId="34579"/>
    <cellStyle name="Обычный 6 6 7 2 2" xfId="34580"/>
    <cellStyle name="Обычный 6 6 7 3" xfId="34581"/>
    <cellStyle name="Обычный 6 6 7 4" xfId="34582"/>
    <cellStyle name="Обычный 6 6 7 5" xfId="34583"/>
    <cellStyle name="Обычный 6 6 8" xfId="34584"/>
    <cellStyle name="Обычный 6 6 8 2" xfId="34585"/>
    <cellStyle name="Обычный 6 6 8 2 2" xfId="34586"/>
    <cellStyle name="Обычный 6 6 8 3" xfId="34587"/>
    <cellStyle name="Обычный 6 6 9" xfId="34588"/>
    <cellStyle name="Обычный 6 6 9 2" xfId="34589"/>
    <cellStyle name="Обычный 6 7" xfId="34590"/>
    <cellStyle name="Обычный 6 7 2" xfId="34591"/>
    <cellStyle name="Обычный 6 7 2 2" xfId="34592"/>
    <cellStyle name="Обычный 6 7 2 2 2" xfId="34593"/>
    <cellStyle name="Обычный 6 7 2 2 2 2" xfId="34594"/>
    <cellStyle name="Обычный 6 7 2 2 3" xfId="34595"/>
    <cellStyle name="Обычный 6 7 2 2 4" xfId="34596"/>
    <cellStyle name="Обычный 6 7 2 2 5" xfId="34597"/>
    <cellStyle name="Обычный 6 7 2 3" xfId="34598"/>
    <cellStyle name="Обычный 6 7 2 3 2" xfId="34599"/>
    <cellStyle name="Обычный 6 7 2 3 3" xfId="34600"/>
    <cellStyle name="Обычный 6 7 2 3 4" xfId="34601"/>
    <cellStyle name="Обычный 6 7 2 4" xfId="34602"/>
    <cellStyle name="Обычный 6 7 2 5" xfId="34603"/>
    <cellStyle name="Обычный 6 7 2 6" xfId="34604"/>
    <cellStyle name="Обычный 6 7 2 7" xfId="34605"/>
    <cellStyle name="Обычный 6 7 3" xfId="34606"/>
    <cellStyle name="Обычный 6 7 3 2" xfId="34607"/>
    <cellStyle name="Обычный 6 7 3 2 2" xfId="34608"/>
    <cellStyle name="Обычный 6 7 3 3" xfId="34609"/>
    <cellStyle name="Обычный 6 7 3 4" xfId="34610"/>
    <cellStyle name="Обычный 6 7 3 5" xfId="34611"/>
    <cellStyle name="Обычный 6 7 4" xfId="34612"/>
    <cellStyle name="Обычный 6 7 4 2" xfId="34613"/>
    <cellStyle name="Обычный 6 7 4 2 2" xfId="34614"/>
    <cellStyle name="Обычный 6 7 4 3" xfId="34615"/>
    <cellStyle name="Обычный 6 7 4 4" xfId="34616"/>
    <cellStyle name="Обычный 6 7 4 5" xfId="34617"/>
    <cellStyle name="Обычный 6 7 5" xfId="34618"/>
    <cellStyle name="Обычный 6 7 5 2" xfId="34619"/>
    <cellStyle name="Обычный 6 7 5 2 2" xfId="34620"/>
    <cellStyle name="Обычный 6 7 5 3" xfId="34621"/>
    <cellStyle name="Обычный 6 7 5 4" xfId="34622"/>
    <cellStyle name="Обычный 6 7 5 5" xfId="34623"/>
    <cellStyle name="Обычный 6 7 6" xfId="34624"/>
    <cellStyle name="Обычный 6 7 6 2" xfId="34625"/>
    <cellStyle name="Обычный 6 7 6 2 2" xfId="34626"/>
    <cellStyle name="Обычный 6 7 6 3" xfId="34627"/>
    <cellStyle name="Обычный 6 7 7" xfId="34628"/>
    <cellStyle name="Обычный 6 7 7 2" xfId="34629"/>
    <cellStyle name="Обычный 6 7 8" xfId="34630"/>
    <cellStyle name="Обычный 6 7 9" xfId="34631"/>
    <cellStyle name="Обычный 6 8" xfId="34632"/>
    <cellStyle name="Обычный 6 8 2" xfId="34633"/>
    <cellStyle name="Обычный 6 8 2 2" xfId="34634"/>
    <cellStyle name="Обычный 6 8 2 2 2" xfId="34635"/>
    <cellStyle name="Обычный 6 8 2 3" xfId="34636"/>
    <cellStyle name="Обычный 6 8 2 4" xfId="34637"/>
    <cellStyle name="Обычный 6 8 2 5" xfId="34638"/>
    <cellStyle name="Обычный 6 8 3" xfId="34639"/>
    <cellStyle name="Обычный 6 8 3 2" xfId="34640"/>
    <cellStyle name="Обычный 6 8 3 2 2" xfId="34641"/>
    <cellStyle name="Обычный 6 8 3 3" xfId="34642"/>
    <cellStyle name="Обычный 6 8 3 4" xfId="34643"/>
    <cellStyle name="Обычный 6 8 3 5" xfId="34644"/>
    <cellStyle name="Обычный 6 8 4" xfId="34645"/>
    <cellStyle name="Обычный 6 8 4 2" xfId="34646"/>
    <cellStyle name="Обычный 6 8 4 2 2" xfId="34647"/>
    <cellStyle name="Обычный 6 8 4 3" xfId="34648"/>
    <cellStyle name="Обычный 6 8 5" xfId="34649"/>
    <cellStyle name="Обычный 6 8 5 2" xfId="34650"/>
    <cellStyle name="Обычный 6 8 5 2 2" xfId="34651"/>
    <cellStyle name="Обычный 6 8 5 3" xfId="34652"/>
    <cellStyle name="Обычный 6 8 6" xfId="34653"/>
    <cellStyle name="Обычный 6 8 6 2" xfId="34654"/>
    <cellStyle name="Обычный 6 8 7" xfId="34655"/>
    <cellStyle name="Обычный 6 9" xfId="34656"/>
    <cellStyle name="Обычный 6 9 2" xfId="34657"/>
    <cellStyle name="Обычный 6 9 2 2" xfId="34658"/>
    <cellStyle name="Обычный 6 9 3" xfId="34659"/>
    <cellStyle name="Обычный 6 9 4" xfId="34660"/>
    <cellStyle name="Обычный 6 9 5" xfId="34661"/>
    <cellStyle name="Обычный 60" xfId="59213"/>
    <cellStyle name="Обычный 61" xfId="59142"/>
    <cellStyle name="Обычный 62" xfId="59214"/>
    <cellStyle name="Обычный 63" xfId="59215"/>
    <cellStyle name="Обычный 64" xfId="59177"/>
    <cellStyle name="Обычный 65" xfId="59143"/>
    <cellStyle name="Обычный 66" xfId="59144"/>
    <cellStyle name="Обычный 67" xfId="59145"/>
    <cellStyle name="Обычный 68" xfId="59146"/>
    <cellStyle name="Обычный 69" xfId="59147"/>
    <cellStyle name="Обычный 7" xfId="34662"/>
    <cellStyle name="Обычный 7 10" xfId="34663"/>
    <cellStyle name="Обычный 7 11" xfId="34664"/>
    <cellStyle name="Обычный 7 12" xfId="34665"/>
    <cellStyle name="Обычный 7 13" xfId="34666"/>
    <cellStyle name="Обычный 7 14" xfId="34667"/>
    <cellStyle name="Обычный 7 15" xfId="34668"/>
    <cellStyle name="Обычный 7 16" xfId="34669"/>
    <cellStyle name="Обычный 7 2" xfId="34670"/>
    <cellStyle name="Обычный 7 2 2" xfId="34671"/>
    <cellStyle name="Обычный 7 2 2 2" xfId="34672"/>
    <cellStyle name="Обычный 7 2 2 2 2" xfId="34673"/>
    <cellStyle name="Обычный 7 2 2 3" xfId="34674"/>
    <cellStyle name="Обычный 7 2 3" xfId="34675"/>
    <cellStyle name="Обычный 7 2 3 2" xfId="34676"/>
    <cellStyle name="Обычный 7 2 4" xfId="34677"/>
    <cellStyle name="Обычный 7 2 5" xfId="59882"/>
    <cellStyle name="Обычный 7 3" xfId="34678"/>
    <cellStyle name="Обычный 7 3 2" xfId="34679"/>
    <cellStyle name="Обычный 7 3 2 2" xfId="34680"/>
    <cellStyle name="Обычный 7 3 3" xfId="34681"/>
    <cellStyle name="Обычный 7 3 4" xfId="34682"/>
    <cellStyle name="Обычный 7 4" xfId="34683"/>
    <cellStyle name="Обычный 7 4 2" xfId="34684"/>
    <cellStyle name="Обычный 7 5" xfId="34685"/>
    <cellStyle name="Обычный 7 6" xfId="34686"/>
    <cellStyle name="Обычный 7 7" xfId="34687"/>
    <cellStyle name="Обычный 7 8" xfId="34688"/>
    <cellStyle name="Обычный 7 9" xfId="34689"/>
    <cellStyle name="Обычный 70" xfId="59216"/>
    <cellStyle name="Обычный 71" xfId="59148"/>
    <cellStyle name="Обычный 72" xfId="59149"/>
    <cellStyle name="Обычный 73" xfId="59150"/>
    <cellStyle name="Обычный 74" xfId="59151"/>
    <cellStyle name="Обычный 75" xfId="59217"/>
    <cellStyle name="Обычный 76" xfId="59152"/>
    <cellStyle name="Обычный 77" xfId="59218"/>
    <cellStyle name="Обычный 78" xfId="59219"/>
    <cellStyle name="Обычный 79" xfId="59220"/>
    <cellStyle name="Обычный 8" xfId="34690"/>
    <cellStyle name="Обычный 8 10" xfId="34691"/>
    <cellStyle name="Обычный 8 10 2" xfId="34692"/>
    <cellStyle name="Обычный 8 11" xfId="34693"/>
    <cellStyle name="Обычный 8 12" xfId="34694"/>
    <cellStyle name="Обычный 8 13" xfId="34695"/>
    <cellStyle name="Обычный 8 2" xfId="34696"/>
    <cellStyle name="Обычный 8 2 10" xfId="34697"/>
    <cellStyle name="Обычный 8 2 11" xfId="59833"/>
    <cellStyle name="Обычный 8 2 2" xfId="34698"/>
    <cellStyle name="Обычный 8 2 2 2" xfId="34699"/>
    <cellStyle name="Обычный 8 2 2 2 2" xfId="34700"/>
    <cellStyle name="Обычный 8 2 2 3" xfId="34701"/>
    <cellStyle name="Обычный 8 2 2 3 2" xfId="34702"/>
    <cellStyle name="Обычный 8 2 2 3 2 2" xfId="34703"/>
    <cellStyle name="Обычный 8 2 2 3 3" xfId="34704"/>
    <cellStyle name="Обычный 8 2 2 3 4" xfId="34705"/>
    <cellStyle name="Обычный 8 2 2 3 5" xfId="34706"/>
    <cellStyle name="Обычный 8 2 2 4" xfId="34707"/>
    <cellStyle name="Обычный 8 2 2 4 2" xfId="34708"/>
    <cellStyle name="Обычный 8 2 2 4 2 2" xfId="34709"/>
    <cellStyle name="Обычный 8 2 2 4 3" xfId="34710"/>
    <cellStyle name="Обычный 8 2 2 4 4" xfId="34711"/>
    <cellStyle name="Обычный 8 2 2 4 5" xfId="34712"/>
    <cellStyle name="Обычный 8 2 2 5" xfId="34713"/>
    <cellStyle name="Обычный 8 2 2 5 2" xfId="34714"/>
    <cellStyle name="Обычный 8 2 2 5 2 2" xfId="34715"/>
    <cellStyle name="Обычный 8 2 2 5 3" xfId="34716"/>
    <cellStyle name="Обычный 8 2 2 6" xfId="34717"/>
    <cellStyle name="Обычный 8 2 2 6 2" xfId="34718"/>
    <cellStyle name="Обычный 8 2 2 6 2 2" xfId="34719"/>
    <cellStyle name="Обычный 8 2 2 6 3" xfId="34720"/>
    <cellStyle name="Обычный 8 2 2 7" xfId="34721"/>
    <cellStyle name="Обычный 8 2 2 7 2" xfId="34722"/>
    <cellStyle name="Обычный 8 2 2 8" xfId="34723"/>
    <cellStyle name="Обычный 8 2 3" xfId="34724"/>
    <cellStyle name="Обычный 8 2 3 2" xfId="34725"/>
    <cellStyle name="Обычный 8 2 3 2 2" xfId="34726"/>
    <cellStyle name="Обычный 8 2 3 2 2 2" xfId="34727"/>
    <cellStyle name="Обычный 8 2 3 2 3" xfId="34728"/>
    <cellStyle name="Обычный 8 2 3 2 4" xfId="34729"/>
    <cellStyle name="Обычный 8 2 3 2 5" xfId="34730"/>
    <cellStyle name="Обычный 8 2 3 3" xfId="34731"/>
    <cellStyle name="Обычный 8 2 3 3 2" xfId="34732"/>
    <cellStyle name="Обычный 8 2 3 3 2 2" xfId="34733"/>
    <cellStyle name="Обычный 8 2 3 3 3" xfId="34734"/>
    <cellStyle name="Обычный 8 2 3 3 4" xfId="34735"/>
    <cellStyle name="Обычный 8 2 3 3 5" xfId="34736"/>
    <cellStyle name="Обычный 8 2 3 4" xfId="34737"/>
    <cellStyle name="Обычный 8 2 3 5" xfId="34738"/>
    <cellStyle name="Обычный 8 2 3 5 2" xfId="34739"/>
    <cellStyle name="Обычный 8 2 3 5 2 2" xfId="34740"/>
    <cellStyle name="Обычный 8 2 3 5 3" xfId="34741"/>
    <cellStyle name="Обычный 8 2 3 6" xfId="34742"/>
    <cellStyle name="Обычный 8 2 3 6 2" xfId="34743"/>
    <cellStyle name="Обычный 8 2 3 6 2 2" xfId="34744"/>
    <cellStyle name="Обычный 8 2 3 6 3" xfId="34745"/>
    <cellStyle name="Обычный 8 2 3 7" xfId="34746"/>
    <cellStyle name="Обычный 8 2 3 7 2" xfId="34747"/>
    <cellStyle name="Обычный 8 2 3 8" xfId="34748"/>
    <cellStyle name="Обычный 8 2 4" xfId="34749"/>
    <cellStyle name="Обычный 8 2 4 2" xfId="34750"/>
    <cellStyle name="Обычный 8 2 4 2 2" xfId="34751"/>
    <cellStyle name="Обычный 8 2 4 3" xfId="34752"/>
    <cellStyle name="Обычный 8 2 4 4" xfId="34753"/>
    <cellStyle name="Обычный 8 2 4 5" xfId="34754"/>
    <cellStyle name="Обычный 8 2 5" xfId="34755"/>
    <cellStyle name="Обычный 8 2 5 2" xfId="34756"/>
    <cellStyle name="Обычный 8 2 5 2 2" xfId="34757"/>
    <cellStyle name="Обычный 8 2 5 3" xfId="34758"/>
    <cellStyle name="Обычный 8 2 5 4" xfId="34759"/>
    <cellStyle name="Обычный 8 2 5 5" xfId="34760"/>
    <cellStyle name="Обычный 8 2 6" xfId="34761"/>
    <cellStyle name="Обычный 8 2 6 2" xfId="34762"/>
    <cellStyle name="Обычный 8 2 6 2 2" xfId="34763"/>
    <cellStyle name="Обычный 8 2 6 3" xfId="34764"/>
    <cellStyle name="Обычный 8 2 6 4" xfId="34765"/>
    <cellStyle name="Обычный 8 2 6 5" xfId="34766"/>
    <cellStyle name="Обычный 8 2 7" xfId="34767"/>
    <cellStyle name="Обычный 8 2 8" xfId="34768"/>
    <cellStyle name="Обычный 8 2 8 2" xfId="34769"/>
    <cellStyle name="Обычный 8 2 8 2 2" xfId="34770"/>
    <cellStyle name="Обычный 8 2 8 3" xfId="34771"/>
    <cellStyle name="Обычный 8 2 9" xfId="34772"/>
    <cellStyle name="Обычный 8 2 9 2" xfId="34773"/>
    <cellStyle name="Обычный 8 3" xfId="34774"/>
    <cellStyle name="Обычный 8 3 2" xfId="34775"/>
    <cellStyle name="Обычный 8 3 2 2" xfId="34776"/>
    <cellStyle name="Обычный 8 3 2 2 2" xfId="34777"/>
    <cellStyle name="Обычный 8 3 2 3" xfId="34778"/>
    <cellStyle name="Обычный 8 3 2 4" xfId="34779"/>
    <cellStyle name="Обычный 8 3 2 5" xfId="34780"/>
    <cellStyle name="Обычный 8 3 3" xfId="34781"/>
    <cellStyle name="Обычный 8 3 3 2" xfId="34782"/>
    <cellStyle name="Обычный 8 3 3 2 2" xfId="34783"/>
    <cellStyle name="Обычный 8 3 3 3" xfId="34784"/>
    <cellStyle name="Обычный 8 3 3 4" xfId="34785"/>
    <cellStyle name="Обычный 8 3 3 5" xfId="34786"/>
    <cellStyle name="Обычный 8 3 4" xfId="34787"/>
    <cellStyle name="Обычный 8 3 4 2" xfId="34788"/>
    <cellStyle name="Обычный 8 3 4 2 2" xfId="34789"/>
    <cellStyle name="Обычный 8 3 4 3" xfId="34790"/>
    <cellStyle name="Обычный 8 3 5" xfId="34791"/>
    <cellStyle name="Обычный 8 3 5 2" xfId="34792"/>
    <cellStyle name="Обычный 8 3 5 2 2" xfId="34793"/>
    <cellStyle name="Обычный 8 3 5 3" xfId="34794"/>
    <cellStyle name="Обычный 8 3 6" xfId="34795"/>
    <cellStyle name="Обычный 8 3 6 2" xfId="34796"/>
    <cellStyle name="Обычный 8 3 7" xfId="34797"/>
    <cellStyle name="Обычный 8 3 8" xfId="59883"/>
    <cellStyle name="Обычный 8 4" xfId="34798"/>
    <cellStyle name="Обычный 8 4 2" xfId="34799"/>
    <cellStyle name="Обычный 8 4 2 2" xfId="34800"/>
    <cellStyle name="Обычный 8 4 2 2 2" xfId="34801"/>
    <cellStyle name="Обычный 8 4 2 3" xfId="34802"/>
    <cellStyle name="Обычный 8 4 2 4" xfId="34803"/>
    <cellStyle name="Обычный 8 4 2 5" xfId="34804"/>
    <cellStyle name="Обычный 8 4 3" xfId="34805"/>
    <cellStyle name="Обычный 8 4 3 2" xfId="34806"/>
    <cellStyle name="Обычный 8 4 3 2 2" xfId="34807"/>
    <cellStyle name="Обычный 8 4 3 3" xfId="34808"/>
    <cellStyle name="Обычный 8 4 3 4" xfId="34809"/>
    <cellStyle name="Обычный 8 4 3 5" xfId="34810"/>
    <cellStyle name="Обычный 8 4 4" xfId="34811"/>
    <cellStyle name="Обычный 8 4 4 2" xfId="34812"/>
    <cellStyle name="Обычный 8 4 4 2 2" xfId="34813"/>
    <cellStyle name="Обычный 8 4 4 3" xfId="34814"/>
    <cellStyle name="Обычный 8 4 5" xfId="34815"/>
    <cellStyle name="Обычный 8 4 5 2" xfId="34816"/>
    <cellStyle name="Обычный 8 4 5 2 2" xfId="34817"/>
    <cellStyle name="Обычный 8 4 5 3" xfId="34818"/>
    <cellStyle name="Обычный 8 4 6" xfId="34819"/>
    <cellStyle name="Обычный 8 4 6 2" xfId="34820"/>
    <cellStyle name="Обычный 8 4 7" xfId="34821"/>
    <cellStyle name="Обычный 8 4 8" xfId="59832"/>
    <cellStyle name="Обычный 8 5" xfId="34822"/>
    <cellStyle name="Обычный 8 5 2" xfId="34823"/>
    <cellStyle name="Обычный 8 5 2 2" xfId="34824"/>
    <cellStyle name="Обычный 8 5 3" xfId="34825"/>
    <cellStyle name="Обычный 8 5 4" xfId="34826"/>
    <cellStyle name="Обычный 8 5 5" xfId="34827"/>
    <cellStyle name="Обычный 8 5 6" xfId="59190"/>
    <cellStyle name="Обычный 8 6" xfId="34828"/>
    <cellStyle name="Обычный 8 6 2" xfId="34829"/>
    <cellStyle name="Обычный 8 6 2 2" xfId="34830"/>
    <cellStyle name="Обычный 8 6 3" xfId="34831"/>
    <cellStyle name="Обычный 8 6 4" xfId="34832"/>
    <cellStyle name="Обычный 8 6 5" xfId="34833"/>
    <cellStyle name="Обычный 8 7" xfId="34834"/>
    <cellStyle name="Обычный 8 7 2" xfId="34835"/>
    <cellStyle name="Обычный 8 7 2 2" xfId="34836"/>
    <cellStyle name="Обычный 8 7 3" xfId="34837"/>
    <cellStyle name="Обычный 8 7 4" xfId="34838"/>
    <cellStyle name="Обычный 8 7 5" xfId="34839"/>
    <cellStyle name="Обычный 8 8" xfId="34840"/>
    <cellStyle name="Обычный 8 9" xfId="34841"/>
    <cellStyle name="Обычный 8 9 2" xfId="34842"/>
    <cellStyle name="Обычный 8 9 2 2" xfId="34843"/>
    <cellStyle name="Обычный 8 9 3" xfId="34844"/>
    <cellStyle name="Обычный 80" xfId="59221"/>
    <cellStyle name="Обычный 81" xfId="59222"/>
    <cellStyle name="Обычный 82" xfId="59223"/>
    <cellStyle name="Обычный 83" xfId="59234"/>
    <cellStyle name="Обычный 84" xfId="59235"/>
    <cellStyle name="Обычный 85" xfId="59236"/>
    <cellStyle name="Обычный 86" xfId="59237"/>
    <cellStyle name="Обычный 87" xfId="59238"/>
    <cellStyle name="Обычный 88" xfId="59239"/>
    <cellStyle name="Обычный 89" xfId="59240"/>
    <cellStyle name="Обычный 9" xfId="34845"/>
    <cellStyle name="Обычный 9 10" xfId="59191"/>
    <cellStyle name="Обычный 9 2" xfId="34846"/>
    <cellStyle name="Обычный 9 2 10" xfId="34847"/>
    <cellStyle name="Обычный 9 2 11" xfId="59884"/>
    <cellStyle name="Обычный 9 2 2" xfId="34848"/>
    <cellStyle name="Обычный 9 2 2 2" xfId="34849"/>
    <cellStyle name="Обычный 9 2 2 2 2" xfId="34850"/>
    <cellStyle name="Обычный 9 2 2 2 2 2" xfId="34851"/>
    <cellStyle name="Обычный 9 2 2 2 3" xfId="34852"/>
    <cellStyle name="Обычный 9 2 2 3" xfId="34853"/>
    <cellStyle name="Обычный 9 2 2 3 2" xfId="34854"/>
    <cellStyle name="Обычный 9 2 2 3 2 2" xfId="34855"/>
    <cellStyle name="Обычный 9 2 2 3 3" xfId="34856"/>
    <cellStyle name="Обычный 9 2 2 3 4" xfId="34857"/>
    <cellStyle name="Обычный 9 2 2 3 5" xfId="34858"/>
    <cellStyle name="Обычный 9 2 2 4" xfId="34859"/>
    <cellStyle name="Обычный 9 2 2 4 2" xfId="34860"/>
    <cellStyle name="Обычный 9 2 2 4 2 2" xfId="34861"/>
    <cellStyle name="Обычный 9 2 2 4 3" xfId="34862"/>
    <cellStyle name="Обычный 9 2 2 4 4" xfId="34863"/>
    <cellStyle name="Обычный 9 2 2 4 5" xfId="34864"/>
    <cellStyle name="Обычный 9 2 2 5" xfId="34865"/>
    <cellStyle name="Обычный 9 2 2 5 2" xfId="34866"/>
    <cellStyle name="Обычный 9 2 2 5 2 2" xfId="34867"/>
    <cellStyle name="Обычный 9 2 2 5 3" xfId="34868"/>
    <cellStyle name="Обычный 9 2 2 6" xfId="34869"/>
    <cellStyle name="Обычный 9 2 2 6 2" xfId="34870"/>
    <cellStyle name="Обычный 9 2 2 6 2 2" xfId="34871"/>
    <cellStyle name="Обычный 9 2 2 6 3" xfId="34872"/>
    <cellStyle name="Обычный 9 2 2 7" xfId="34873"/>
    <cellStyle name="Обычный 9 2 2 7 2" xfId="34874"/>
    <cellStyle name="Обычный 9 2 2 8" xfId="34875"/>
    <cellStyle name="Обычный 9 2 3" xfId="34876"/>
    <cellStyle name="Обычный 9 2 3 2" xfId="34877"/>
    <cellStyle name="Обычный 9 2 3 2 2" xfId="34878"/>
    <cellStyle name="Обычный 9 2 3 2 2 2" xfId="34879"/>
    <cellStyle name="Обычный 9 2 3 2 3" xfId="34880"/>
    <cellStyle name="Обычный 9 2 3 2 4" xfId="34881"/>
    <cellStyle name="Обычный 9 2 3 2 5" xfId="34882"/>
    <cellStyle name="Обычный 9 2 3 3" xfId="34883"/>
    <cellStyle name="Обычный 9 2 3 3 2" xfId="34884"/>
    <cellStyle name="Обычный 9 2 3 3 2 2" xfId="34885"/>
    <cellStyle name="Обычный 9 2 3 3 3" xfId="34886"/>
    <cellStyle name="Обычный 9 2 3 3 4" xfId="34887"/>
    <cellStyle name="Обычный 9 2 3 3 5" xfId="34888"/>
    <cellStyle name="Обычный 9 2 3 4" xfId="34889"/>
    <cellStyle name="Обычный 9 2 3 4 2" xfId="34890"/>
    <cellStyle name="Обычный 9 2 3 4 2 2" xfId="34891"/>
    <cellStyle name="Обычный 9 2 3 4 3" xfId="34892"/>
    <cellStyle name="Обычный 9 2 3 4 4" xfId="34893"/>
    <cellStyle name="Обычный 9 2 3 4 5" xfId="34894"/>
    <cellStyle name="Обычный 9 2 3 5" xfId="34895"/>
    <cellStyle name="Обычный 9 2 3 5 2" xfId="34896"/>
    <cellStyle name="Обычный 9 2 3 5 2 2" xfId="34897"/>
    <cellStyle name="Обычный 9 2 3 5 3" xfId="34898"/>
    <cellStyle name="Обычный 9 2 3 6" xfId="34899"/>
    <cellStyle name="Обычный 9 2 3 6 2" xfId="34900"/>
    <cellStyle name="Обычный 9 2 3 7" xfId="34901"/>
    <cellStyle name="Обычный 9 2 3 8" xfId="34902"/>
    <cellStyle name="Обычный 9 2 4" xfId="34903"/>
    <cellStyle name="Обычный 9 2 4 2" xfId="34904"/>
    <cellStyle name="Обычный 9 2 4 2 2" xfId="34905"/>
    <cellStyle name="Обычный 9 2 4 3" xfId="34906"/>
    <cellStyle name="Обычный 9 2 4 4" xfId="34907"/>
    <cellStyle name="Обычный 9 2 4 5" xfId="34908"/>
    <cellStyle name="Обычный 9 2 5" xfId="34909"/>
    <cellStyle name="Обычный 9 2 5 2" xfId="34910"/>
    <cellStyle name="Обычный 9 2 5 2 2" xfId="34911"/>
    <cellStyle name="Обычный 9 2 5 3" xfId="34912"/>
    <cellStyle name="Обычный 9 2 5 4" xfId="34913"/>
    <cellStyle name="Обычный 9 2 5 5" xfId="34914"/>
    <cellStyle name="Обычный 9 2 6" xfId="34915"/>
    <cellStyle name="Обычный 9 2 6 2" xfId="34916"/>
    <cellStyle name="Обычный 9 2 6 2 2" xfId="34917"/>
    <cellStyle name="Обычный 9 2 6 3" xfId="34918"/>
    <cellStyle name="Обычный 9 2 6 4" xfId="34919"/>
    <cellStyle name="Обычный 9 2 6 5" xfId="34920"/>
    <cellStyle name="Обычный 9 2 7" xfId="34921"/>
    <cellStyle name="Обычный 9 2 8" xfId="34922"/>
    <cellStyle name="Обычный 9 2 8 2" xfId="34923"/>
    <cellStyle name="Обычный 9 2 8 2 2" xfId="34924"/>
    <cellStyle name="Обычный 9 2 8 3" xfId="34925"/>
    <cellStyle name="Обычный 9 2 9" xfId="34926"/>
    <cellStyle name="Обычный 9 2 9 2" xfId="34927"/>
    <cellStyle name="Обычный 9 3" xfId="34928"/>
    <cellStyle name="Обычный 9 3 2" xfId="34929"/>
    <cellStyle name="Обычный 9 3 2 2" xfId="34930"/>
    <cellStyle name="Обычный 9 3 2 2 2" xfId="34931"/>
    <cellStyle name="Обычный 9 3 2 2 2 2" xfId="34932"/>
    <cellStyle name="Обычный 9 3 2 2 3" xfId="34933"/>
    <cellStyle name="Обычный 9 3 2 2 4" xfId="34934"/>
    <cellStyle name="Обычный 9 3 2 2 5" xfId="34935"/>
    <cellStyle name="Обычный 9 3 2 3" xfId="34936"/>
    <cellStyle name="Обычный 9 3 2 3 2" xfId="34937"/>
    <cellStyle name="Обычный 9 3 2 3 3" xfId="34938"/>
    <cellStyle name="Обычный 9 3 2 3 4" xfId="34939"/>
    <cellStyle name="Обычный 9 3 2 4" xfId="34940"/>
    <cellStyle name="Обычный 9 3 2 5" xfId="34941"/>
    <cellStyle name="Обычный 9 3 2 6" xfId="34942"/>
    <cellStyle name="Обычный 9 3 2 7" xfId="34943"/>
    <cellStyle name="Обычный 9 3 3" xfId="34944"/>
    <cellStyle name="Обычный 9 3 3 2" xfId="34945"/>
    <cellStyle name="Обычный 9 3 3 3" xfId="34946"/>
    <cellStyle name="Обычный 9 3 3 3 2" xfId="34947"/>
    <cellStyle name="Обычный 9 3 3 4" xfId="34948"/>
    <cellStyle name="Обычный 9 3 3 5" xfId="34949"/>
    <cellStyle name="Обычный 9 3 3 6" xfId="34950"/>
    <cellStyle name="Обычный 9 3 4" xfId="34951"/>
    <cellStyle name="Обычный 9 3 4 2" xfId="34952"/>
    <cellStyle name="Обычный 9 3 4 2 2" xfId="34953"/>
    <cellStyle name="Обычный 9 3 4 3" xfId="34954"/>
    <cellStyle name="Обычный 9 3 4 4" xfId="34955"/>
    <cellStyle name="Обычный 9 3 4 5" xfId="34956"/>
    <cellStyle name="Обычный 9 3 5" xfId="34957"/>
    <cellStyle name="Обычный 9 3 5 2" xfId="34958"/>
    <cellStyle name="Обычный 9 3 5 2 2" xfId="34959"/>
    <cellStyle name="Обычный 9 3 5 3" xfId="34960"/>
    <cellStyle name="Обычный 9 3 5 4" xfId="34961"/>
    <cellStyle name="Обычный 9 3 5 5" xfId="34962"/>
    <cellStyle name="Обычный 9 3 6" xfId="34963"/>
    <cellStyle name="Обычный 9 3 6 2" xfId="34964"/>
    <cellStyle name="Обычный 9 3 6 2 2" xfId="34965"/>
    <cellStyle name="Обычный 9 3 6 3" xfId="34966"/>
    <cellStyle name="Обычный 9 3 7" xfId="34967"/>
    <cellStyle name="Обычный 9 3 7 2" xfId="34968"/>
    <cellStyle name="Обычный 9 3 8" xfId="34969"/>
    <cellStyle name="Обычный 9 3 9" xfId="34970"/>
    <cellStyle name="Обычный 9 4" xfId="34971"/>
    <cellStyle name="Обычный 9 4 2" xfId="34972"/>
    <cellStyle name="Обычный 9 4 2 2" xfId="34973"/>
    <cellStyle name="Обычный 9 4 2 2 2" xfId="34974"/>
    <cellStyle name="Обычный 9 4 2 3" xfId="34975"/>
    <cellStyle name="Обычный 9 4 2 4" xfId="34976"/>
    <cellStyle name="Обычный 9 4 2 5" xfId="34977"/>
    <cellStyle name="Обычный 9 4 3" xfId="34978"/>
    <cellStyle name="Обычный 9 4 3 2" xfId="34979"/>
    <cellStyle name="Обычный 9 4 3 2 2" xfId="34980"/>
    <cellStyle name="Обычный 9 4 3 3" xfId="34981"/>
    <cellStyle name="Обычный 9 4 3 4" xfId="34982"/>
    <cellStyle name="Обычный 9 4 3 5" xfId="34983"/>
    <cellStyle name="Обычный 9 4 4" xfId="34984"/>
    <cellStyle name="Обычный 9 4 4 2" xfId="34985"/>
    <cellStyle name="Обычный 9 4 4 2 2" xfId="34986"/>
    <cellStyle name="Обычный 9 4 4 3" xfId="34987"/>
    <cellStyle name="Обычный 9 4 5" xfId="34988"/>
    <cellStyle name="Обычный 9 4 5 2" xfId="34989"/>
    <cellStyle name="Обычный 9 4 5 2 2" xfId="34990"/>
    <cellStyle name="Обычный 9 4 5 3" xfId="34991"/>
    <cellStyle name="Обычный 9 4 6" xfId="34992"/>
    <cellStyle name="Обычный 9 4 6 2" xfId="34993"/>
    <cellStyle name="Обычный 9 4 7" xfId="34994"/>
    <cellStyle name="Обычный 9 5" xfId="34995"/>
    <cellStyle name="Обычный 9 5 2" xfId="34996"/>
    <cellStyle name="Обычный 9 5 2 2" xfId="34997"/>
    <cellStyle name="Обычный 9 5 3" xfId="34998"/>
    <cellStyle name="Обычный 9 5 4" xfId="34999"/>
    <cellStyle name="Обычный 9 5 5" xfId="35000"/>
    <cellStyle name="Обычный 9 6" xfId="35001"/>
    <cellStyle name="Обычный 9 7" xfId="35002"/>
    <cellStyle name="Обычный 9 7 2" xfId="35003"/>
    <cellStyle name="Обычный 9 7 2 2" xfId="35004"/>
    <cellStyle name="Обычный 9 7 3" xfId="35005"/>
    <cellStyle name="Обычный 9 8" xfId="35006"/>
    <cellStyle name="Обычный 9 8 2" xfId="35007"/>
    <cellStyle name="Обычный 9 9" xfId="35008"/>
    <cellStyle name="Обычный 90" xfId="59263"/>
    <cellStyle name="Обычный 91" xfId="59178"/>
    <cellStyle name="Обычный 92" xfId="59179"/>
    <cellStyle name="Обычный 93" xfId="59180"/>
    <cellStyle name="Обычный 94" xfId="59264"/>
    <cellStyle name="Обычный 95" xfId="59181"/>
    <cellStyle name="Обычный 96" xfId="59182"/>
    <cellStyle name="Обычный 97" xfId="59183"/>
    <cellStyle name="Обычный 98" xfId="59247"/>
    <cellStyle name="Обычный 99" xfId="59241"/>
    <cellStyle name="Обычный_Бюджет на февраль по СЭ" xfId="59081"/>
    <cellStyle name="Обычный_ИПР 2008 ЧЭ корр" xfId="5"/>
    <cellStyle name="Параметр" xfId="35009"/>
    <cellStyle name="ПеременныеСметы" xfId="35010"/>
    <cellStyle name="Плохой 10" xfId="35011"/>
    <cellStyle name="Плохой 11" xfId="35012"/>
    <cellStyle name="Плохой 12" xfId="35013"/>
    <cellStyle name="Плохой 13" xfId="35014"/>
    <cellStyle name="Плохой 14" xfId="35015"/>
    <cellStyle name="Плохой 15" xfId="35016"/>
    <cellStyle name="Плохой 16" xfId="35017"/>
    <cellStyle name="Плохой 17" xfId="35018"/>
    <cellStyle name="Плохой 18" xfId="35019"/>
    <cellStyle name="Плохой 19" xfId="35020"/>
    <cellStyle name="Плохой 2" xfId="35021"/>
    <cellStyle name="Плохой 2 10" xfId="35022"/>
    <cellStyle name="Плохой 2 11" xfId="35023"/>
    <cellStyle name="Плохой 2 12" xfId="35024"/>
    <cellStyle name="Плохой 2 2" xfId="35025"/>
    <cellStyle name="Плохой 2 3" xfId="35026"/>
    <cellStyle name="Плохой 2 4" xfId="35027"/>
    <cellStyle name="Плохой 2 5" xfId="35028"/>
    <cellStyle name="Плохой 2 6" xfId="35029"/>
    <cellStyle name="Плохой 2 7" xfId="35030"/>
    <cellStyle name="Плохой 2 8" xfId="35031"/>
    <cellStyle name="Плохой 2 9" xfId="35032"/>
    <cellStyle name="Плохой 20" xfId="35033"/>
    <cellStyle name="Плохой 3" xfId="35034"/>
    <cellStyle name="Плохой 3 2" xfId="35035"/>
    <cellStyle name="Плохой 4" xfId="35036"/>
    <cellStyle name="Плохой 4 2" xfId="35037"/>
    <cellStyle name="Плохой 5" xfId="35038"/>
    <cellStyle name="Плохой 5 2" xfId="35039"/>
    <cellStyle name="Плохой 6" xfId="35040"/>
    <cellStyle name="Плохой 6 2" xfId="35041"/>
    <cellStyle name="Плохой 7" xfId="35042"/>
    <cellStyle name="Плохой 7 2" xfId="35043"/>
    <cellStyle name="Плохой 8" xfId="35044"/>
    <cellStyle name="Плохой 8 2" xfId="35045"/>
    <cellStyle name="Плохой 9" xfId="35046"/>
    <cellStyle name="Плохой 9 2" xfId="35047"/>
    <cellStyle name="По центру с переносом" xfId="35048"/>
    <cellStyle name="По ширине с переносом" xfId="35049"/>
    <cellStyle name="Поле ввода" xfId="35050"/>
    <cellStyle name="Пояснение 10" xfId="35051"/>
    <cellStyle name="Пояснение 11" xfId="35052"/>
    <cellStyle name="Пояснение 12" xfId="35053"/>
    <cellStyle name="Пояснение 13" xfId="35054"/>
    <cellStyle name="Пояснение 14" xfId="35055"/>
    <cellStyle name="Пояснение 15" xfId="35056"/>
    <cellStyle name="Пояснение 16" xfId="35057"/>
    <cellStyle name="Пояснение 17" xfId="35058"/>
    <cellStyle name="Пояснение 18" xfId="35059"/>
    <cellStyle name="Пояснение 19" xfId="35060"/>
    <cellStyle name="Пояснение 2" xfId="35061"/>
    <cellStyle name="Пояснение 2 10" xfId="35062"/>
    <cellStyle name="Пояснение 2 11" xfId="35063"/>
    <cellStyle name="Пояснение 2 12" xfId="35064"/>
    <cellStyle name="Пояснение 2 2" xfId="35065"/>
    <cellStyle name="Пояснение 2 3" xfId="35066"/>
    <cellStyle name="Пояснение 2 4" xfId="35067"/>
    <cellStyle name="Пояснение 2 5" xfId="35068"/>
    <cellStyle name="Пояснение 2 6" xfId="35069"/>
    <cellStyle name="Пояснение 2 7" xfId="35070"/>
    <cellStyle name="Пояснение 2 8" xfId="35071"/>
    <cellStyle name="Пояснение 2 9" xfId="35072"/>
    <cellStyle name="Пояснение 20" xfId="35073"/>
    <cellStyle name="Пояснение 3" xfId="35074"/>
    <cellStyle name="Пояснение 3 2" xfId="35075"/>
    <cellStyle name="Пояснение 4" xfId="35076"/>
    <cellStyle name="Пояснение 4 2" xfId="35077"/>
    <cellStyle name="Пояснение 5" xfId="35078"/>
    <cellStyle name="Пояснение 5 2" xfId="35079"/>
    <cellStyle name="Пояснение 6" xfId="35080"/>
    <cellStyle name="Пояснение 6 2" xfId="35081"/>
    <cellStyle name="Пояснение 7" xfId="35082"/>
    <cellStyle name="Пояснение 7 2" xfId="35083"/>
    <cellStyle name="Пояснение 8" xfId="35084"/>
    <cellStyle name="Пояснение 8 2" xfId="35085"/>
    <cellStyle name="Пояснение 9" xfId="35086"/>
    <cellStyle name="Пояснение 9 2" xfId="35087"/>
    <cellStyle name="Примечание 10" xfId="35088"/>
    <cellStyle name="Примечание 10 2" xfId="35089"/>
    <cellStyle name="Примечание 10_46EE.2011(v1.0)" xfId="35090"/>
    <cellStyle name="Примечание 11" xfId="35091"/>
    <cellStyle name="Примечание 11 2" xfId="35092"/>
    <cellStyle name="Примечание 11_46EE.2011(v1.0)" xfId="35093"/>
    <cellStyle name="Примечание 12" xfId="35094"/>
    <cellStyle name="Примечание 12 2" xfId="35095"/>
    <cellStyle name="Примечание 12_46EE.2011(v1.0)" xfId="35096"/>
    <cellStyle name="Примечание 13" xfId="35097"/>
    <cellStyle name="Примечание 14" xfId="35098"/>
    <cellStyle name="Примечание 15" xfId="35099"/>
    <cellStyle name="Примечание 16" xfId="35100"/>
    <cellStyle name="Примечание 17" xfId="35101"/>
    <cellStyle name="Примечание 18" xfId="35102"/>
    <cellStyle name="Примечание 19" xfId="35103"/>
    <cellStyle name="Примечание 2" xfId="35104"/>
    <cellStyle name="Примечание 2 10" xfId="35105"/>
    <cellStyle name="Примечание 2 10 2" xfId="59898"/>
    <cellStyle name="Примечание 2 10 3" xfId="60470"/>
    <cellStyle name="Примечание 2 11" xfId="35106"/>
    <cellStyle name="Примечание 2 11 2" xfId="59907"/>
    <cellStyle name="Примечание 2 11 3" xfId="60479"/>
    <cellStyle name="Примечание 2 12" xfId="35107"/>
    <cellStyle name="Примечание 2 12 2" xfId="59877"/>
    <cellStyle name="Примечание 2 12 3" xfId="60454"/>
    <cellStyle name="Примечание 2 13" xfId="59334"/>
    <cellStyle name="Примечание 2 14" xfId="59958"/>
    <cellStyle name="Примечание 2 2" xfId="35108"/>
    <cellStyle name="Примечание 2 2 2" xfId="35109"/>
    <cellStyle name="Примечание 2 2 2 2" xfId="59480"/>
    <cellStyle name="Примечание 2 2 2 2 2" xfId="59501"/>
    <cellStyle name="Примечание 2 2 2 2 2 2" xfId="59533"/>
    <cellStyle name="Примечание 2 2 2 2 2 2 2" xfId="59489"/>
    <cellStyle name="Примечание 2 2 2 2 2 2 2 2" xfId="59387"/>
    <cellStyle name="Примечание 2 2 2 2 2 2 2 2 2" xfId="59691"/>
    <cellStyle name="Примечание 2 2 2 2 2 2 2 2 2 2" xfId="60307"/>
    <cellStyle name="Примечание 2 2 2 2 2 2 2 2 3" xfId="60008"/>
    <cellStyle name="Примечание 2 2 2 2 2 2 2 3" xfId="59592"/>
    <cellStyle name="Примечание 2 2 2 2 2 2 2 3 2" xfId="60208"/>
    <cellStyle name="Примечание 2 2 2 2 2 2 2 4" xfId="60105"/>
    <cellStyle name="Примечание 2 2 2 2 2 2 3" xfId="59660"/>
    <cellStyle name="Примечание 2 2 2 2 2 2 3 2" xfId="59313"/>
    <cellStyle name="Примечание 2 2 2 2 2 2 3 2 2" xfId="59940"/>
    <cellStyle name="Примечание 2 2 2 2 2 2 3 3" xfId="60276"/>
    <cellStyle name="Примечание 2 2 2 2 2 2 4" xfId="59729"/>
    <cellStyle name="Примечание 2 2 2 2 2 2 4 2" xfId="60345"/>
    <cellStyle name="Примечание 2 2 2 2 2 2 5" xfId="60149"/>
    <cellStyle name="Примечание 2 2 2 2 2 3" xfId="59591"/>
    <cellStyle name="Примечание 2 2 2 2 2 3 2" xfId="59681"/>
    <cellStyle name="Примечание 2 2 2 2 2 3 2 2" xfId="59580"/>
    <cellStyle name="Примечание 2 2 2 2 2 3 2 2 2" xfId="60196"/>
    <cellStyle name="Примечание 2 2 2 2 2 3 2 3" xfId="60297"/>
    <cellStyle name="Примечание 2 2 2 2 2 3 3" xfId="59720"/>
    <cellStyle name="Примечание 2 2 2 2 2 3 3 2" xfId="60336"/>
    <cellStyle name="Примечание 2 2 2 2 2 3 4" xfId="60207"/>
    <cellStyle name="Примечание 2 2 2 2 2 4" xfId="59326"/>
    <cellStyle name="Примечание 2 2 2 2 2 4 2" xfId="59549"/>
    <cellStyle name="Примечание 2 2 2 2 2 4 2 2" xfId="60165"/>
    <cellStyle name="Примечание 2 2 2 2 2 4 3" xfId="59952"/>
    <cellStyle name="Примечание 2 2 2 2 2 5" xfId="59758"/>
    <cellStyle name="Примечание 2 2 2 2 2 5 2" xfId="60374"/>
    <cellStyle name="Примечание 2 2 2 2 2 6" xfId="60117"/>
    <cellStyle name="Примечание 2 2 2 2 3" xfId="59521"/>
    <cellStyle name="Примечание 2 2 2 2 3 2" xfId="59573"/>
    <cellStyle name="Примечание 2 2 2 2 3 2 2" xfId="59677"/>
    <cellStyle name="Примечание 2 2 2 2 3 2 2 2" xfId="59423"/>
    <cellStyle name="Примечание 2 2 2 2 3 2 2 2 2" xfId="60044"/>
    <cellStyle name="Примечание 2 2 2 2 3 2 2 3" xfId="60293"/>
    <cellStyle name="Примечание 2 2 2 2 3 2 3" xfId="59803"/>
    <cellStyle name="Примечание 2 2 2 2 3 2 3 2" xfId="60419"/>
    <cellStyle name="Примечание 2 2 2 2 3 2 4" xfId="60189"/>
    <cellStyle name="Примечание 2 2 2 2 3 3" xfId="59648"/>
    <cellStyle name="Примечание 2 2 2 2 3 3 2" xfId="59400"/>
    <cellStyle name="Примечание 2 2 2 2 3 3 2 2" xfId="60021"/>
    <cellStyle name="Примечание 2 2 2 2 3 3 3" xfId="60264"/>
    <cellStyle name="Примечание 2 2 2 2 3 4" xfId="59755"/>
    <cellStyle name="Примечание 2 2 2 2 3 4 2" xfId="60371"/>
    <cellStyle name="Примечание 2 2 2 2 3 5" xfId="60137"/>
    <cellStyle name="Примечание 2 2 2 2 4" xfId="59404"/>
    <cellStyle name="Примечание 2 2 2 2 4 2" xfId="59300"/>
    <cellStyle name="Примечание 2 2 2 2 4 2 2" xfId="59723"/>
    <cellStyle name="Примечание 2 2 2 2 4 2 2 2" xfId="60339"/>
    <cellStyle name="Примечание 2 2 2 2 4 2 3" xfId="59927"/>
    <cellStyle name="Примечание 2 2 2 2 4 3" xfId="59458"/>
    <cellStyle name="Примечание 2 2 2 2 4 3 2" xfId="60076"/>
    <cellStyle name="Примечание 2 2 2 2 4 4" xfId="60025"/>
    <cellStyle name="Примечание 2 2 2 2 5" xfId="59352"/>
    <cellStyle name="Примечание 2 2 2 2 5 2" xfId="59547"/>
    <cellStyle name="Примечание 2 2 2 2 5 2 2" xfId="60163"/>
    <cellStyle name="Примечание 2 2 2 2 5 3" xfId="59973"/>
    <cellStyle name="Примечание 2 2 2 2 6" xfId="59777"/>
    <cellStyle name="Примечание 2 2 2 2 6 2" xfId="60393"/>
    <cellStyle name="Примечание 2 2 2 2 7" xfId="60096"/>
    <cellStyle name="Примечание 2 2 2 3" xfId="59445"/>
    <cellStyle name="Примечание 2 2 2 3 2" xfId="59527"/>
    <cellStyle name="Примечание 2 2 2 3 2 2" xfId="59598"/>
    <cellStyle name="Примечание 2 2 2 3 2 2 2" xfId="59684"/>
    <cellStyle name="Примечание 2 2 2 3 2 2 2 2" xfId="59410"/>
    <cellStyle name="Примечание 2 2 2 3 2 2 2 2 2" xfId="60031"/>
    <cellStyle name="Примечание 2 2 2 3 2 2 2 3" xfId="60300"/>
    <cellStyle name="Примечание 2 2 2 3 2 2 3" xfId="59701"/>
    <cellStyle name="Примечание 2 2 2 3 2 2 3 2" xfId="60317"/>
    <cellStyle name="Примечание 2 2 2 3 2 2 4" xfId="60214"/>
    <cellStyle name="Примечание 2 2 2 3 2 3" xfId="59654"/>
    <cellStyle name="Примечание 2 2 2 3 2 3 2" xfId="59575"/>
    <cellStyle name="Примечание 2 2 2 3 2 3 2 2" xfId="60191"/>
    <cellStyle name="Примечание 2 2 2 3 2 3 3" xfId="60270"/>
    <cellStyle name="Примечание 2 2 2 3 2 4" xfId="59774"/>
    <cellStyle name="Примечание 2 2 2 3 2 4 2" xfId="60390"/>
    <cellStyle name="Примечание 2 2 2 3 2 5" xfId="60143"/>
    <cellStyle name="Примечание 2 2 2 3 3" xfId="59472"/>
    <cellStyle name="Примечание 2 2 2 3 3 2" xfId="59561"/>
    <cellStyle name="Примечание 2 2 2 3 3 2 2" xfId="59725"/>
    <cellStyle name="Примечание 2 2 2 3 3 2 2 2" xfId="60341"/>
    <cellStyle name="Примечание 2 2 2 3 3 2 3" xfId="60177"/>
    <cellStyle name="Примечание 2 2 2 3 3 3" xfId="59416"/>
    <cellStyle name="Примечание 2 2 2 3 3 3 2" xfId="60037"/>
    <cellStyle name="Примечание 2 2 2 3 3 4" xfId="60088"/>
    <cellStyle name="Примечание 2 2 2 3 4" xfId="59419"/>
    <cellStyle name="Примечание 2 2 2 3 4 2" xfId="59621"/>
    <cellStyle name="Примечание 2 2 2 3 4 2 2" xfId="60237"/>
    <cellStyle name="Примечание 2 2 2 3 4 3" xfId="60040"/>
    <cellStyle name="Примечание 2 2 2 3 5" xfId="59772"/>
    <cellStyle name="Примечание 2 2 2 3 5 2" xfId="60388"/>
    <cellStyle name="Примечание 2 2 2 3 6" xfId="60063"/>
    <cellStyle name="Примечание 2 2 2 4" xfId="59408"/>
    <cellStyle name="Примечание 2 2 2 4 2" xfId="59571"/>
    <cellStyle name="Примечание 2 2 2 4 2 2" xfId="59676"/>
    <cellStyle name="Примечание 2 2 2 4 2 2 2" xfId="59563"/>
    <cellStyle name="Примечание 2 2 2 4 2 2 2 2" xfId="60179"/>
    <cellStyle name="Примечание 2 2 2 4 2 2 3" xfId="60292"/>
    <cellStyle name="Примечание 2 2 2 4 2 3" xfId="59794"/>
    <cellStyle name="Примечание 2 2 2 4 2 3 2" xfId="60410"/>
    <cellStyle name="Примечание 2 2 2 4 2 4" xfId="60187"/>
    <cellStyle name="Примечание 2 2 2 4 3" xfId="59626"/>
    <cellStyle name="Примечание 2 2 2 4 3 2" xfId="59697"/>
    <cellStyle name="Примечание 2 2 2 4 3 2 2" xfId="60313"/>
    <cellStyle name="Примечание 2 2 2 4 3 3" xfId="60242"/>
    <cellStyle name="Примечание 2 2 2 4 4" xfId="59450"/>
    <cellStyle name="Примечание 2 2 2 4 4 2" xfId="60068"/>
    <cellStyle name="Примечание 2 2 2 4 5" xfId="60029"/>
    <cellStyle name="Примечание 2 2 2 5" xfId="59461"/>
    <cellStyle name="Примечание 2 2 2 5 2" xfId="59612"/>
    <cellStyle name="Примечание 2 2 2 5 2 2" xfId="59748"/>
    <cellStyle name="Примечание 2 2 2 5 2 2 2" xfId="60364"/>
    <cellStyle name="Примечание 2 2 2 5 2 3" xfId="60228"/>
    <cellStyle name="Примечание 2 2 2 5 3" xfId="59548"/>
    <cellStyle name="Примечание 2 2 2 5 3 2" xfId="60164"/>
    <cellStyle name="Примечание 2 2 2 5 4" xfId="60079"/>
    <cellStyle name="Примечание 2 2 2 6" xfId="59579"/>
    <cellStyle name="Примечание 2 2 2 6 2" xfId="59732"/>
    <cellStyle name="Примечание 2 2 2 6 2 2" xfId="60348"/>
    <cellStyle name="Примечание 2 2 2 6 3" xfId="60195"/>
    <cellStyle name="Примечание 2 2 2 7" xfId="59476"/>
    <cellStyle name="Примечание 2 2 2 7 2" xfId="60092"/>
    <cellStyle name="Примечание 2 2 2 8" xfId="59341"/>
    <cellStyle name="Примечание 2 2 2 9" xfId="59962"/>
    <cellStyle name="Примечание 2 2 3" xfId="35110"/>
    <cellStyle name="Примечание 2 2 3 2" xfId="59503"/>
    <cellStyle name="Примечание 2 2 3 2 2" xfId="59535"/>
    <cellStyle name="Примечание 2 2 3 2 2 2" xfId="59454"/>
    <cellStyle name="Примечание 2 2 3 2 2 2 2" xfId="59630"/>
    <cellStyle name="Примечание 2 2 3 2 2 2 2 2" xfId="59584"/>
    <cellStyle name="Примечание 2 2 3 2 2 2 2 2 2" xfId="60200"/>
    <cellStyle name="Примечание 2 2 3 2 2 2 2 3" xfId="60246"/>
    <cellStyle name="Примечание 2 2 3 2 2 2 3" xfId="59491"/>
    <cellStyle name="Примечание 2 2 3 2 2 2 3 2" xfId="60107"/>
    <cellStyle name="Примечание 2 2 3 2 2 2 4" xfId="60072"/>
    <cellStyle name="Примечание 2 2 3 2 2 3" xfId="59662"/>
    <cellStyle name="Примечание 2 2 3 2 2 3 2" xfId="59484"/>
    <cellStyle name="Примечание 2 2 3 2 2 3 2 2" xfId="60100"/>
    <cellStyle name="Примечание 2 2 3 2 2 3 3" xfId="60278"/>
    <cellStyle name="Примечание 2 2 3 2 2 4" xfId="59713"/>
    <cellStyle name="Примечание 2 2 3 2 2 4 2" xfId="60329"/>
    <cellStyle name="Примечание 2 2 3 2 2 5" xfId="60151"/>
    <cellStyle name="Примечание 2 2 3 2 3" xfId="59346"/>
    <cellStyle name="Примечание 2 2 3 2 3 2" xfId="59606"/>
    <cellStyle name="Примечание 2 2 3 2 3 2 2" xfId="59751"/>
    <cellStyle name="Примечание 2 2 3 2 3 2 2 2" xfId="60367"/>
    <cellStyle name="Примечание 2 2 3 2 3 2 3" xfId="60222"/>
    <cellStyle name="Примечание 2 2 3 2 3 3" xfId="59572"/>
    <cellStyle name="Примечание 2 2 3 2 3 3 2" xfId="60188"/>
    <cellStyle name="Примечание 2 2 3 2 3 4" xfId="59967"/>
    <cellStyle name="Примечание 2 2 3 2 4" xfId="59633"/>
    <cellStyle name="Примечание 2 2 3 2 4 2" xfId="59301"/>
    <cellStyle name="Примечание 2 2 3 2 4 2 2" xfId="59928"/>
    <cellStyle name="Примечание 2 2 3 2 4 3" xfId="60249"/>
    <cellStyle name="Примечание 2 2 3 2 5" xfId="59800"/>
    <cellStyle name="Примечание 2 2 3 2 5 2" xfId="60416"/>
    <cellStyle name="Примечание 2 2 3 2 6" xfId="60119"/>
    <cellStyle name="Примечание 2 2 3 3" xfId="59523"/>
    <cellStyle name="Примечание 2 2 3 3 2" xfId="59483"/>
    <cellStyle name="Примечание 2 2 3 3 2 2" xfId="59614"/>
    <cellStyle name="Примечание 2 2 3 3 2 2 2" xfId="59721"/>
    <cellStyle name="Примечание 2 2 3 3 2 2 2 2" xfId="60337"/>
    <cellStyle name="Примечание 2 2 3 3 2 2 3" xfId="60230"/>
    <cellStyle name="Примечание 2 2 3 3 2 3" xfId="59605"/>
    <cellStyle name="Примечание 2 2 3 3 2 3 2" xfId="60221"/>
    <cellStyle name="Примечание 2 2 3 3 2 4" xfId="60099"/>
    <cellStyle name="Примечание 2 2 3 3 3" xfId="59650"/>
    <cellStyle name="Примечание 2 2 3 3 3 2" xfId="59449"/>
    <cellStyle name="Примечание 2 2 3 3 3 2 2" xfId="60067"/>
    <cellStyle name="Примечание 2 2 3 3 3 3" xfId="60266"/>
    <cellStyle name="Примечание 2 2 3 3 4" xfId="59690"/>
    <cellStyle name="Примечание 2 2 3 3 4 2" xfId="60306"/>
    <cellStyle name="Примечание 2 2 3 3 5" xfId="60139"/>
    <cellStyle name="Примечание 2 2 3 4" xfId="59376"/>
    <cellStyle name="Примечание 2 2 3 4 2" xfId="59631"/>
    <cellStyle name="Примечание 2 2 3 4 2 2" xfId="59551"/>
    <cellStyle name="Примечание 2 2 3 4 2 2 2" xfId="60167"/>
    <cellStyle name="Примечание 2 2 3 4 2 3" xfId="60247"/>
    <cellStyle name="Примечание 2 2 3 4 3" xfId="59595"/>
    <cellStyle name="Примечание 2 2 3 4 3 2" xfId="60211"/>
    <cellStyle name="Примечание 2 2 3 4 4" xfId="59997"/>
    <cellStyle name="Примечание 2 2 3 5" xfId="59414"/>
    <cellStyle name="Примечание 2 2 3 5 2" xfId="59354"/>
    <cellStyle name="Примечание 2 2 3 5 2 2" xfId="59975"/>
    <cellStyle name="Примечание 2 2 3 5 3" xfId="60035"/>
    <cellStyle name="Примечание 2 2 3 6" xfId="59698"/>
    <cellStyle name="Примечание 2 2 3 6 2" xfId="60314"/>
    <cellStyle name="Примечание 2 2 3 7" xfId="59482"/>
    <cellStyle name="Примечание 2 2 3 8" xfId="60098"/>
    <cellStyle name="Примечание 2 2 4" xfId="59337"/>
    <cellStyle name="Примечание 2 2 4 2" xfId="59509"/>
    <cellStyle name="Примечание 2 2 4 2 2" xfId="59333"/>
    <cellStyle name="Примечание 2 2 4 2 2 2" xfId="59447"/>
    <cellStyle name="Примечание 2 2 4 2 2 2 2" xfId="59753"/>
    <cellStyle name="Примечание 2 2 4 2 2 2 2 2" xfId="60369"/>
    <cellStyle name="Примечание 2 2 4 2 2 2 3" xfId="60065"/>
    <cellStyle name="Примечание 2 2 4 2 2 3" xfId="59360"/>
    <cellStyle name="Примечание 2 2 4 2 2 3 2" xfId="59981"/>
    <cellStyle name="Примечание 2 2 4 2 2 4" xfId="59957"/>
    <cellStyle name="Примечание 2 2 4 2 3" xfId="59641"/>
    <cellStyle name="Примечание 2 2 4 2 3 2" xfId="59590"/>
    <cellStyle name="Примечание 2 2 4 2 3 2 2" xfId="60206"/>
    <cellStyle name="Примечание 2 2 4 2 3 3" xfId="60257"/>
    <cellStyle name="Примечание 2 2 4 2 4" xfId="59752"/>
    <cellStyle name="Примечание 2 2 4 2 4 2" xfId="60368"/>
    <cellStyle name="Примечание 2 2 4 2 5" xfId="60125"/>
    <cellStyle name="Примечание 2 2 4 3" xfId="59439"/>
    <cellStyle name="Примечание 2 2 4 3 2" xfId="59365"/>
    <cellStyle name="Примечание 2 2 4 3 2 2" xfId="59731"/>
    <cellStyle name="Примечание 2 2 4 3 2 2 2" xfId="60347"/>
    <cellStyle name="Примечание 2 2 4 3 2 3" xfId="59986"/>
    <cellStyle name="Примечание 2 2 4 3 3" xfId="59437"/>
    <cellStyle name="Примечание 2 2 4 3 3 2" xfId="60055"/>
    <cellStyle name="Примечание 2 2 4 3 4" xfId="60057"/>
    <cellStyle name="Примечание 2 2 4 4" xfId="59356"/>
    <cellStyle name="Примечание 2 2 4 4 2" xfId="59576"/>
    <cellStyle name="Примечание 2 2 4 4 2 2" xfId="60192"/>
    <cellStyle name="Примечание 2 2 4 4 3" xfId="59977"/>
    <cellStyle name="Примечание 2 2 4 5" xfId="59716"/>
    <cellStyle name="Примечание 2 2 4 5 2" xfId="60332"/>
    <cellStyle name="Примечание 2 2 4 6" xfId="59959"/>
    <cellStyle name="Примечание 2 2 5" xfId="59604"/>
    <cellStyle name="Примечание 2 2 5 2" xfId="59686"/>
    <cellStyle name="Примечание 2 2 5 2 2" xfId="59438"/>
    <cellStyle name="Примечание 2 2 5 2 2 2" xfId="60056"/>
    <cellStyle name="Примечание 2 2 5 2 3" xfId="60302"/>
    <cellStyle name="Примечание 2 2 5 3" xfId="59799"/>
    <cellStyle name="Примечание 2 2 5 3 2" xfId="60415"/>
    <cellStyle name="Примечание 2 2 5 4" xfId="60220"/>
    <cellStyle name="Примечание 2 2 6" xfId="59357"/>
    <cellStyle name="Примечание 2 2 6 2" xfId="59770"/>
    <cellStyle name="Примечание 2 2 6 2 2" xfId="60386"/>
    <cellStyle name="Примечание 2 2 6 3" xfId="59978"/>
    <cellStyle name="Примечание 2 2 7" xfId="59714"/>
    <cellStyle name="Примечание 2 2 7 2" xfId="60330"/>
    <cellStyle name="Примечание 2 2 8" xfId="59406"/>
    <cellStyle name="Примечание 2 2 9" xfId="60027"/>
    <cellStyle name="Примечание 2 3" xfId="35111"/>
    <cellStyle name="Примечание 2 3 2" xfId="59490"/>
    <cellStyle name="Примечание 2 3 2 2" xfId="59506"/>
    <cellStyle name="Примечание 2 3 2 2 2" xfId="59538"/>
    <cellStyle name="Примечание 2 3 2 2 2 2" xfId="59417"/>
    <cellStyle name="Примечание 2 3 2 2 2 2 2" xfId="59638"/>
    <cellStyle name="Примечание 2 3 2 2 2 2 2 2" xfId="59737"/>
    <cellStyle name="Примечание 2 3 2 2 2 2 2 2 2" xfId="60353"/>
    <cellStyle name="Примечание 2 3 2 2 2 2 2 3" xfId="60254"/>
    <cellStyle name="Примечание 2 3 2 2 2 2 3" xfId="59771"/>
    <cellStyle name="Примечание 2 3 2 2 2 2 3 2" xfId="60387"/>
    <cellStyle name="Примечание 2 3 2 2 2 2 4" xfId="60038"/>
    <cellStyle name="Примечание 2 3 2 2 2 3" xfId="59665"/>
    <cellStyle name="Примечание 2 3 2 2 2 3 2" xfId="59497"/>
    <cellStyle name="Примечание 2 3 2 2 2 3 2 2" xfId="60113"/>
    <cellStyle name="Примечание 2 3 2 2 2 3 3" xfId="60281"/>
    <cellStyle name="Примечание 2 3 2 2 2 4" xfId="59705"/>
    <cellStyle name="Примечание 2 3 2 2 2 4 2" xfId="60321"/>
    <cellStyle name="Примечание 2 3 2 2 2 5" xfId="60154"/>
    <cellStyle name="Примечание 2 3 2 2 3" xfId="59383"/>
    <cellStyle name="Примечание 2 3 2 2 3 2" xfId="59639"/>
    <cellStyle name="Примечание 2 3 2 2 3 2 2" xfId="59715"/>
    <cellStyle name="Примечание 2 3 2 2 3 2 2 2" xfId="60331"/>
    <cellStyle name="Примечание 2 3 2 2 3 2 3" xfId="60255"/>
    <cellStyle name="Примечание 2 3 2 2 3 3" xfId="59784"/>
    <cellStyle name="Примечание 2 3 2 2 3 3 2" xfId="60400"/>
    <cellStyle name="Примечание 2 3 2 2 3 4" xfId="60004"/>
    <cellStyle name="Примечание 2 3 2 2 4" xfId="59636"/>
    <cellStyle name="Примечание 2 3 2 2 4 2" xfId="59553"/>
    <cellStyle name="Примечание 2 3 2 2 4 2 2" xfId="60169"/>
    <cellStyle name="Примечание 2 3 2 2 4 3" xfId="60252"/>
    <cellStyle name="Примечание 2 3 2 2 5" xfId="59726"/>
    <cellStyle name="Примечание 2 3 2 2 5 2" xfId="60342"/>
    <cellStyle name="Примечание 2 3 2 2 6" xfId="60122"/>
    <cellStyle name="Примечание 2 3 2 3" xfId="59526"/>
    <cellStyle name="Примечание 2 3 2 3 2" xfId="59316"/>
    <cellStyle name="Примечание 2 3 2 3 2 2" xfId="59613"/>
    <cellStyle name="Примечание 2 3 2 3 2 2 2" xfId="59728"/>
    <cellStyle name="Примечание 2 3 2 3 2 2 2 2" xfId="60344"/>
    <cellStyle name="Примечание 2 3 2 3 2 2 3" xfId="60229"/>
    <cellStyle name="Примечание 2 3 2 3 2 3" xfId="59565"/>
    <cellStyle name="Примечание 2 3 2 3 2 3 2" xfId="60181"/>
    <cellStyle name="Примечание 2 3 2 3 2 4" xfId="59943"/>
    <cellStyle name="Примечание 2 3 2 3 3" xfId="59653"/>
    <cellStyle name="Примечание 2 3 2 3 3 2" xfId="59596"/>
    <cellStyle name="Примечание 2 3 2 3 3 2 2" xfId="60212"/>
    <cellStyle name="Примечание 2 3 2 3 3 3" xfId="60269"/>
    <cellStyle name="Примечание 2 3 2 3 4" xfId="59782"/>
    <cellStyle name="Примечание 2 3 2 3 4 2" xfId="60398"/>
    <cellStyle name="Примечание 2 3 2 3 5" xfId="60142"/>
    <cellStyle name="Примечание 2 3 2 4" xfId="59558"/>
    <cellStyle name="Примечание 2 3 2 4 2" xfId="59670"/>
    <cellStyle name="Примечание 2 3 2 4 2 2" xfId="59386"/>
    <cellStyle name="Примечание 2 3 2 4 2 2 2" xfId="60007"/>
    <cellStyle name="Примечание 2 3 2 4 2 3" xfId="60286"/>
    <cellStyle name="Примечание 2 3 2 4 3" xfId="59806"/>
    <cellStyle name="Примечание 2 3 2 4 3 2" xfId="60422"/>
    <cellStyle name="Примечание 2 3 2 4 4" xfId="60174"/>
    <cellStyle name="Примечание 2 3 2 5" xfId="59552"/>
    <cellStyle name="Примечание 2 3 2 5 2" xfId="59745"/>
    <cellStyle name="Примечание 2 3 2 5 2 2" xfId="60361"/>
    <cellStyle name="Примечание 2 3 2 5 3" xfId="60168"/>
    <cellStyle name="Примечание 2 3 2 6" xfId="59768"/>
    <cellStyle name="Примечание 2 3 2 6 2" xfId="60384"/>
    <cellStyle name="Примечание 2 3 2 7" xfId="60106"/>
    <cellStyle name="Примечание 2 3 3" xfId="59495"/>
    <cellStyle name="Примечание 2 3 3 2" xfId="59531"/>
    <cellStyle name="Примечание 2 3 3 2 2" xfId="59586"/>
    <cellStyle name="Примечание 2 3 3 2 2 2" xfId="59679"/>
    <cellStyle name="Примечание 2 3 3 2 2 2 2" xfId="59382"/>
    <cellStyle name="Примечание 2 3 3 2 2 2 2 2" xfId="60003"/>
    <cellStyle name="Примечание 2 3 3 2 2 2 3" xfId="60295"/>
    <cellStyle name="Примечание 2 3 3 2 2 3" xfId="59747"/>
    <cellStyle name="Примечание 2 3 3 2 2 3 2" xfId="60363"/>
    <cellStyle name="Примечание 2 3 3 2 2 4" xfId="60202"/>
    <cellStyle name="Примечание 2 3 3 2 3" xfId="59658"/>
    <cellStyle name="Примечание 2 3 3 2 3 2" xfId="59392"/>
    <cellStyle name="Примечание 2 3 3 2 3 2 2" xfId="60013"/>
    <cellStyle name="Примечание 2 3 3 2 3 3" xfId="60274"/>
    <cellStyle name="Примечание 2 3 3 2 4" xfId="59696"/>
    <cellStyle name="Примечание 2 3 3 2 4 2" xfId="60312"/>
    <cellStyle name="Примечание 2 3 3 2 5" xfId="60147"/>
    <cellStyle name="Примечание 2 3 3 3" xfId="59425"/>
    <cellStyle name="Примечание 2 3 3 3 2" xfId="59315"/>
    <cellStyle name="Примечание 2 3 3 3 2 2" xfId="59769"/>
    <cellStyle name="Примечание 2 3 3 3 2 2 2" xfId="60385"/>
    <cellStyle name="Примечание 2 3 3 3 2 3" xfId="59942"/>
    <cellStyle name="Примечание 2 3 3 3 3" xfId="59567"/>
    <cellStyle name="Примечание 2 3 3 3 3 2" xfId="60183"/>
    <cellStyle name="Примечание 2 3 3 3 4" xfId="60046"/>
    <cellStyle name="Примечание 2 3 3 4" xfId="59350"/>
    <cellStyle name="Примечание 2 3 3 4 2" xfId="59694"/>
    <cellStyle name="Примечание 2 3 3 4 2 2" xfId="60310"/>
    <cellStyle name="Примечание 2 3 3 4 3" xfId="59971"/>
    <cellStyle name="Примечание 2 3 3 5" xfId="59724"/>
    <cellStyle name="Примечание 2 3 3 5 2" xfId="60340"/>
    <cellStyle name="Примечание 2 3 3 6" xfId="60111"/>
    <cellStyle name="Примечание 2 3 4" xfId="59515"/>
    <cellStyle name="Примечание 2 3 4 2" xfId="59390"/>
    <cellStyle name="Примечание 2 3 4 2 2" xfId="59627"/>
    <cellStyle name="Примечание 2 3 4 2 2 2" xfId="59689"/>
    <cellStyle name="Примечание 2 3 4 2 2 2 2" xfId="60305"/>
    <cellStyle name="Примечание 2 3 4 2 2 3" xfId="60243"/>
    <cellStyle name="Примечание 2 3 4 2 3" xfId="59368"/>
    <cellStyle name="Примечание 2 3 4 2 3 2" xfId="59989"/>
    <cellStyle name="Примечание 2 3 4 2 4" xfId="60011"/>
    <cellStyle name="Примечание 2 3 4 3" xfId="59644"/>
    <cellStyle name="Примечание 2 3 4 3 2" xfId="59486"/>
    <cellStyle name="Примечание 2 3 4 3 2 2" xfId="60102"/>
    <cellStyle name="Примечание 2 3 4 3 3" xfId="60260"/>
    <cellStyle name="Примечание 2 3 4 4" xfId="59765"/>
    <cellStyle name="Примечание 2 3 4 4 2" xfId="60381"/>
    <cellStyle name="Примечание 2 3 4 5" xfId="60131"/>
    <cellStyle name="Примечание 2 3 5" xfId="59422"/>
    <cellStyle name="Примечание 2 3 5 2" xfId="59371"/>
    <cellStyle name="Примечание 2 3 5 2 2" xfId="59539"/>
    <cellStyle name="Примечание 2 3 5 2 2 2" xfId="60155"/>
    <cellStyle name="Примечание 2 3 5 2 3" xfId="59992"/>
    <cellStyle name="Примечание 2 3 5 3" xfId="59469"/>
    <cellStyle name="Примечание 2 3 5 3 2" xfId="60086"/>
    <cellStyle name="Примечание 2 3 5 4" xfId="60043"/>
    <cellStyle name="Примечание 2 3 6" xfId="59550"/>
    <cellStyle name="Примечание 2 3 6 2" xfId="59703"/>
    <cellStyle name="Примечание 2 3 6 2 2" xfId="60319"/>
    <cellStyle name="Примечание 2 3 6 3" xfId="60166"/>
    <cellStyle name="Примечание 2 3 7" xfId="59688"/>
    <cellStyle name="Примечание 2 3 7 2" xfId="60304"/>
    <cellStyle name="Примечание 2 3 8" xfId="59443"/>
    <cellStyle name="Примечание 2 3 9" xfId="60061"/>
    <cellStyle name="Примечание 2 4" xfId="35112"/>
    <cellStyle name="Примечание 2 4 2" xfId="59321"/>
    <cellStyle name="Примечание 2 4 2 2" xfId="59323"/>
    <cellStyle name="Примечание 2 4 2 2 2" xfId="59364"/>
    <cellStyle name="Примечание 2 4 2 2 2 2" xfId="59624"/>
    <cellStyle name="Примечание 2 4 2 2 2 2 2" xfId="59555"/>
    <cellStyle name="Примечание 2 4 2 2 2 2 2 2" xfId="60171"/>
    <cellStyle name="Примечание 2 4 2 2 2 2 3" xfId="60240"/>
    <cellStyle name="Примечание 2 4 2 2 2 3" xfId="59554"/>
    <cellStyle name="Примечание 2 4 2 2 2 3 2" xfId="60170"/>
    <cellStyle name="Примечание 2 4 2 2 2 4" xfId="59985"/>
    <cellStyle name="Примечание 2 4 2 2 3" xfId="59611"/>
    <cellStyle name="Примечание 2 4 2 2 3 2" xfId="59618"/>
    <cellStyle name="Примечание 2 4 2 2 3 2 2" xfId="60234"/>
    <cellStyle name="Примечание 2 4 2 2 3 3" xfId="60227"/>
    <cellStyle name="Примечание 2 4 2 2 4" xfId="59415"/>
    <cellStyle name="Примечание 2 4 2 2 4 2" xfId="60036"/>
    <cellStyle name="Примечание 2 4 2 2 5" xfId="59950"/>
    <cellStyle name="Примечание 2 4 2 3" xfId="59388"/>
    <cellStyle name="Примечание 2 4 2 3 2" xfId="59325"/>
    <cellStyle name="Примечание 2 4 2 3 2 2" xfId="59395"/>
    <cellStyle name="Примечание 2 4 2 3 2 2 2" xfId="60016"/>
    <cellStyle name="Примечание 2 4 2 3 2 3" xfId="59951"/>
    <cellStyle name="Примечание 2 4 2 3 3" xfId="59809"/>
    <cellStyle name="Примечание 2 4 2 3 3 2" xfId="60425"/>
    <cellStyle name="Примечание 2 4 2 3 4" xfId="60009"/>
    <cellStyle name="Примечание 2 4 2 4" xfId="59617"/>
    <cellStyle name="Примечание 2 4 2 4 2" xfId="59693"/>
    <cellStyle name="Примечание 2 4 2 4 2 2" xfId="60309"/>
    <cellStyle name="Примечание 2 4 2 4 3" xfId="60233"/>
    <cellStyle name="Примечание 2 4 2 5" xfId="59620"/>
    <cellStyle name="Примечание 2 4 2 5 2" xfId="60236"/>
    <cellStyle name="Примечание 2 4 2 6" xfId="59948"/>
    <cellStyle name="Примечание 2 4 3" xfId="59345"/>
    <cellStyle name="Примечание 2 4 3 2" xfId="59306"/>
    <cellStyle name="Примечание 2 4 3 2 2" xfId="59305"/>
    <cellStyle name="Примечание 2 4 3 2 2 2" xfId="59744"/>
    <cellStyle name="Примечание 2 4 3 2 2 2 2" xfId="60360"/>
    <cellStyle name="Примечание 2 4 3 2 2 3" xfId="59932"/>
    <cellStyle name="Примечание 2 4 3 2 3" xfId="59389"/>
    <cellStyle name="Примечание 2 4 3 2 3 2" xfId="60010"/>
    <cellStyle name="Примечание 2 4 3 2 4" xfId="59933"/>
    <cellStyle name="Примечание 2 4 3 3" xfId="59431"/>
    <cellStyle name="Примечание 2 4 3 3 2" xfId="59424"/>
    <cellStyle name="Примечание 2 4 3 3 2 2" xfId="60045"/>
    <cellStyle name="Примечание 2 4 3 3 3" xfId="60050"/>
    <cellStyle name="Примечание 2 4 3 4" xfId="59603"/>
    <cellStyle name="Примечание 2 4 3 4 2" xfId="60219"/>
    <cellStyle name="Примечание 2 4 3 5" xfId="59966"/>
    <cellStyle name="Примечание 2 4 4" xfId="59594"/>
    <cellStyle name="Примечание 2 4 4 2" xfId="59682"/>
    <cellStyle name="Примечание 2 4 4 2 2" xfId="59467"/>
    <cellStyle name="Примечание 2 4 4 2 2 2" xfId="60084"/>
    <cellStyle name="Примечание 2 4 4 2 3" xfId="60298"/>
    <cellStyle name="Примечание 2 4 4 3" xfId="59764"/>
    <cellStyle name="Примечание 2 4 4 3 2" xfId="60380"/>
    <cellStyle name="Примечание 2 4 4 4" xfId="60210"/>
    <cellStyle name="Примечание 2 4 5" xfId="59302"/>
    <cellStyle name="Примечание 2 4 5 2" xfId="59733"/>
    <cellStyle name="Примечание 2 4 5 2 2" xfId="60349"/>
    <cellStyle name="Примечание 2 4 5 3" xfId="59929"/>
    <cellStyle name="Примечание 2 4 6" xfId="59645"/>
    <cellStyle name="Примечание 2 4 6 2" xfId="60261"/>
    <cellStyle name="Примечание 2 4 7" xfId="59351"/>
    <cellStyle name="Примечание 2 4 8" xfId="59972"/>
    <cellStyle name="Примечание 2 5" xfId="35113"/>
    <cellStyle name="Примечание 2 5 2" xfId="59519"/>
    <cellStyle name="Примечание 2 5 2 2" xfId="59566"/>
    <cellStyle name="Примечание 2 5 2 2 2" xfId="59673"/>
    <cellStyle name="Примечание 2 5 2 2 2 2" xfId="59599"/>
    <cellStyle name="Примечание 2 5 2 2 2 2 2" xfId="60215"/>
    <cellStyle name="Примечание 2 5 2 2 2 3" xfId="60289"/>
    <cellStyle name="Примечание 2 5 2 2 3" xfId="59780"/>
    <cellStyle name="Примечание 2 5 2 2 3 2" xfId="60396"/>
    <cellStyle name="Примечание 2 5 2 2 4" xfId="60182"/>
    <cellStyle name="Примечание 2 5 2 3" xfId="59646"/>
    <cellStyle name="Примечание 2 5 2 3 2" xfId="59319"/>
    <cellStyle name="Примечание 2 5 2 3 2 2" xfId="59946"/>
    <cellStyle name="Примечание 2 5 2 3 3" xfId="60262"/>
    <cellStyle name="Примечание 2 5 2 4" xfId="59426"/>
    <cellStyle name="Примечание 2 5 2 4 2" xfId="60047"/>
    <cellStyle name="Примечание 2 5 2 5" xfId="60135"/>
    <cellStyle name="Примечание 2 5 3" xfId="59444"/>
    <cellStyle name="Примечание 2 5 3 2" xfId="59619"/>
    <cellStyle name="Примечание 2 5 3 2 2" xfId="59600"/>
    <cellStyle name="Примечание 2 5 3 2 2 2" xfId="60216"/>
    <cellStyle name="Примечание 2 5 3 2 3" xfId="60235"/>
    <cellStyle name="Примечание 2 5 3 3" xfId="59477"/>
    <cellStyle name="Примечание 2 5 3 3 2" xfId="60093"/>
    <cellStyle name="Примечание 2 5 3 4" xfId="60062"/>
    <cellStyle name="Примечание 2 5 4" xfId="59494"/>
    <cellStyle name="Примечание 2 5 4 2" xfId="59730"/>
    <cellStyle name="Примечание 2 5 4 2 2" xfId="60346"/>
    <cellStyle name="Примечание 2 5 4 3" xfId="60110"/>
    <cellStyle name="Примечание 2 5 5" xfId="59304"/>
    <cellStyle name="Примечание 2 5 5 2" xfId="59931"/>
    <cellStyle name="Примечание 2 5 6" xfId="59420"/>
    <cellStyle name="Примечание 2 5 7" xfId="60041"/>
    <cellStyle name="Примечание 2 6" xfId="35114"/>
    <cellStyle name="Примечание 2 6 2" xfId="59384"/>
    <cellStyle name="Примечание 2 6 2 2" xfId="59791"/>
    <cellStyle name="Примечание 2 6 2 2 2" xfId="60407"/>
    <cellStyle name="Примечание 2 6 2 3" xfId="60005"/>
    <cellStyle name="Примечание 2 6 3" xfId="59778"/>
    <cellStyle name="Примечание 2 6 3 2" xfId="60394"/>
    <cellStyle name="Примечание 2 6 4" xfId="59373"/>
    <cellStyle name="Примечание 2 6 5" xfId="59994"/>
    <cellStyle name="Примечание 2 7" xfId="35115"/>
    <cellStyle name="Примечание 2 7 2" xfId="59545"/>
    <cellStyle name="Примечание 2 7 2 2" xfId="60161"/>
    <cellStyle name="Примечание 2 7 3" xfId="59299"/>
    <cellStyle name="Примечание 2 7 4" xfId="59926"/>
    <cellStyle name="Примечание 2 8" xfId="35116"/>
    <cellStyle name="Примечание 2 8 2" xfId="59776"/>
    <cellStyle name="Примечание 2 8 3" xfId="60392"/>
    <cellStyle name="Примечание 2 9" xfId="35117"/>
    <cellStyle name="Примечание 2 9 2" xfId="59834"/>
    <cellStyle name="Примечание 2 9 3" xfId="60439"/>
    <cellStyle name="Примечание 2_46EE.2011(v1.0)" xfId="35118"/>
    <cellStyle name="Примечание 20" xfId="35119"/>
    <cellStyle name="Примечание 21" xfId="35120"/>
    <cellStyle name="Примечание 21 2" xfId="35121"/>
    <cellStyle name="Примечание 21 3" xfId="35122"/>
    <cellStyle name="Примечание 3" xfId="35123"/>
    <cellStyle name="Примечание 3 10" xfId="59835"/>
    <cellStyle name="Примечание 3 11" xfId="60440"/>
    <cellStyle name="Примечание 3 2" xfId="35124"/>
    <cellStyle name="Примечание 3 2 2" xfId="35125"/>
    <cellStyle name="Примечание 3 2 3" xfId="35126"/>
    <cellStyle name="Примечание 3 2 4" xfId="59878"/>
    <cellStyle name="Примечание 3 2 5" xfId="60455"/>
    <cellStyle name="Примечание 3 3" xfId="35127"/>
    <cellStyle name="Примечание 3 3 2" xfId="59894"/>
    <cellStyle name="Примечание 3 3 3" xfId="60466"/>
    <cellStyle name="Примечание 3 4" xfId="35128"/>
    <cellStyle name="Примечание 3 4 2" xfId="59908"/>
    <cellStyle name="Примечание 3 4 3" xfId="60480"/>
    <cellStyle name="Примечание 3 5" xfId="35129"/>
    <cellStyle name="Примечание 3 6" xfId="35130"/>
    <cellStyle name="Примечание 3 7" xfId="35131"/>
    <cellStyle name="Примечание 3 8" xfId="35132"/>
    <cellStyle name="Примечание 3 9" xfId="35133"/>
    <cellStyle name="Примечание 3_46EE.2011(v1.0)" xfId="35134"/>
    <cellStyle name="Примечание 4" xfId="35135"/>
    <cellStyle name="Примечание 4 10" xfId="59836"/>
    <cellStyle name="Примечание 4 11" xfId="60441"/>
    <cellStyle name="Примечание 4 2" xfId="35136"/>
    <cellStyle name="Примечание 4 2 2" xfId="35137"/>
    <cellStyle name="Примечание 4 2 3" xfId="35138"/>
    <cellStyle name="Примечание 4 2 4" xfId="59895"/>
    <cellStyle name="Примечание 4 2 5" xfId="60467"/>
    <cellStyle name="Примечание 4 3" xfId="35139"/>
    <cellStyle name="Примечание 4 3 2" xfId="59902"/>
    <cellStyle name="Примечание 4 3 3" xfId="60474"/>
    <cellStyle name="Примечание 4 4" xfId="35140"/>
    <cellStyle name="Примечание 4 4 2" xfId="59913"/>
    <cellStyle name="Примечание 4 4 3" xfId="60485"/>
    <cellStyle name="Примечание 4 5" xfId="35141"/>
    <cellStyle name="Примечание 4 6" xfId="35142"/>
    <cellStyle name="Примечание 4 7" xfId="35143"/>
    <cellStyle name="Примечание 4 8" xfId="35144"/>
    <cellStyle name="Примечание 4 9" xfId="35145"/>
    <cellStyle name="Примечание 4_46EE.2011(v1.0)" xfId="35146"/>
    <cellStyle name="Примечание 5" xfId="35147"/>
    <cellStyle name="Примечание 5 10" xfId="59123"/>
    <cellStyle name="Примечание 5 11" xfId="59104"/>
    <cellStyle name="Примечание 5 2" xfId="35148"/>
    <cellStyle name="Примечание 5 2 2" xfId="35149"/>
    <cellStyle name="Примечание 5 2 3" xfId="35150"/>
    <cellStyle name="Примечание 5 3" xfId="35151"/>
    <cellStyle name="Примечание 5 4" xfId="35152"/>
    <cellStyle name="Примечание 5 5" xfId="35153"/>
    <cellStyle name="Примечание 5 6" xfId="35154"/>
    <cellStyle name="Примечание 5 7" xfId="35155"/>
    <cellStyle name="Примечание 5 8" xfId="35156"/>
    <cellStyle name="Примечание 5 9" xfId="35157"/>
    <cellStyle name="Примечание 5_46EE.2011(v1.0)" xfId="35158"/>
    <cellStyle name="Примечание 6" xfId="35159"/>
    <cellStyle name="Примечание 6 2" xfId="35160"/>
    <cellStyle name="Примечание 6 2 2" xfId="35161"/>
    <cellStyle name="Примечание 6 3" xfId="35162"/>
    <cellStyle name="Примечание 6_46EE.2011(v1.0)" xfId="35163"/>
    <cellStyle name="Примечание 7" xfId="35164"/>
    <cellStyle name="Примечание 7 2" xfId="35165"/>
    <cellStyle name="Примечание 7 2 2" xfId="35166"/>
    <cellStyle name="Примечание 7_46EE.2011(v1.0)" xfId="35167"/>
    <cellStyle name="Примечание 8" xfId="35168"/>
    <cellStyle name="Примечание 8 2" xfId="35169"/>
    <cellStyle name="Примечание 8 2 2" xfId="35170"/>
    <cellStyle name="Примечание 8_46EE.2011(v1.0)" xfId="35171"/>
    <cellStyle name="Примечание 9" xfId="35172"/>
    <cellStyle name="Примечание 9 2" xfId="35173"/>
    <cellStyle name="Примечание 9_46EE.2011(v1.0)" xfId="35174"/>
    <cellStyle name="Процентный" xfId="2" builtinId="5"/>
    <cellStyle name="Процентный 10" xfId="35175"/>
    <cellStyle name="Процентный 10 10" xfId="35176"/>
    <cellStyle name="Процентный 10 2" xfId="35177"/>
    <cellStyle name="Процентный 11" xfId="35178"/>
    <cellStyle name="Процентный 11 2" xfId="35179"/>
    <cellStyle name="Процентный 12" xfId="35180"/>
    <cellStyle name="Процентный 12 2" xfId="35181"/>
    <cellStyle name="Процентный 13" xfId="35182"/>
    <cellStyle name="Процентный 14" xfId="35183"/>
    <cellStyle name="Процентный 15" xfId="59090"/>
    <cellStyle name="Процентный 2" xfId="35184"/>
    <cellStyle name="Процентный 2 10" xfId="35185"/>
    <cellStyle name="Процентный 2 10 2" xfId="35186"/>
    <cellStyle name="Процентный 2 10 2 2" xfId="35187"/>
    <cellStyle name="Процентный 2 10 2 2 2" xfId="35188"/>
    <cellStyle name="Процентный 2 10 2 2 2 2" xfId="35189"/>
    <cellStyle name="Процентный 2 10 2 2 3" xfId="35190"/>
    <cellStyle name="Процентный 2 10 2 2 4" xfId="35191"/>
    <cellStyle name="Процентный 2 10 2 2 5" xfId="35192"/>
    <cellStyle name="Процентный 2 10 2 3" xfId="35193"/>
    <cellStyle name="Процентный 2 10 2 3 2" xfId="35194"/>
    <cellStyle name="Процентный 2 10 2 3 3" xfId="35195"/>
    <cellStyle name="Процентный 2 10 2 3 4" xfId="35196"/>
    <cellStyle name="Процентный 2 10 2 4" xfId="35197"/>
    <cellStyle name="Процентный 2 10 2 5" xfId="35198"/>
    <cellStyle name="Процентный 2 10 2 6" xfId="35199"/>
    <cellStyle name="Процентный 2 10 2 7" xfId="35200"/>
    <cellStyle name="Процентный 2 10 3" xfId="35201"/>
    <cellStyle name="Процентный 2 10 3 2" xfId="35202"/>
    <cellStyle name="Процентный 2 10 3 2 2" xfId="35203"/>
    <cellStyle name="Процентный 2 10 3 3" xfId="35204"/>
    <cellStyle name="Процентный 2 10 3 4" xfId="35205"/>
    <cellStyle name="Процентный 2 10 3 5" xfId="35206"/>
    <cellStyle name="Процентный 2 10 4" xfId="35207"/>
    <cellStyle name="Процентный 2 10 4 2" xfId="35208"/>
    <cellStyle name="Процентный 2 10 4 2 2" xfId="35209"/>
    <cellStyle name="Процентный 2 10 4 3" xfId="35210"/>
    <cellStyle name="Процентный 2 10 4 4" xfId="35211"/>
    <cellStyle name="Процентный 2 10 4 5" xfId="35212"/>
    <cellStyle name="Процентный 2 10 5" xfId="35213"/>
    <cellStyle name="Процентный 2 10 5 2" xfId="35214"/>
    <cellStyle name="Процентный 2 10 5 3" xfId="35215"/>
    <cellStyle name="Процентный 2 10 5 4" xfId="35216"/>
    <cellStyle name="Процентный 2 10 6" xfId="35217"/>
    <cellStyle name="Процентный 2 10 7" xfId="35218"/>
    <cellStyle name="Процентный 2 10 8" xfId="35219"/>
    <cellStyle name="Процентный 2 10 9" xfId="35220"/>
    <cellStyle name="Процентный 2 11" xfId="35221"/>
    <cellStyle name="Процентный 2 11 2" xfId="35222"/>
    <cellStyle name="Процентный 2 11 2 2" xfId="35223"/>
    <cellStyle name="Процентный 2 11 3" xfId="35224"/>
    <cellStyle name="Процентный 2 12" xfId="35225"/>
    <cellStyle name="Процентный 2 12 2" xfId="35226"/>
    <cellStyle name="Процентный 2 13" xfId="35227"/>
    <cellStyle name="Процентный 2 14" xfId="35228"/>
    <cellStyle name="Процентный 2 15" xfId="59463"/>
    <cellStyle name="Процентный 2 2" xfId="35229"/>
    <cellStyle name="Процентный 2 2 2" xfId="35230"/>
    <cellStyle name="Процентный 2 2 3" xfId="35231"/>
    <cellStyle name="Процентный 2 2 4" xfId="35232"/>
    <cellStyle name="Процентный 2 2 5" xfId="35233"/>
    <cellStyle name="Процентный 2 2 6" xfId="35234"/>
    <cellStyle name="Процентный 2 2 7" xfId="35235"/>
    <cellStyle name="Процентный 2 2 8" xfId="35236"/>
    <cellStyle name="Процентный 2 2 9" xfId="35237"/>
    <cellStyle name="Процентный 2 3" xfId="35238"/>
    <cellStyle name="Процентный 2 3 2" xfId="35239"/>
    <cellStyle name="Процентный 2 3 2 2" xfId="35240"/>
    <cellStyle name="Процентный 2 3 2 3" xfId="35241"/>
    <cellStyle name="Процентный 2 3 3" xfId="35242"/>
    <cellStyle name="Процентный 2 4" xfId="35243"/>
    <cellStyle name="Процентный 2 4 10" xfId="35244"/>
    <cellStyle name="Процентный 2 4 10 2" xfId="35245"/>
    <cellStyle name="Процентный 2 4 10 2 2" xfId="35246"/>
    <cellStyle name="Процентный 2 4 10 2 2 2" xfId="35247"/>
    <cellStyle name="Процентный 2 4 10 2 2 2 2" xfId="35248"/>
    <cellStyle name="Процентный 2 4 10 2 2 3" xfId="35249"/>
    <cellStyle name="Процентный 2 4 10 2 2 4" xfId="35250"/>
    <cellStyle name="Процентный 2 4 10 2 2 5" xfId="35251"/>
    <cellStyle name="Процентный 2 4 10 2 3" xfId="35252"/>
    <cellStyle name="Процентный 2 4 10 2 3 2" xfId="35253"/>
    <cellStyle name="Процентный 2 4 10 2 3 3" xfId="35254"/>
    <cellStyle name="Процентный 2 4 10 2 3 4" xfId="35255"/>
    <cellStyle name="Процентный 2 4 10 2 4" xfId="35256"/>
    <cellStyle name="Процентный 2 4 10 2 5" xfId="35257"/>
    <cellStyle name="Процентный 2 4 10 2 6" xfId="35258"/>
    <cellStyle name="Процентный 2 4 10 2 7" xfId="35259"/>
    <cellStyle name="Процентный 2 4 10 3" xfId="35260"/>
    <cellStyle name="Процентный 2 4 10 3 2" xfId="35261"/>
    <cellStyle name="Процентный 2 4 10 3 2 2" xfId="35262"/>
    <cellStyle name="Процентный 2 4 10 3 3" xfId="35263"/>
    <cellStyle name="Процентный 2 4 10 3 4" xfId="35264"/>
    <cellStyle name="Процентный 2 4 10 3 5" xfId="35265"/>
    <cellStyle name="Процентный 2 4 10 4" xfId="35266"/>
    <cellStyle name="Процентный 2 4 10 4 2" xfId="35267"/>
    <cellStyle name="Процентный 2 4 10 4 3" xfId="35268"/>
    <cellStyle name="Процентный 2 4 10 4 4" xfId="35269"/>
    <cellStyle name="Процентный 2 4 10 5" xfId="35270"/>
    <cellStyle name="Процентный 2 4 10 6" xfId="35271"/>
    <cellStyle name="Процентный 2 4 10 7" xfId="35272"/>
    <cellStyle name="Процентный 2 4 10 8" xfId="35273"/>
    <cellStyle name="Процентный 2 4 11" xfId="35274"/>
    <cellStyle name="Процентный 2 4 11 2" xfId="35275"/>
    <cellStyle name="Процентный 2 4 11 2 2" xfId="35276"/>
    <cellStyle name="Процентный 2 4 11 2 2 2" xfId="35277"/>
    <cellStyle name="Процентный 2 4 11 2 2 2 2" xfId="35278"/>
    <cellStyle name="Процентный 2 4 11 2 2 3" xfId="35279"/>
    <cellStyle name="Процентный 2 4 11 2 2 4" xfId="35280"/>
    <cellStyle name="Процентный 2 4 11 2 2 5" xfId="35281"/>
    <cellStyle name="Процентный 2 4 11 2 3" xfId="35282"/>
    <cellStyle name="Процентный 2 4 11 2 3 2" xfId="35283"/>
    <cellStyle name="Процентный 2 4 11 2 3 3" xfId="35284"/>
    <cellStyle name="Процентный 2 4 11 2 3 4" xfId="35285"/>
    <cellStyle name="Процентный 2 4 11 2 4" xfId="35286"/>
    <cellStyle name="Процентный 2 4 11 2 5" xfId="35287"/>
    <cellStyle name="Процентный 2 4 11 2 6" xfId="35288"/>
    <cellStyle name="Процентный 2 4 11 2 7" xfId="35289"/>
    <cellStyle name="Процентный 2 4 11 3" xfId="35290"/>
    <cellStyle name="Процентный 2 4 11 3 2" xfId="35291"/>
    <cellStyle name="Процентный 2 4 11 3 2 2" xfId="35292"/>
    <cellStyle name="Процентный 2 4 11 3 3" xfId="35293"/>
    <cellStyle name="Процентный 2 4 11 3 4" xfId="35294"/>
    <cellStyle name="Процентный 2 4 11 3 5" xfId="35295"/>
    <cellStyle name="Процентный 2 4 11 4" xfId="35296"/>
    <cellStyle name="Процентный 2 4 11 4 2" xfId="35297"/>
    <cellStyle name="Процентный 2 4 11 4 3" xfId="35298"/>
    <cellStyle name="Процентный 2 4 11 4 4" xfId="35299"/>
    <cellStyle name="Процентный 2 4 11 5" xfId="35300"/>
    <cellStyle name="Процентный 2 4 11 6" xfId="35301"/>
    <cellStyle name="Процентный 2 4 11 7" xfId="35302"/>
    <cellStyle name="Процентный 2 4 11 8" xfId="35303"/>
    <cellStyle name="Процентный 2 4 12" xfId="35304"/>
    <cellStyle name="Процентный 2 4 12 2" xfId="35305"/>
    <cellStyle name="Процентный 2 4 12 2 2" xfId="35306"/>
    <cellStyle name="Процентный 2 4 12 2 2 2" xfId="35307"/>
    <cellStyle name="Процентный 2 4 12 2 3" xfId="35308"/>
    <cellStyle name="Процентный 2 4 12 2 4" xfId="35309"/>
    <cellStyle name="Процентный 2 4 12 2 5" xfId="35310"/>
    <cellStyle name="Процентный 2 4 12 3" xfId="35311"/>
    <cellStyle name="Процентный 2 4 12 3 2" xfId="35312"/>
    <cellStyle name="Процентный 2 4 12 3 3" xfId="35313"/>
    <cellStyle name="Процентный 2 4 12 3 4" xfId="35314"/>
    <cellStyle name="Процентный 2 4 12 4" xfId="35315"/>
    <cellStyle name="Процентный 2 4 12 5" xfId="35316"/>
    <cellStyle name="Процентный 2 4 12 6" xfId="35317"/>
    <cellStyle name="Процентный 2 4 12 7" xfId="35318"/>
    <cellStyle name="Процентный 2 4 13" xfId="35319"/>
    <cellStyle name="Процентный 2 4 13 2" xfId="35320"/>
    <cellStyle name="Процентный 2 4 13 2 2" xfId="35321"/>
    <cellStyle name="Процентный 2 4 13 3" xfId="35322"/>
    <cellStyle name="Процентный 2 4 13 4" xfId="35323"/>
    <cellStyle name="Процентный 2 4 13 5" xfId="35324"/>
    <cellStyle name="Процентный 2 4 14" xfId="35325"/>
    <cellStyle name="Процентный 2 4 14 2" xfId="35326"/>
    <cellStyle name="Процентный 2 4 14 2 2" xfId="35327"/>
    <cellStyle name="Процентный 2 4 14 3" xfId="35328"/>
    <cellStyle name="Процентный 2 4 14 4" xfId="35329"/>
    <cellStyle name="Процентный 2 4 14 5" xfId="35330"/>
    <cellStyle name="Процентный 2 4 15" xfId="35331"/>
    <cellStyle name="Процентный 2 4 15 2" xfId="35332"/>
    <cellStyle name="Процентный 2 4 15 2 2" xfId="35333"/>
    <cellStyle name="Процентный 2 4 15 3" xfId="35334"/>
    <cellStyle name="Процентный 2 4 15 4" xfId="35335"/>
    <cellStyle name="Процентный 2 4 15 5" xfId="35336"/>
    <cellStyle name="Процентный 2 4 16" xfId="35337"/>
    <cellStyle name="Процентный 2 4 16 2" xfId="35338"/>
    <cellStyle name="Процентный 2 4 16 2 2" xfId="35339"/>
    <cellStyle name="Процентный 2 4 16 3" xfId="35340"/>
    <cellStyle name="Процентный 2 4 17" xfId="35341"/>
    <cellStyle name="Процентный 2 4 17 2" xfId="35342"/>
    <cellStyle name="Процентный 2 4 18" xfId="35343"/>
    <cellStyle name="Процентный 2 4 19" xfId="35344"/>
    <cellStyle name="Процентный 2 4 2" xfId="35345"/>
    <cellStyle name="Процентный 2 4 2 10" xfId="35346"/>
    <cellStyle name="Процентный 2 4 2 10 2" xfId="35347"/>
    <cellStyle name="Процентный 2 4 2 10 2 2" xfId="35348"/>
    <cellStyle name="Процентный 2 4 2 10 2 2 2" xfId="35349"/>
    <cellStyle name="Процентный 2 4 2 10 2 3" xfId="35350"/>
    <cellStyle name="Процентный 2 4 2 10 2 4" xfId="35351"/>
    <cellStyle name="Процентный 2 4 2 10 2 5" xfId="35352"/>
    <cellStyle name="Процентный 2 4 2 10 3" xfId="35353"/>
    <cellStyle name="Процентный 2 4 2 10 3 2" xfId="35354"/>
    <cellStyle name="Процентный 2 4 2 10 3 3" xfId="35355"/>
    <cellStyle name="Процентный 2 4 2 10 3 4" xfId="35356"/>
    <cellStyle name="Процентный 2 4 2 10 4" xfId="35357"/>
    <cellStyle name="Процентный 2 4 2 10 5" xfId="35358"/>
    <cellStyle name="Процентный 2 4 2 10 6" xfId="35359"/>
    <cellStyle name="Процентный 2 4 2 10 7" xfId="35360"/>
    <cellStyle name="Процентный 2 4 2 11" xfId="35361"/>
    <cellStyle name="Процентный 2 4 2 11 2" xfId="35362"/>
    <cellStyle name="Процентный 2 4 2 11 2 2" xfId="35363"/>
    <cellStyle name="Процентный 2 4 2 11 3" xfId="35364"/>
    <cellStyle name="Процентный 2 4 2 11 4" xfId="35365"/>
    <cellStyle name="Процентный 2 4 2 11 5" xfId="35366"/>
    <cellStyle name="Процентный 2 4 2 12" xfId="35367"/>
    <cellStyle name="Процентный 2 4 2 12 2" xfId="35368"/>
    <cellStyle name="Процентный 2 4 2 12 2 2" xfId="35369"/>
    <cellStyle name="Процентный 2 4 2 12 3" xfId="35370"/>
    <cellStyle name="Процентный 2 4 2 12 4" xfId="35371"/>
    <cellStyle name="Процентный 2 4 2 12 5" xfId="35372"/>
    <cellStyle name="Процентный 2 4 2 13" xfId="35373"/>
    <cellStyle name="Процентный 2 4 2 13 2" xfId="35374"/>
    <cellStyle name="Процентный 2 4 2 13 2 2" xfId="35375"/>
    <cellStyle name="Процентный 2 4 2 13 3" xfId="35376"/>
    <cellStyle name="Процентный 2 4 2 14" xfId="35377"/>
    <cellStyle name="Процентный 2 4 2 14 2" xfId="35378"/>
    <cellStyle name="Процентный 2 4 2 15" xfId="35379"/>
    <cellStyle name="Процентный 2 4 2 16" xfId="35380"/>
    <cellStyle name="Процентный 2 4 2 2" xfId="35381"/>
    <cellStyle name="Процентный 2 4 2 2 10" xfId="35382"/>
    <cellStyle name="Процентный 2 4 2 2 10 2" xfId="35383"/>
    <cellStyle name="Процентный 2 4 2 2 10 2 2" xfId="35384"/>
    <cellStyle name="Процентный 2 4 2 2 10 3" xfId="35385"/>
    <cellStyle name="Процентный 2 4 2 2 10 4" xfId="35386"/>
    <cellStyle name="Процентный 2 4 2 2 10 5" xfId="35387"/>
    <cellStyle name="Процентный 2 4 2 2 11" xfId="35388"/>
    <cellStyle name="Процентный 2 4 2 2 11 2" xfId="35389"/>
    <cellStyle name="Процентный 2 4 2 2 11 2 2" xfId="35390"/>
    <cellStyle name="Процентный 2 4 2 2 11 3" xfId="35391"/>
    <cellStyle name="Процентный 2 4 2 2 11 4" xfId="35392"/>
    <cellStyle name="Процентный 2 4 2 2 11 5" xfId="35393"/>
    <cellStyle name="Процентный 2 4 2 2 12" xfId="35394"/>
    <cellStyle name="Процентный 2 4 2 2 12 2" xfId="35395"/>
    <cellStyle name="Процентный 2 4 2 2 12 2 2" xfId="35396"/>
    <cellStyle name="Процентный 2 4 2 2 12 3" xfId="35397"/>
    <cellStyle name="Процентный 2 4 2 2 13" xfId="35398"/>
    <cellStyle name="Процентный 2 4 2 2 13 2" xfId="35399"/>
    <cellStyle name="Процентный 2 4 2 2 14" xfId="35400"/>
    <cellStyle name="Процентный 2 4 2 2 15" xfId="35401"/>
    <cellStyle name="Процентный 2 4 2 2 2" xfId="35402"/>
    <cellStyle name="Процентный 2 4 2 2 2 2" xfId="35403"/>
    <cellStyle name="Процентный 2 4 2 2 2 2 2" xfId="35404"/>
    <cellStyle name="Процентный 2 4 2 2 2 2 2 2" xfId="35405"/>
    <cellStyle name="Процентный 2 4 2 2 2 2 2 2 2" xfId="35406"/>
    <cellStyle name="Процентный 2 4 2 2 2 2 2 3" xfId="35407"/>
    <cellStyle name="Процентный 2 4 2 2 2 2 2 4" xfId="35408"/>
    <cellStyle name="Процентный 2 4 2 2 2 2 2 5" xfId="35409"/>
    <cellStyle name="Процентный 2 4 2 2 2 2 3" xfId="35410"/>
    <cellStyle name="Процентный 2 4 2 2 2 2 3 2" xfId="35411"/>
    <cellStyle name="Процентный 2 4 2 2 2 2 3 3" xfId="35412"/>
    <cellStyle name="Процентный 2 4 2 2 2 2 3 4" xfId="35413"/>
    <cellStyle name="Процентный 2 4 2 2 2 2 4" xfId="35414"/>
    <cellStyle name="Процентный 2 4 2 2 2 2 5" xfId="35415"/>
    <cellStyle name="Процентный 2 4 2 2 2 2 6" xfId="35416"/>
    <cellStyle name="Процентный 2 4 2 2 2 2 7" xfId="35417"/>
    <cellStyle name="Процентный 2 4 2 2 2 3" xfId="35418"/>
    <cellStyle name="Процентный 2 4 2 2 2 3 2" xfId="35419"/>
    <cellStyle name="Процентный 2 4 2 2 2 3 2 2" xfId="35420"/>
    <cellStyle name="Процентный 2 4 2 2 2 3 3" xfId="35421"/>
    <cellStyle name="Процентный 2 4 2 2 2 3 4" xfId="35422"/>
    <cellStyle name="Процентный 2 4 2 2 2 3 5" xfId="35423"/>
    <cellStyle name="Процентный 2 4 2 2 2 4" xfId="35424"/>
    <cellStyle name="Процентный 2 4 2 2 2 4 2" xfId="35425"/>
    <cellStyle name="Процентный 2 4 2 2 2 4 2 2" xfId="35426"/>
    <cellStyle name="Процентный 2 4 2 2 2 4 3" xfId="35427"/>
    <cellStyle name="Процентный 2 4 2 2 2 4 4" xfId="35428"/>
    <cellStyle name="Процентный 2 4 2 2 2 4 5" xfId="35429"/>
    <cellStyle name="Процентный 2 4 2 2 2 5" xfId="35430"/>
    <cellStyle name="Процентный 2 4 2 2 2 5 2" xfId="35431"/>
    <cellStyle name="Процентный 2 4 2 2 2 5 3" xfId="35432"/>
    <cellStyle name="Процентный 2 4 2 2 2 5 4" xfId="35433"/>
    <cellStyle name="Процентный 2 4 2 2 2 6" xfId="35434"/>
    <cellStyle name="Процентный 2 4 2 2 2 7" xfId="35435"/>
    <cellStyle name="Процентный 2 4 2 2 2 8" xfId="35436"/>
    <cellStyle name="Процентный 2 4 2 2 2 9" xfId="35437"/>
    <cellStyle name="Процентный 2 4 2 2 3" xfId="35438"/>
    <cellStyle name="Процентный 2 4 2 2 3 2" xfId="35439"/>
    <cellStyle name="Процентный 2 4 2 2 3 2 2" xfId="35440"/>
    <cellStyle name="Процентный 2 4 2 2 3 2 2 2" xfId="35441"/>
    <cellStyle name="Процентный 2 4 2 2 3 2 2 2 2" xfId="35442"/>
    <cellStyle name="Процентный 2 4 2 2 3 2 2 3" xfId="35443"/>
    <cellStyle name="Процентный 2 4 2 2 3 2 2 4" xfId="35444"/>
    <cellStyle name="Процентный 2 4 2 2 3 2 2 5" xfId="35445"/>
    <cellStyle name="Процентный 2 4 2 2 3 2 3" xfId="35446"/>
    <cellStyle name="Процентный 2 4 2 2 3 2 3 2" xfId="35447"/>
    <cellStyle name="Процентный 2 4 2 2 3 2 3 3" xfId="35448"/>
    <cellStyle name="Процентный 2 4 2 2 3 2 3 4" xfId="35449"/>
    <cellStyle name="Процентный 2 4 2 2 3 2 4" xfId="35450"/>
    <cellStyle name="Процентный 2 4 2 2 3 2 5" xfId="35451"/>
    <cellStyle name="Процентный 2 4 2 2 3 2 6" xfId="35452"/>
    <cellStyle name="Процентный 2 4 2 2 3 2 7" xfId="35453"/>
    <cellStyle name="Процентный 2 4 2 2 3 3" xfId="35454"/>
    <cellStyle name="Процентный 2 4 2 2 3 3 2" xfId="35455"/>
    <cellStyle name="Процентный 2 4 2 2 3 3 2 2" xfId="35456"/>
    <cellStyle name="Процентный 2 4 2 2 3 3 3" xfId="35457"/>
    <cellStyle name="Процентный 2 4 2 2 3 3 4" xfId="35458"/>
    <cellStyle name="Процентный 2 4 2 2 3 3 5" xfId="35459"/>
    <cellStyle name="Процентный 2 4 2 2 3 4" xfId="35460"/>
    <cellStyle name="Процентный 2 4 2 2 3 4 2" xfId="35461"/>
    <cellStyle name="Процентный 2 4 2 2 3 4 2 2" xfId="35462"/>
    <cellStyle name="Процентный 2 4 2 2 3 4 3" xfId="35463"/>
    <cellStyle name="Процентный 2 4 2 2 3 4 4" xfId="35464"/>
    <cellStyle name="Процентный 2 4 2 2 3 4 5" xfId="35465"/>
    <cellStyle name="Процентный 2 4 2 2 3 5" xfId="35466"/>
    <cellStyle name="Процентный 2 4 2 2 3 5 2" xfId="35467"/>
    <cellStyle name="Процентный 2 4 2 2 3 5 3" xfId="35468"/>
    <cellStyle name="Процентный 2 4 2 2 3 5 4" xfId="35469"/>
    <cellStyle name="Процентный 2 4 2 2 3 6" xfId="35470"/>
    <cellStyle name="Процентный 2 4 2 2 3 7" xfId="35471"/>
    <cellStyle name="Процентный 2 4 2 2 3 8" xfId="35472"/>
    <cellStyle name="Процентный 2 4 2 2 3 9" xfId="35473"/>
    <cellStyle name="Процентный 2 4 2 2 4" xfId="35474"/>
    <cellStyle name="Процентный 2 4 2 2 4 2" xfId="35475"/>
    <cellStyle name="Процентный 2 4 2 2 4 2 2" xfId="35476"/>
    <cellStyle name="Процентный 2 4 2 2 4 2 2 2" xfId="35477"/>
    <cellStyle name="Процентный 2 4 2 2 4 2 2 2 2" xfId="35478"/>
    <cellStyle name="Процентный 2 4 2 2 4 2 2 3" xfId="35479"/>
    <cellStyle name="Процентный 2 4 2 2 4 2 2 4" xfId="35480"/>
    <cellStyle name="Процентный 2 4 2 2 4 2 2 5" xfId="35481"/>
    <cellStyle name="Процентный 2 4 2 2 4 2 3" xfId="35482"/>
    <cellStyle name="Процентный 2 4 2 2 4 2 3 2" xfId="35483"/>
    <cellStyle name="Процентный 2 4 2 2 4 2 3 3" xfId="35484"/>
    <cellStyle name="Процентный 2 4 2 2 4 2 3 4" xfId="35485"/>
    <cellStyle name="Процентный 2 4 2 2 4 2 4" xfId="35486"/>
    <cellStyle name="Процентный 2 4 2 2 4 2 5" xfId="35487"/>
    <cellStyle name="Процентный 2 4 2 2 4 2 6" xfId="35488"/>
    <cellStyle name="Процентный 2 4 2 2 4 2 7" xfId="35489"/>
    <cellStyle name="Процентный 2 4 2 2 4 3" xfId="35490"/>
    <cellStyle name="Процентный 2 4 2 2 4 3 2" xfId="35491"/>
    <cellStyle name="Процентный 2 4 2 2 4 3 2 2" xfId="35492"/>
    <cellStyle name="Процентный 2 4 2 2 4 3 3" xfId="35493"/>
    <cellStyle name="Процентный 2 4 2 2 4 3 4" xfId="35494"/>
    <cellStyle name="Процентный 2 4 2 2 4 3 5" xfId="35495"/>
    <cellStyle name="Процентный 2 4 2 2 4 4" xfId="35496"/>
    <cellStyle name="Процентный 2 4 2 2 4 4 2" xfId="35497"/>
    <cellStyle name="Процентный 2 4 2 2 4 4 2 2" xfId="35498"/>
    <cellStyle name="Процентный 2 4 2 2 4 4 3" xfId="35499"/>
    <cellStyle name="Процентный 2 4 2 2 4 4 4" xfId="35500"/>
    <cellStyle name="Процентный 2 4 2 2 4 4 5" xfId="35501"/>
    <cellStyle name="Процентный 2 4 2 2 4 5" xfId="35502"/>
    <cellStyle name="Процентный 2 4 2 2 4 5 2" xfId="35503"/>
    <cellStyle name="Процентный 2 4 2 2 4 5 3" xfId="35504"/>
    <cellStyle name="Процентный 2 4 2 2 4 5 4" xfId="35505"/>
    <cellStyle name="Процентный 2 4 2 2 4 6" xfId="35506"/>
    <cellStyle name="Процентный 2 4 2 2 4 7" xfId="35507"/>
    <cellStyle name="Процентный 2 4 2 2 4 8" xfId="35508"/>
    <cellStyle name="Процентный 2 4 2 2 4 9" xfId="35509"/>
    <cellStyle name="Процентный 2 4 2 2 5" xfId="35510"/>
    <cellStyle name="Процентный 2 4 2 2 5 2" xfId="35511"/>
    <cellStyle name="Процентный 2 4 2 2 5 2 2" xfId="35512"/>
    <cellStyle name="Процентный 2 4 2 2 5 2 2 2" xfId="35513"/>
    <cellStyle name="Процентный 2 4 2 2 5 2 2 2 2" xfId="35514"/>
    <cellStyle name="Процентный 2 4 2 2 5 2 2 3" xfId="35515"/>
    <cellStyle name="Процентный 2 4 2 2 5 2 2 4" xfId="35516"/>
    <cellStyle name="Процентный 2 4 2 2 5 2 2 5" xfId="35517"/>
    <cellStyle name="Процентный 2 4 2 2 5 2 3" xfId="35518"/>
    <cellStyle name="Процентный 2 4 2 2 5 2 3 2" xfId="35519"/>
    <cellStyle name="Процентный 2 4 2 2 5 2 3 3" xfId="35520"/>
    <cellStyle name="Процентный 2 4 2 2 5 2 3 4" xfId="35521"/>
    <cellStyle name="Процентный 2 4 2 2 5 2 4" xfId="35522"/>
    <cellStyle name="Процентный 2 4 2 2 5 2 5" xfId="35523"/>
    <cellStyle name="Процентный 2 4 2 2 5 2 6" xfId="35524"/>
    <cellStyle name="Процентный 2 4 2 2 5 2 7" xfId="35525"/>
    <cellStyle name="Процентный 2 4 2 2 5 3" xfId="35526"/>
    <cellStyle name="Процентный 2 4 2 2 5 3 2" xfId="35527"/>
    <cellStyle name="Процентный 2 4 2 2 5 3 2 2" xfId="35528"/>
    <cellStyle name="Процентный 2 4 2 2 5 3 3" xfId="35529"/>
    <cellStyle name="Процентный 2 4 2 2 5 3 4" xfId="35530"/>
    <cellStyle name="Процентный 2 4 2 2 5 3 5" xfId="35531"/>
    <cellStyle name="Процентный 2 4 2 2 5 4" xfId="35532"/>
    <cellStyle name="Процентный 2 4 2 2 5 4 2" xfId="35533"/>
    <cellStyle name="Процентный 2 4 2 2 5 4 3" xfId="35534"/>
    <cellStyle name="Процентный 2 4 2 2 5 4 4" xfId="35535"/>
    <cellStyle name="Процентный 2 4 2 2 5 5" xfId="35536"/>
    <cellStyle name="Процентный 2 4 2 2 5 6" xfId="35537"/>
    <cellStyle name="Процентный 2 4 2 2 5 7" xfId="35538"/>
    <cellStyle name="Процентный 2 4 2 2 5 8" xfId="35539"/>
    <cellStyle name="Процентный 2 4 2 2 6" xfId="35540"/>
    <cellStyle name="Процентный 2 4 2 2 6 2" xfId="35541"/>
    <cellStyle name="Процентный 2 4 2 2 6 2 2" xfId="35542"/>
    <cellStyle name="Процентный 2 4 2 2 6 2 2 2" xfId="35543"/>
    <cellStyle name="Процентный 2 4 2 2 6 2 2 2 2" xfId="35544"/>
    <cellStyle name="Процентный 2 4 2 2 6 2 2 3" xfId="35545"/>
    <cellStyle name="Процентный 2 4 2 2 6 2 2 4" xfId="35546"/>
    <cellStyle name="Процентный 2 4 2 2 6 2 2 5" xfId="35547"/>
    <cellStyle name="Процентный 2 4 2 2 6 2 3" xfId="35548"/>
    <cellStyle name="Процентный 2 4 2 2 6 2 3 2" xfId="35549"/>
    <cellStyle name="Процентный 2 4 2 2 6 2 3 3" xfId="35550"/>
    <cellStyle name="Процентный 2 4 2 2 6 2 3 4" xfId="35551"/>
    <cellStyle name="Процентный 2 4 2 2 6 2 4" xfId="35552"/>
    <cellStyle name="Процентный 2 4 2 2 6 2 5" xfId="35553"/>
    <cellStyle name="Процентный 2 4 2 2 6 2 6" xfId="35554"/>
    <cellStyle name="Процентный 2 4 2 2 6 2 7" xfId="35555"/>
    <cellStyle name="Процентный 2 4 2 2 6 3" xfId="35556"/>
    <cellStyle name="Процентный 2 4 2 2 6 3 2" xfId="35557"/>
    <cellStyle name="Процентный 2 4 2 2 6 3 2 2" xfId="35558"/>
    <cellStyle name="Процентный 2 4 2 2 6 3 3" xfId="35559"/>
    <cellStyle name="Процентный 2 4 2 2 6 3 4" xfId="35560"/>
    <cellStyle name="Процентный 2 4 2 2 6 3 5" xfId="35561"/>
    <cellStyle name="Процентный 2 4 2 2 6 4" xfId="35562"/>
    <cellStyle name="Процентный 2 4 2 2 6 4 2" xfId="35563"/>
    <cellStyle name="Процентный 2 4 2 2 6 4 3" xfId="35564"/>
    <cellStyle name="Процентный 2 4 2 2 6 4 4" xfId="35565"/>
    <cellStyle name="Процентный 2 4 2 2 6 5" xfId="35566"/>
    <cellStyle name="Процентный 2 4 2 2 6 6" xfId="35567"/>
    <cellStyle name="Процентный 2 4 2 2 6 7" xfId="35568"/>
    <cellStyle name="Процентный 2 4 2 2 6 8" xfId="35569"/>
    <cellStyle name="Процентный 2 4 2 2 7" xfId="35570"/>
    <cellStyle name="Процентный 2 4 2 2 7 2" xfId="35571"/>
    <cellStyle name="Процентный 2 4 2 2 7 2 2" xfId="35572"/>
    <cellStyle name="Процентный 2 4 2 2 7 2 2 2" xfId="35573"/>
    <cellStyle name="Процентный 2 4 2 2 7 2 2 2 2" xfId="35574"/>
    <cellStyle name="Процентный 2 4 2 2 7 2 2 3" xfId="35575"/>
    <cellStyle name="Процентный 2 4 2 2 7 2 2 4" xfId="35576"/>
    <cellStyle name="Процентный 2 4 2 2 7 2 2 5" xfId="35577"/>
    <cellStyle name="Процентный 2 4 2 2 7 2 3" xfId="35578"/>
    <cellStyle name="Процентный 2 4 2 2 7 2 3 2" xfId="35579"/>
    <cellStyle name="Процентный 2 4 2 2 7 2 3 3" xfId="35580"/>
    <cellStyle name="Процентный 2 4 2 2 7 2 3 4" xfId="35581"/>
    <cellStyle name="Процентный 2 4 2 2 7 2 4" xfId="35582"/>
    <cellStyle name="Процентный 2 4 2 2 7 2 5" xfId="35583"/>
    <cellStyle name="Процентный 2 4 2 2 7 2 6" xfId="35584"/>
    <cellStyle name="Процентный 2 4 2 2 7 2 7" xfId="35585"/>
    <cellStyle name="Процентный 2 4 2 2 7 3" xfId="35586"/>
    <cellStyle name="Процентный 2 4 2 2 7 3 2" xfId="35587"/>
    <cellStyle name="Процентный 2 4 2 2 7 3 2 2" xfId="35588"/>
    <cellStyle name="Процентный 2 4 2 2 7 3 3" xfId="35589"/>
    <cellStyle name="Процентный 2 4 2 2 7 3 4" xfId="35590"/>
    <cellStyle name="Процентный 2 4 2 2 7 3 5" xfId="35591"/>
    <cellStyle name="Процентный 2 4 2 2 7 4" xfId="35592"/>
    <cellStyle name="Процентный 2 4 2 2 7 4 2" xfId="35593"/>
    <cellStyle name="Процентный 2 4 2 2 7 4 3" xfId="35594"/>
    <cellStyle name="Процентный 2 4 2 2 7 4 4" xfId="35595"/>
    <cellStyle name="Процентный 2 4 2 2 7 5" xfId="35596"/>
    <cellStyle name="Процентный 2 4 2 2 7 6" xfId="35597"/>
    <cellStyle name="Процентный 2 4 2 2 7 7" xfId="35598"/>
    <cellStyle name="Процентный 2 4 2 2 7 8" xfId="35599"/>
    <cellStyle name="Процентный 2 4 2 2 8" xfId="35600"/>
    <cellStyle name="Процентный 2 4 2 2 8 2" xfId="35601"/>
    <cellStyle name="Процентный 2 4 2 2 8 2 2" xfId="35602"/>
    <cellStyle name="Процентный 2 4 2 2 8 2 2 2" xfId="35603"/>
    <cellStyle name="Процентный 2 4 2 2 8 2 3" xfId="35604"/>
    <cellStyle name="Процентный 2 4 2 2 8 2 4" xfId="35605"/>
    <cellStyle name="Процентный 2 4 2 2 8 2 5" xfId="35606"/>
    <cellStyle name="Процентный 2 4 2 2 8 3" xfId="35607"/>
    <cellStyle name="Процентный 2 4 2 2 8 3 2" xfId="35608"/>
    <cellStyle name="Процентный 2 4 2 2 8 3 3" xfId="35609"/>
    <cellStyle name="Процентный 2 4 2 2 8 3 4" xfId="35610"/>
    <cellStyle name="Процентный 2 4 2 2 8 4" xfId="35611"/>
    <cellStyle name="Процентный 2 4 2 2 8 5" xfId="35612"/>
    <cellStyle name="Процентный 2 4 2 2 8 6" xfId="35613"/>
    <cellStyle name="Процентный 2 4 2 2 8 7" xfId="35614"/>
    <cellStyle name="Процентный 2 4 2 2 9" xfId="35615"/>
    <cellStyle name="Процентный 2 4 2 2 9 2" xfId="35616"/>
    <cellStyle name="Процентный 2 4 2 2 9 2 2" xfId="35617"/>
    <cellStyle name="Процентный 2 4 2 2 9 2 2 2" xfId="35618"/>
    <cellStyle name="Процентный 2 4 2 2 9 2 3" xfId="35619"/>
    <cellStyle name="Процентный 2 4 2 2 9 2 4" xfId="35620"/>
    <cellStyle name="Процентный 2 4 2 2 9 2 5" xfId="35621"/>
    <cellStyle name="Процентный 2 4 2 2 9 3" xfId="35622"/>
    <cellStyle name="Процентный 2 4 2 2 9 3 2" xfId="35623"/>
    <cellStyle name="Процентный 2 4 2 2 9 3 3" xfId="35624"/>
    <cellStyle name="Процентный 2 4 2 2 9 3 4" xfId="35625"/>
    <cellStyle name="Процентный 2 4 2 2 9 4" xfId="35626"/>
    <cellStyle name="Процентный 2 4 2 2 9 5" xfId="35627"/>
    <cellStyle name="Процентный 2 4 2 2 9 6" xfId="35628"/>
    <cellStyle name="Процентный 2 4 2 2 9 7" xfId="35629"/>
    <cellStyle name="Процентный 2 4 2 3" xfId="35630"/>
    <cellStyle name="Процентный 2 4 2 3 2" xfId="35631"/>
    <cellStyle name="Процентный 2 4 2 3 2 2" xfId="35632"/>
    <cellStyle name="Процентный 2 4 2 3 2 2 2" xfId="35633"/>
    <cellStyle name="Процентный 2 4 2 3 2 2 2 2" xfId="35634"/>
    <cellStyle name="Процентный 2 4 2 3 2 2 3" xfId="35635"/>
    <cellStyle name="Процентный 2 4 2 3 2 2 4" xfId="35636"/>
    <cellStyle name="Процентный 2 4 2 3 2 2 5" xfId="35637"/>
    <cellStyle name="Процентный 2 4 2 3 2 3" xfId="35638"/>
    <cellStyle name="Процентный 2 4 2 3 2 3 2" xfId="35639"/>
    <cellStyle name="Процентный 2 4 2 3 2 3 2 2" xfId="35640"/>
    <cellStyle name="Процентный 2 4 2 3 2 3 3" xfId="35641"/>
    <cellStyle name="Процентный 2 4 2 3 2 3 4" xfId="35642"/>
    <cellStyle name="Процентный 2 4 2 3 2 3 5" xfId="35643"/>
    <cellStyle name="Процентный 2 4 2 3 2 4" xfId="35644"/>
    <cellStyle name="Процентный 2 4 2 3 2 4 2" xfId="35645"/>
    <cellStyle name="Процентный 2 4 2 3 2 4 3" xfId="35646"/>
    <cellStyle name="Процентный 2 4 2 3 2 4 4" xfId="35647"/>
    <cellStyle name="Процентный 2 4 2 3 2 5" xfId="35648"/>
    <cellStyle name="Процентный 2 4 2 3 2 6" xfId="35649"/>
    <cellStyle name="Процентный 2 4 2 3 2 7" xfId="35650"/>
    <cellStyle name="Процентный 2 4 2 3 2 8" xfId="35651"/>
    <cellStyle name="Процентный 2 4 2 3 3" xfId="35652"/>
    <cellStyle name="Процентный 2 4 2 3 3 2" xfId="35653"/>
    <cellStyle name="Процентный 2 4 2 3 3 2 2" xfId="35654"/>
    <cellStyle name="Процентный 2 4 2 3 3 3" xfId="35655"/>
    <cellStyle name="Процентный 2 4 2 3 3 4" xfId="35656"/>
    <cellStyle name="Процентный 2 4 2 3 3 5" xfId="35657"/>
    <cellStyle name="Процентный 2 4 2 3 4" xfId="35658"/>
    <cellStyle name="Процентный 2 4 2 3 4 2" xfId="35659"/>
    <cellStyle name="Процентный 2 4 2 3 4 2 2" xfId="35660"/>
    <cellStyle name="Процентный 2 4 2 3 4 3" xfId="35661"/>
    <cellStyle name="Процентный 2 4 2 3 4 4" xfId="35662"/>
    <cellStyle name="Процентный 2 4 2 3 4 5" xfId="35663"/>
    <cellStyle name="Процентный 2 4 2 3 5" xfId="35664"/>
    <cellStyle name="Процентный 2 4 2 3 5 2" xfId="35665"/>
    <cellStyle name="Процентный 2 4 2 3 5 2 2" xfId="35666"/>
    <cellStyle name="Процентный 2 4 2 3 5 3" xfId="35667"/>
    <cellStyle name="Процентный 2 4 2 3 5 4" xfId="35668"/>
    <cellStyle name="Процентный 2 4 2 3 5 5" xfId="35669"/>
    <cellStyle name="Процентный 2 4 2 3 6" xfId="35670"/>
    <cellStyle name="Процентный 2 4 2 3 6 2" xfId="35671"/>
    <cellStyle name="Процентный 2 4 2 3 6 2 2" xfId="35672"/>
    <cellStyle name="Процентный 2 4 2 3 6 3" xfId="35673"/>
    <cellStyle name="Процентный 2 4 2 3 7" xfId="35674"/>
    <cellStyle name="Процентный 2 4 2 3 7 2" xfId="35675"/>
    <cellStyle name="Процентный 2 4 2 3 8" xfId="35676"/>
    <cellStyle name="Процентный 2 4 2 3 9" xfId="35677"/>
    <cellStyle name="Процентный 2 4 2 4" xfId="35678"/>
    <cellStyle name="Процентный 2 4 2 4 2" xfId="35679"/>
    <cellStyle name="Процентный 2 4 2 4 2 2" xfId="35680"/>
    <cellStyle name="Процентный 2 4 2 4 2 2 2" xfId="35681"/>
    <cellStyle name="Процентный 2 4 2 4 2 2 2 2" xfId="35682"/>
    <cellStyle name="Процентный 2 4 2 4 2 2 3" xfId="35683"/>
    <cellStyle name="Процентный 2 4 2 4 2 2 4" xfId="35684"/>
    <cellStyle name="Процентный 2 4 2 4 2 2 5" xfId="35685"/>
    <cellStyle name="Процентный 2 4 2 4 2 3" xfId="35686"/>
    <cellStyle name="Процентный 2 4 2 4 2 3 2" xfId="35687"/>
    <cellStyle name="Процентный 2 4 2 4 2 3 3" xfId="35688"/>
    <cellStyle name="Процентный 2 4 2 4 2 3 4" xfId="35689"/>
    <cellStyle name="Процентный 2 4 2 4 2 4" xfId="35690"/>
    <cellStyle name="Процентный 2 4 2 4 2 5" xfId="35691"/>
    <cellStyle name="Процентный 2 4 2 4 2 6" xfId="35692"/>
    <cellStyle name="Процентный 2 4 2 4 2 7" xfId="35693"/>
    <cellStyle name="Процентный 2 4 2 4 3" xfId="35694"/>
    <cellStyle name="Процентный 2 4 2 4 3 2" xfId="35695"/>
    <cellStyle name="Процентный 2 4 2 4 3 2 2" xfId="35696"/>
    <cellStyle name="Процентный 2 4 2 4 3 3" xfId="35697"/>
    <cellStyle name="Процентный 2 4 2 4 3 4" xfId="35698"/>
    <cellStyle name="Процентный 2 4 2 4 3 5" xfId="35699"/>
    <cellStyle name="Процентный 2 4 2 4 4" xfId="35700"/>
    <cellStyle name="Процентный 2 4 2 4 4 2" xfId="35701"/>
    <cellStyle name="Процентный 2 4 2 4 4 2 2" xfId="35702"/>
    <cellStyle name="Процентный 2 4 2 4 4 3" xfId="35703"/>
    <cellStyle name="Процентный 2 4 2 4 4 4" xfId="35704"/>
    <cellStyle name="Процентный 2 4 2 4 4 5" xfId="35705"/>
    <cellStyle name="Процентный 2 4 2 4 5" xfId="35706"/>
    <cellStyle name="Процентный 2 4 2 4 5 2" xfId="35707"/>
    <cellStyle name="Процентный 2 4 2 4 5 3" xfId="35708"/>
    <cellStyle name="Процентный 2 4 2 4 5 4" xfId="35709"/>
    <cellStyle name="Процентный 2 4 2 4 6" xfId="35710"/>
    <cellStyle name="Процентный 2 4 2 4 7" xfId="35711"/>
    <cellStyle name="Процентный 2 4 2 4 8" xfId="35712"/>
    <cellStyle name="Процентный 2 4 2 4 9" xfId="35713"/>
    <cellStyle name="Процентный 2 4 2 5" xfId="35714"/>
    <cellStyle name="Процентный 2 4 2 5 2" xfId="35715"/>
    <cellStyle name="Процентный 2 4 2 5 2 2" xfId="35716"/>
    <cellStyle name="Процентный 2 4 2 5 2 2 2" xfId="35717"/>
    <cellStyle name="Процентный 2 4 2 5 2 2 2 2" xfId="35718"/>
    <cellStyle name="Процентный 2 4 2 5 2 2 3" xfId="35719"/>
    <cellStyle name="Процентный 2 4 2 5 2 2 4" xfId="35720"/>
    <cellStyle name="Процентный 2 4 2 5 2 2 5" xfId="35721"/>
    <cellStyle name="Процентный 2 4 2 5 2 3" xfId="35722"/>
    <cellStyle name="Процентный 2 4 2 5 2 3 2" xfId="35723"/>
    <cellStyle name="Процентный 2 4 2 5 2 3 3" xfId="35724"/>
    <cellStyle name="Процентный 2 4 2 5 2 3 4" xfId="35725"/>
    <cellStyle name="Процентный 2 4 2 5 2 4" xfId="35726"/>
    <cellStyle name="Процентный 2 4 2 5 2 5" xfId="35727"/>
    <cellStyle name="Процентный 2 4 2 5 2 6" xfId="35728"/>
    <cellStyle name="Процентный 2 4 2 5 2 7" xfId="35729"/>
    <cellStyle name="Процентный 2 4 2 5 3" xfId="35730"/>
    <cellStyle name="Процентный 2 4 2 5 3 2" xfId="35731"/>
    <cellStyle name="Процентный 2 4 2 5 3 2 2" xfId="35732"/>
    <cellStyle name="Процентный 2 4 2 5 3 3" xfId="35733"/>
    <cellStyle name="Процентный 2 4 2 5 3 4" xfId="35734"/>
    <cellStyle name="Процентный 2 4 2 5 3 5" xfId="35735"/>
    <cellStyle name="Процентный 2 4 2 5 4" xfId="35736"/>
    <cellStyle name="Процентный 2 4 2 5 4 2" xfId="35737"/>
    <cellStyle name="Процентный 2 4 2 5 4 2 2" xfId="35738"/>
    <cellStyle name="Процентный 2 4 2 5 4 3" xfId="35739"/>
    <cellStyle name="Процентный 2 4 2 5 4 4" xfId="35740"/>
    <cellStyle name="Процентный 2 4 2 5 4 5" xfId="35741"/>
    <cellStyle name="Процентный 2 4 2 5 5" xfId="35742"/>
    <cellStyle name="Процентный 2 4 2 5 5 2" xfId="35743"/>
    <cellStyle name="Процентный 2 4 2 5 5 3" xfId="35744"/>
    <cellStyle name="Процентный 2 4 2 5 5 4" xfId="35745"/>
    <cellStyle name="Процентный 2 4 2 5 6" xfId="35746"/>
    <cellStyle name="Процентный 2 4 2 5 7" xfId="35747"/>
    <cellStyle name="Процентный 2 4 2 5 8" xfId="35748"/>
    <cellStyle name="Процентный 2 4 2 5 9" xfId="35749"/>
    <cellStyle name="Процентный 2 4 2 6" xfId="35750"/>
    <cellStyle name="Процентный 2 4 2 6 2" xfId="35751"/>
    <cellStyle name="Процентный 2 4 2 6 2 2" xfId="35752"/>
    <cellStyle name="Процентный 2 4 2 6 2 2 2" xfId="35753"/>
    <cellStyle name="Процентный 2 4 2 6 2 2 2 2" xfId="35754"/>
    <cellStyle name="Процентный 2 4 2 6 2 2 3" xfId="35755"/>
    <cellStyle name="Процентный 2 4 2 6 2 2 4" xfId="35756"/>
    <cellStyle name="Процентный 2 4 2 6 2 2 5" xfId="35757"/>
    <cellStyle name="Процентный 2 4 2 6 2 3" xfId="35758"/>
    <cellStyle name="Процентный 2 4 2 6 2 3 2" xfId="35759"/>
    <cellStyle name="Процентный 2 4 2 6 2 3 3" xfId="35760"/>
    <cellStyle name="Процентный 2 4 2 6 2 3 4" xfId="35761"/>
    <cellStyle name="Процентный 2 4 2 6 2 4" xfId="35762"/>
    <cellStyle name="Процентный 2 4 2 6 2 5" xfId="35763"/>
    <cellStyle name="Процентный 2 4 2 6 2 6" xfId="35764"/>
    <cellStyle name="Процентный 2 4 2 6 2 7" xfId="35765"/>
    <cellStyle name="Процентный 2 4 2 6 3" xfId="35766"/>
    <cellStyle name="Процентный 2 4 2 6 3 2" xfId="35767"/>
    <cellStyle name="Процентный 2 4 2 6 3 2 2" xfId="35768"/>
    <cellStyle name="Процентный 2 4 2 6 3 3" xfId="35769"/>
    <cellStyle name="Процентный 2 4 2 6 3 4" xfId="35770"/>
    <cellStyle name="Процентный 2 4 2 6 3 5" xfId="35771"/>
    <cellStyle name="Процентный 2 4 2 6 4" xfId="35772"/>
    <cellStyle name="Процентный 2 4 2 6 4 2" xfId="35773"/>
    <cellStyle name="Процентный 2 4 2 6 4 3" xfId="35774"/>
    <cellStyle name="Процентный 2 4 2 6 4 4" xfId="35775"/>
    <cellStyle name="Процентный 2 4 2 6 5" xfId="35776"/>
    <cellStyle name="Процентный 2 4 2 6 6" xfId="35777"/>
    <cellStyle name="Процентный 2 4 2 6 7" xfId="35778"/>
    <cellStyle name="Процентный 2 4 2 6 8" xfId="35779"/>
    <cellStyle name="Процентный 2 4 2 7" xfId="35780"/>
    <cellStyle name="Процентный 2 4 2 7 2" xfId="35781"/>
    <cellStyle name="Процентный 2 4 2 7 2 2" xfId="35782"/>
    <cellStyle name="Процентный 2 4 2 7 2 2 2" xfId="35783"/>
    <cellStyle name="Процентный 2 4 2 7 2 2 2 2" xfId="35784"/>
    <cellStyle name="Процентный 2 4 2 7 2 2 3" xfId="35785"/>
    <cellStyle name="Процентный 2 4 2 7 2 2 4" xfId="35786"/>
    <cellStyle name="Процентный 2 4 2 7 2 2 5" xfId="35787"/>
    <cellStyle name="Процентный 2 4 2 7 2 3" xfId="35788"/>
    <cellStyle name="Процентный 2 4 2 7 2 3 2" xfId="35789"/>
    <cellStyle name="Процентный 2 4 2 7 2 3 3" xfId="35790"/>
    <cellStyle name="Процентный 2 4 2 7 2 3 4" xfId="35791"/>
    <cellStyle name="Процентный 2 4 2 7 2 4" xfId="35792"/>
    <cellStyle name="Процентный 2 4 2 7 2 5" xfId="35793"/>
    <cellStyle name="Процентный 2 4 2 7 2 6" xfId="35794"/>
    <cellStyle name="Процентный 2 4 2 7 2 7" xfId="35795"/>
    <cellStyle name="Процентный 2 4 2 7 3" xfId="35796"/>
    <cellStyle name="Процентный 2 4 2 7 3 2" xfId="35797"/>
    <cellStyle name="Процентный 2 4 2 7 3 2 2" xfId="35798"/>
    <cellStyle name="Процентный 2 4 2 7 3 3" xfId="35799"/>
    <cellStyle name="Процентный 2 4 2 7 3 4" xfId="35800"/>
    <cellStyle name="Процентный 2 4 2 7 3 5" xfId="35801"/>
    <cellStyle name="Процентный 2 4 2 7 4" xfId="35802"/>
    <cellStyle name="Процентный 2 4 2 7 4 2" xfId="35803"/>
    <cellStyle name="Процентный 2 4 2 7 4 3" xfId="35804"/>
    <cellStyle name="Процентный 2 4 2 7 4 4" xfId="35805"/>
    <cellStyle name="Процентный 2 4 2 7 5" xfId="35806"/>
    <cellStyle name="Процентный 2 4 2 7 6" xfId="35807"/>
    <cellStyle name="Процентный 2 4 2 7 7" xfId="35808"/>
    <cellStyle name="Процентный 2 4 2 7 8" xfId="35809"/>
    <cellStyle name="Процентный 2 4 2 8" xfId="35810"/>
    <cellStyle name="Процентный 2 4 2 8 2" xfId="35811"/>
    <cellStyle name="Процентный 2 4 2 8 2 2" xfId="35812"/>
    <cellStyle name="Процентный 2 4 2 8 2 2 2" xfId="35813"/>
    <cellStyle name="Процентный 2 4 2 8 2 2 2 2" xfId="35814"/>
    <cellStyle name="Процентный 2 4 2 8 2 2 3" xfId="35815"/>
    <cellStyle name="Процентный 2 4 2 8 2 2 4" xfId="35816"/>
    <cellStyle name="Процентный 2 4 2 8 2 2 5" xfId="35817"/>
    <cellStyle name="Процентный 2 4 2 8 2 3" xfId="35818"/>
    <cellStyle name="Процентный 2 4 2 8 2 3 2" xfId="35819"/>
    <cellStyle name="Процентный 2 4 2 8 2 3 3" xfId="35820"/>
    <cellStyle name="Процентный 2 4 2 8 2 3 4" xfId="35821"/>
    <cellStyle name="Процентный 2 4 2 8 2 4" xfId="35822"/>
    <cellStyle name="Процентный 2 4 2 8 2 5" xfId="35823"/>
    <cellStyle name="Процентный 2 4 2 8 2 6" xfId="35824"/>
    <cellStyle name="Процентный 2 4 2 8 2 7" xfId="35825"/>
    <cellStyle name="Процентный 2 4 2 8 3" xfId="35826"/>
    <cellStyle name="Процентный 2 4 2 8 3 2" xfId="35827"/>
    <cellStyle name="Процентный 2 4 2 8 3 2 2" xfId="35828"/>
    <cellStyle name="Процентный 2 4 2 8 3 3" xfId="35829"/>
    <cellStyle name="Процентный 2 4 2 8 3 4" xfId="35830"/>
    <cellStyle name="Процентный 2 4 2 8 3 5" xfId="35831"/>
    <cellStyle name="Процентный 2 4 2 8 4" xfId="35832"/>
    <cellStyle name="Процентный 2 4 2 8 4 2" xfId="35833"/>
    <cellStyle name="Процентный 2 4 2 8 4 3" xfId="35834"/>
    <cellStyle name="Процентный 2 4 2 8 4 4" xfId="35835"/>
    <cellStyle name="Процентный 2 4 2 8 5" xfId="35836"/>
    <cellStyle name="Процентный 2 4 2 8 6" xfId="35837"/>
    <cellStyle name="Процентный 2 4 2 8 7" xfId="35838"/>
    <cellStyle name="Процентный 2 4 2 8 8" xfId="35839"/>
    <cellStyle name="Процентный 2 4 2 9" xfId="35840"/>
    <cellStyle name="Процентный 2 4 2 9 2" xfId="35841"/>
    <cellStyle name="Процентный 2 4 2 9 2 2" xfId="35842"/>
    <cellStyle name="Процентный 2 4 2 9 2 2 2" xfId="35843"/>
    <cellStyle name="Процентный 2 4 2 9 2 3" xfId="35844"/>
    <cellStyle name="Процентный 2 4 2 9 2 4" xfId="35845"/>
    <cellStyle name="Процентный 2 4 2 9 2 5" xfId="35846"/>
    <cellStyle name="Процентный 2 4 2 9 3" xfId="35847"/>
    <cellStyle name="Процентный 2 4 2 9 3 2" xfId="35848"/>
    <cellStyle name="Процентный 2 4 2 9 3 3" xfId="35849"/>
    <cellStyle name="Процентный 2 4 2 9 3 4" xfId="35850"/>
    <cellStyle name="Процентный 2 4 2 9 4" xfId="35851"/>
    <cellStyle name="Процентный 2 4 2 9 5" xfId="35852"/>
    <cellStyle name="Процентный 2 4 2 9 6" xfId="35853"/>
    <cellStyle name="Процентный 2 4 2 9 7" xfId="35854"/>
    <cellStyle name="Процентный 2 4 3" xfId="35855"/>
    <cellStyle name="Процентный 2 4 3 2" xfId="35856"/>
    <cellStyle name="Процентный 2 4 3 2 2" xfId="35857"/>
    <cellStyle name="Процентный 2 4 3 2 2 2" xfId="35858"/>
    <cellStyle name="Процентный 2 4 3 2 3" xfId="35859"/>
    <cellStyle name="Процентный 2 4 3 2 4" xfId="35860"/>
    <cellStyle name="Процентный 2 4 3 2 5" xfId="35861"/>
    <cellStyle name="Процентный 2 4 3 3" xfId="35862"/>
    <cellStyle name="Процентный 2 4 3 3 2" xfId="35863"/>
    <cellStyle name="Процентный 2 4 3 3 2 2" xfId="35864"/>
    <cellStyle name="Процентный 2 4 3 3 3" xfId="35865"/>
    <cellStyle name="Процентный 2 4 3 3 4" xfId="35866"/>
    <cellStyle name="Процентный 2 4 3 3 5" xfId="35867"/>
    <cellStyle name="Процентный 2 4 3 4" xfId="35868"/>
    <cellStyle name="Процентный 2 4 3 4 2" xfId="35869"/>
    <cellStyle name="Процентный 2 4 3 4 2 2" xfId="35870"/>
    <cellStyle name="Процентный 2 4 3 4 3" xfId="35871"/>
    <cellStyle name="Процентный 2 4 3 4 4" xfId="35872"/>
    <cellStyle name="Процентный 2 4 3 4 5" xfId="35873"/>
    <cellStyle name="Процентный 2 4 3 5" xfId="35874"/>
    <cellStyle name="Процентный 2 4 3 6" xfId="35875"/>
    <cellStyle name="Процентный 2 4 3 6 2" xfId="35876"/>
    <cellStyle name="Процентный 2 4 3 6 2 2" xfId="35877"/>
    <cellStyle name="Процентный 2 4 3 6 3" xfId="35878"/>
    <cellStyle name="Процентный 2 4 3 7" xfId="35879"/>
    <cellStyle name="Процентный 2 4 3 7 2" xfId="35880"/>
    <cellStyle name="Процентный 2 4 3 8" xfId="35881"/>
    <cellStyle name="Процентный 2 4 4" xfId="35882"/>
    <cellStyle name="Процентный 2 4 4 10" xfId="35883"/>
    <cellStyle name="Процентный 2 4 4 10 2" xfId="35884"/>
    <cellStyle name="Процентный 2 4 4 10 2 2" xfId="35885"/>
    <cellStyle name="Процентный 2 4 4 10 3" xfId="35886"/>
    <cellStyle name="Процентный 2 4 4 10 4" xfId="35887"/>
    <cellStyle name="Процентный 2 4 4 10 5" xfId="35888"/>
    <cellStyle name="Процентный 2 4 4 11" xfId="35889"/>
    <cellStyle name="Процентный 2 4 4 11 2" xfId="35890"/>
    <cellStyle name="Процентный 2 4 4 11 2 2" xfId="35891"/>
    <cellStyle name="Процентный 2 4 4 11 3" xfId="35892"/>
    <cellStyle name="Процентный 2 4 4 11 4" xfId="35893"/>
    <cellStyle name="Процентный 2 4 4 11 5" xfId="35894"/>
    <cellStyle name="Процентный 2 4 4 12" xfId="35895"/>
    <cellStyle name="Процентный 2 4 4 12 2" xfId="35896"/>
    <cellStyle name="Процентный 2 4 4 12 2 2" xfId="35897"/>
    <cellStyle name="Процентный 2 4 4 12 3" xfId="35898"/>
    <cellStyle name="Процентный 2 4 4 13" xfId="35899"/>
    <cellStyle name="Процентный 2 4 4 13 2" xfId="35900"/>
    <cellStyle name="Процентный 2 4 4 14" xfId="35901"/>
    <cellStyle name="Процентный 2 4 4 15" xfId="35902"/>
    <cellStyle name="Процентный 2 4 4 2" xfId="35903"/>
    <cellStyle name="Процентный 2 4 4 2 2" xfId="35904"/>
    <cellStyle name="Процентный 2 4 4 2 2 2" xfId="35905"/>
    <cellStyle name="Процентный 2 4 4 2 2 2 2" xfId="35906"/>
    <cellStyle name="Процентный 2 4 4 2 2 2 2 2" xfId="35907"/>
    <cellStyle name="Процентный 2 4 4 2 2 2 3" xfId="35908"/>
    <cellStyle name="Процентный 2 4 4 2 2 2 4" xfId="35909"/>
    <cellStyle name="Процентный 2 4 4 2 2 2 5" xfId="35910"/>
    <cellStyle name="Процентный 2 4 4 2 2 3" xfId="35911"/>
    <cellStyle name="Процентный 2 4 4 2 2 3 2" xfId="35912"/>
    <cellStyle name="Процентный 2 4 4 2 2 3 3" xfId="35913"/>
    <cellStyle name="Процентный 2 4 4 2 2 3 4" xfId="35914"/>
    <cellStyle name="Процентный 2 4 4 2 2 4" xfId="35915"/>
    <cellStyle name="Процентный 2 4 4 2 2 5" xfId="35916"/>
    <cellStyle name="Процентный 2 4 4 2 2 6" xfId="35917"/>
    <cellStyle name="Процентный 2 4 4 2 2 7" xfId="35918"/>
    <cellStyle name="Процентный 2 4 4 2 3" xfId="35919"/>
    <cellStyle name="Процентный 2 4 4 2 3 2" xfId="35920"/>
    <cellStyle name="Процентный 2 4 4 2 3 2 2" xfId="35921"/>
    <cellStyle name="Процентный 2 4 4 2 3 3" xfId="35922"/>
    <cellStyle name="Процентный 2 4 4 2 3 4" xfId="35923"/>
    <cellStyle name="Процентный 2 4 4 2 3 5" xfId="35924"/>
    <cellStyle name="Процентный 2 4 4 2 4" xfId="35925"/>
    <cellStyle name="Процентный 2 4 4 2 4 2" xfId="35926"/>
    <cellStyle name="Процентный 2 4 4 2 4 2 2" xfId="35927"/>
    <cellStyle name="Процентный 2 4 4 2 4 3" xfId="35928"/>
    <cellStyle name="Процентный 2 4 4 2 4 4" xfId="35929"/>
    <cellStyle name="Процентный 2 4 4 2 4 5" xfId="35930"/>
    <cellStyle name="Процентный 2 4 4 2 5" xfId="35931"/>
    <cellStyle name="Процентный 2 4 4 2 5 2" xfId="35932"/>
    <cellStyle name="Процентный 2 4 4 2 5 3" xfId="35933"/>
    <cellStyle name="Процентный 2 4 4 2 5 4" xfId="35934"/>
    <cellStyle name="Процентный 2 4 4 2 6" xfId="35935"/>
    <cellStyle name="Процентный 2 4 4 2 7" xfId="35936"/>
    <cellStyle name="Процентный 2 4 4 2 8" xfId="35937"/>
    <cellStyle name="Процентный 2 4 4 2 9" xfId="35938"/>
    <cellStyle name="Процентный 2 4 4 3" xfId="35939"/>
    <cellStyle name="Процентный 2 4 4 3 2" xfId="35940"/>
    <cellStyle name="Процентный 2 4 4 3 2 2" xfId="35941"/>
    <cellStyle name="Процентный 2 4 4 3 2 2 2" xfId="35942"/>
    <cellStyle name="Процентный 2 4 4 3 2 2 2 2" xfId="35943"/>
    <cellStyle name="Процентный 2 4 4 3 2 2 3" xfId="35944"/>
    <cellStyle name="Процентный 2 4 4 3 2 2 4" xfId="35945"/>
    <cellStyle name="Процентный 2 4 4 3 2 2 5" xfId="35946"/>
    <cellStyle name="Процентный 2 4 4 3 2 3" xfId="35947"/>
    <cellStyle name="Процентный 2 4 4 3 2 3 2" xfId="35948"/>
    <cellStyle name="Процентный 2 4 4 3 2 3 3" xfId="35949"/>
    <cellStyle name="Процентный 2 4 4 3 2 3 4" xfId="35950"/>
    <cellStyle name="Процентный 2 4 4 3 2 4" xfId="35951"/>
    <cellStyle name="Процентный 2 4 4 3 2 5" xfId="35952"/>
    <cellStyle name="Процентный 2 4 4 3 2 6" xfId="35953"/>
    <cellStyle name="Процентный 2 4 4 3 2 7" xfId="35954"/>
    <cellStyle name="Процентный 2 4 4 3 3" xfId="35955"/>
    <cellStyle name="Процентный 2 4 4 3 3 2" xfId="35956"/>
    <cellStyle name="Процентный 2 4 4 3 3 2 2" xfId="35957"/>
    <cellStyle name="Процентный 2 4 4 3 3 3" xfId="35958"/>
    <cellStyle name="Процентный 2 4 4 3 3 4" xfId="35959"/>
    <cellStyle name="Процентный 2 4 4 3 3 5" xfId="35960"/>
    <cellStyle name="Процентный 2 4 4 3 4" xfId="35961"/>
    <cellStyle name="Процентный 2 4 4 3 4 2" xfId="35962"/>
    <cellStyle name="Процентный 2 4 4 3 4 2 2" xfId="35963"/>
    <cellStyle name="Процентный 2 4 4 3 4 3" xfId="35964"/>
    <cellStyle name="Процентный 2 4 4 3 4 4" xfId="35965"/>
    <cellStyle name="Процентный 2 4 4 3 4 5" xfId="35966"/>
    <cellStyle name="Процентный 2 4 4 3 5" xfId="35967"/>
    <cellStyle name="Процентный 2 4 4 3 5 2" xfId="35968"/>
    <cellStyle name="Процентный 2 4 4 3 5 3" xfId="35969"/>
    <cellStyle name="Процентный 2 4 4 3 5 4" xfId="35970"/>
    <cellStyle name="Процентный 2 4 4 3 6" xfId="35971"/>
    <cellStyle name="Процентный 2 4 4 3 7" xfId="35972"/>
    <cellStyle name="Процентный 2 4 4 3 8" xfId="35973"/>
    <cellStyle name="Процентный 2 4 4 3 9" xfId="35974"/>
    <cellStyle name="Процентный 2 4 4 4" xfId="35975"/>
    <cellStyle name="Процентный 2 4 4 4 2" xfId="35976"/>
    <cellStyle name="Процентный 2 4 4 4 2 2" xfId="35977"/>
    <cellStyle name="Процентный 2 4 4 4 2 2 2" xfId="35978"/>
    <cellStyle name="Процентный 2 4 4 4 2 2 2 2" xfId="35979"/>
    <cellStyle name="Процентный 2 4 4 4 2 2 3" xfId="35980"/>
    <cellStyle name="Процентный 2 4 4 4 2 2 4" xfId="35981"/>
    <cellStyle name="Процентный 2 4 4 4 2 2 5" xfId="35982"/>
    <cellStyle name="Процентный 2 4 4 4 2 3" xfId="35983"/>
    <cellStyle name="Процентный 2 4 4 4 2 3 2" xfId="35984"/>
    <cellStyle name="Процентный 2 4 4 4 2 3 3" xfId="35985"/>
    <cellStyle name="Процентный 2 4 4 4 2 3 4" xfId="35986"/>
    <cellStyle name="Процентный 2 4 4 4 2 4" xfId="35987"/>
    <cellStyle name="Процентный 2 4 4 4 2 5" xfId="35988"/>
    <cellStyle name="Процентный 2 4 4 4 2 6" xfId="35989"/>
    <cellStyle name="Процентный 2 4 4 4 2 7" xfId="35990"/>
    <cellStyle name="Процентный 2 4 4 4 3" xfId="35991"/>
    <cellStyle name="Процентный 2 4 4 4 3 2" xfId="35992"/>
    <cellStyle name="Процентный 2 4 4 4 3 2 2" xfId="35993"/>
    <cellStyle name="Процентный 2 4 4 4 3 3" xfId="35994"/>
    <cellStyle name="Процентный 2 4 4 4 3 4" xfId="35995"/>
    <cellStyle name="Процентный 2 4 4 4 3 5" xfId="35996"/>
    <cellStyle name="Процентный 2 4 4 4 4" xfId="35997"/>
    <cellStyle name="Процентный 2 4 4 4 4 2" xfId="35998"/>
    <cellStyle name="Процентный 2 4 4 4 4 2 2" xfId="35999"/>
    <cellStyle name="Процентный 2 4 4 4 4 3" xfId="36000"/>
    <cellStyle name="Процентный 2 4 4 4 4 4" xfId="36001"/>
    <cellStyle name="Процентный 2 4 4 4 4 5" xfId="36002"/>
    <cellStyle name="Процентный 2 4 4 4 5" xfId="36003"/>
    <cellStyle name="Процентный 2 4 4 4 5 2" xfId="36004"/>
    <cellStyle name="Процентный 2 4 4 4 5 3" xfId="36005"/>
    <cellStyle name="Процентный 2 4 4 4 5 4" xfId="36006"/>
    <cellStyle name="Процентный 2 4 4 4 6" xfId="36007"/>
    <cellStyle name="Процентный 2 4 4 4 7" xfId="36008"/>
    <cellStyle name="Процентный 2 4 4 4 8" xfId="36009"/>
    <cellStyle name="Процентный 2 4 4 4 9" xfId="36010"/>
    <cellStyle name="Процентный 2 4 4 5" xfId="36011"/>
    <cellStyle name="Процентный 2 4 4 5 2" xfId="36012"/>
    <cellStyle name="Процентный 2 4 4 5 2 2" xfId="36013"/>
    <cellStyle name="Процентный 2 4 4 5 2 2 2" xfId="36014"/>
    <cellStyle name="Процентный 2 4 4 5 2 2 2 2" xfId="36015"/>
    <cellStyle name="Процентный 2 4 4 5 2 2 3" xfId="36016"/>
    <cellStyle name="Процентный 2 4 4 5 2 2 4" xfId="36017"/>
    <cellStyle name="Процентный 2 4 4 5 2 2 5" xfId="36018"/>
    <cellStyle name="Процентный 2 4 4 5 2 3" xfId="36019"/>
    <cellStyle name="Процентный 2 4 4 5 2 3 2" xfId="36020"/>
    <cellStyle name="Процентный 2 4 4 5 2 3 3" xfId="36021"/>
    <cellStyle name="Процентный 2 4 4 5 2 3 4" xfId="36022"/>
    <cellStyle name="Процентный 2 4 4 5 2 4" xfId="36023"/>
    <cellStyle name="Процентный 2 4 4 5 2 5" xfId="36024"/>
    <cellStyle name="Процентный 2 4 4 5 2 6" xfId="36025"/>
    <cellStyle name="Процентный 2 4 4 5 2 7" xfId="36026"/>
    <cellStyle name="Процентный 2 4 4 5 3" xfId="36027"/>
    <cellStyle name="Процентный 2 4 4 5 3 2" xfId="36028"/>
    <cellStyle name="Процентный 2 4 4 5 3 2 2" xfId="36029"/>
    <cellStyle name="Процентный 2 4 4 5 3 3" xfId="36030"/>
    <cellStyle name="Процентный 2 4 4 5 3 4" xfId="36031"/>
    <cellStyle name="Процентный 2 4 4 5 3 5" xfId="36032"/>
    <cellStyle name="Процентный 2 4 4 5 4" xfId="36033"/>
    <cellStyle name="Процентный 2 4 4 5 4 2" xfId="36034"/>
    <cellStyle name="Процентный 2 4 4 5 4 3" xfId="36035"/>
    <cellStyle name="Процентный 2 4 4 5 4 4" xfId="36036"/>
    <cellStyle name="Процентный 2 4 4 5 5" xfId="36037"/>
    <cellStyle name="Процентный 2 4 4 5 6" xfId="36038"/>
    <cellStyle name="Процентный 2 4 4 5 7" xfId="36039"/>
    <cellStyle name="Процентный 2 4 4 5 8" xfId="36040"/>
    <cellStyle name="Процентный 2 4 4 6" xfId="36041"/>
    <cellStyle name="Процентный 2 4 4 6 2" xfId="36042"/>
    <cellStyle name="Процентный 2 4 4 6 2 2" xfId="36043"/>
    <cellStyle name="Процентный 2 4 4 6 2 2 2" xfId="36044"/>
    <cellStyle name="Процентный 2 4 4 6 2 2 2 2" xfId="36045"/>
    <cellStyle name="Процентный 2 4 4 6 2 2 3" xfId="36046"/>
    <cellStyle name="Процентный 2 4 4 6 2 2 4" xfId="36047"/>
    <cellStyle name="Процентный 2 4 4 6 2 2 5" xfId="36048"/>
    <cellStyle name="Процентный 2 4 4 6 2 3" xfId="36049"/>
    <cellStyle name="Процентный 2 4 4 6 2 3 2" xfId="36050"/>
    <cellStyle name="Процентный 2 4 4 6 2 3 3" xfId="36051"/>
    <cellStyle name="Процентный 2 4 4 6 2 3 4" xfId="36052"/>
    <cellStyle name="Процентный 2 4 4 6 2 4" xfId="36053"/>
    <cellStyle name="Процентный 2 4 4 6 2 5" xfId="36054"/>
    <cellStyle name="Процентный 2 4 4 6 2 6" xfId="36055"/>
    <cellStyle name="Процентный 2 4 4 6 2 7" xfId="36056"/>
    <cellStyle name="Процентный 2 4 4 6 3" xfId="36057"/>
    <cellStyle name="Процентный 2 4 4 6 3 2" xfId="36058"/>
    <cellStyle name="Процентный 2 4 4 6 3 2 2" xfId="36059"/>
    <cellStyle name="Процентный 2 4 4 6 3 3" xfId="36060"/>
    <cellStyle name="Процентный 2 4 4 6 3 4" xfId="36061"/>
    <cellStyle name="Процентный 2 4 4 6 3 5" xfId="36062"/>
    <cellStyle name="Процентный 2 4 4 6 4" xfId="36063"/>
    <cellStyle name="Процентный 2 4 4 6 4 2" xfId="36064"/>
    <cellStyle name="Процентный 2 4 4 6 4 3" xfId="36065"/>
    <cellStyle name="Процентный 2 4 4 6 4 4" xfId="36066"/>
    <cellStyle name="Процентный 2 4 4 6 5" xfId="36067"/>
    <cellStyle name="Процентный 2 4 4 6 6" xfId="36068"/>
    <cellStyle name="Процентный 2 4 4 6 7" xfId="36069"/>
    <cellStyle name="Процентный 2 4 4 6 8" xfId="36070"/>
    <cellStyle name="Процентный 2 4 4 7" xfId="36071"/>
    <cellStyle name="Процентный 2 4 4 7 2" xfId="36072"/>
    <cellStyle name="Процентный 2 4 4 7 2 2" xfId="36073"/>
    <cellStyle name="Процентный 2 4 4 7 2 2 2" xfId="36074"/>
    <cellStyle name="Процентный 2 4 4 7 2 2 2 2" xfId="36075"/>
    <cellStyle name="Процентный 2 4 4 7 2 2 3" xfId="36076"/>
    <cellStyle name="Процентный 2 4 4 7 2 2 4" xfId="36077"/>
    <cellStyle name="Процентный 2 4 4 7 2 2 5" xfId="36078"/>
    <cellStyle name="Процентный 2 4 4 7 2 3" xfId="36079"/>
    <cellStyle name="Процентный 2 4 4 7 2 3 2" xfId="36080"/>
    <cellStyle name="Процентный 2 4 4 7 2 3 3" xfId="36081"/>
    <cellStyle name="Процентный 2 4 4 7 2 3 4" xfId="36082"/>
    <cellStyle name="Процентный 2 4 4 7 2 4" xfId="36083"/>
    <cellStyle name="Процентный 2 4 4 7 2 5" xfId="36084"/>
    <cellStyle name="Процентный 2 4 4 7 2 6" xfId="36085"/>
    <cellStyle name="Процентный 2 4 4 7 2 7" xfId="36086"/>
    <cellStyle name="Процентный 2 4 4 7 3" xfId="36087"/>
    <cellStyle name="Процентный 2 4 4 7 3 2" xfId="36088"/>
    <cellStyle name="Процентный 2 4 4 7 3 2 2" xfId="36089"/>
    <cellStyle name="Процентный 2 4 4 7 3 3" xfId="36090"/>
    <cellStyle name="Процентный 2 4 4 7 3 4" xfId="36091"/>
    <cellStyle name="Процентный 2 4 4 7 3 5" xfId="36092"/>
    <cellStyle name="Процентный 2 4 4 7 4" xfId="36093"/>
    <cellStyle name="Процентный 2 4 4 7 4 2" xfId="36094"/>
    <cellStyle name="Процентный 2 4 4 7 4 3" xfId="36095"/>
    <cellStyle name="Процентный 2 4 4 7 4 4" xfId="36096"/>
    <cellStyle name="Процентный 2 4 4 7 5" xfId="36097"/>
    <cellStyle name="Процентный 2 4 4 7 6" xfId="36098"/>
    <cellStyle name="Процентный 2 4 4 7 7" xfId="36099"/>
    <cellStyle name="Процентный 2 4 4 7 8" xfId="36100"/>
    <cellStyle name="Процентный 2 4 4 8" xfId="36101"/>
    <cellStyle name="Процентный 2 4 4 8 2" xfId="36102"/>
    <cellStyle name="Процентный 2 4 4 8 2 2" xfId="36103"/>
    <cellStyle name="Процентный 2 4 4 8 2 2 2" xfId="36104"/>
    <cellStyle name="Процентный 2 4 4 8 2 3" xfId="36105"/>
    <cellStyle name="Процентный 2 4 4 8 2 4" xfId="36106"/>
    <cellStyle name="Процентный 2 4 4 8 2 5" xfId="36107"/>
    <cellStyle name="Процентный 2 4 4 8 3" xfId="36108"/>
    <cellStyle name="Процентный 2 4 4 8 3 2" xfId="36109"/>
    <cellStyle name="Процентный 2 4 4 8 3 3" xfId="36110"/>
    <cellStyle name="Процентный 2 4 4 8 3 4" xfId="36111"/>
    <cellStyle name="Процентный 2 4 4 8 4" xfId="36112"/>
    <cellStyle name="Процентный 2 4 4 8 5" xfId="36113"/>
    <cellStyle name="Процентный 2 4 4 8 6" xfId="36114"/>
    <cellStyle name="Процентный 2 4 4 8 7" xfId="36115"/>
    <cellStyle name="Процентный 2 4 4 9" xfId="36116"/>
    <cellStyle name="Процентный 2 4 4 9 2" xfId="36117"/>
    <cellStyle name="Процентный 2 4 4 9 2 2" xfId="36118"/>
    <cellStyle name="Процентный 2 4 4 9 2 2 2" xfId="36119"/>
    <cellStyle name="Процентный 2 4 4 9 2 3" xfId="36120"/>
    <cellStyle name="Процентный 2 4 4 9 2 4" xfId="36121"/>
    <cellStyle name="Процентный 2 4 4 9 2 5" xfId="36122"/>
    <cellStyle name="Процентный 2 4 4 9 3" xfId="36123"/>
    <cellStyle name="Процентный 2 4 4 9 3 2" xfId="36124"/>
    <cellStyle name="Процентный 2 4 4 9 3 3" xfId="36125"/>
    <cellStyle name="Процентный 2 4 4 9 3 4" xfId="36126"/>
    <cellStyle name="Процентный 2 4 4 9 4" xfId="36127"/>
    <cellStyle name="Процентный 2 4 4 9 5" xfId="36128"/>
    <cellStyle name="Процентный 2 4 4 9 6" xfId="36129"/>
    <cellStyle name="Процентный 2 4 4 9 7" xfId="36130"/>
    <cellStyle name="Процентный 2 4 5" xfId="36131"/>
    <cellStyle name="Процентный 2 4 5 10" xfId="36132"/>
    <cellStyle name="Процентный 2 4 5 10 2" xfId="36133"/>
    <cellStyle name="Процентный 2 4 5 10 2 2" xfId="36134"/>
    <cellStyle name="Процентный 2 4 5 10 3" xfId="36135"/>
    <cellStyle name="Процентный 2 4 5 10 4" xfId="36136"/>
    <cellStyle name="Процентный 2 4 5 10 5" xfId="36137"/>
    <cellStyle name="Процентный 2 4 5 11" xfId="36138"/>
    <cellStyle name="Процентный 2 4 5 11 2" xfId="36139"/>
    <cellStyle name="Процентный 2 4 5 11 3" xfId="36140"/>
    <cellStyle name="Процентный 2 4 5 11 4" xfId="36141"/>
    <cellStyle name="Процентный 2 4 5 12" xfId="36142"/>
    <cellStyle name="Процентный 2 4 5 13" xfId="36143"/>
    <cellStyle name="Процентный 2 4 5 14" xfId="36144"/>
    <cellStyle name="Процентный 2 4 5 15" xfId="36145"/>
    <cellStyle name="Процентный 2 4 5 2" xfId="36146"/>
    <cellStyle name="Процентный 2 4 5 2 2" xfId="36147"/>
    <cellStyle name="Процентный 2 4 5 2 2 2" xfId="36148"/>
    <cellStyle name="Процентный 2 4 5 2 2 2 2" xfId="36149"/>
    <cellStyle name="Процентный 2 4 5 2 2 2 2 2" xfId="36150"/>
    <cellStyle name="Процентный 2 4 5 2 2 2 3" xfId="36151"/>
    <cellStyle name="Процентный 2 4 5 2 2 2 4" xfId="36152"/>
    <cellStyle name="Процентный 2 4 5 2 2 2 5" xfId="36153"/>
    <cellStyle name="Процентный 2 4 5 2 2 3" xfId="36154"/>
    <cellStyle name="Процентный 2 4 5 2 2 3 2" xfId="36155"/>
    <cellStyle name="Процентный 2 4 5 2 2 3 3" xfId="36156"/>
    <cellStyle name="Процентный 2 4 5 2 2 3 4" xfId="36157"/>
    <cellStyle name="Процентный 2 4 5 2 2 4" xfId="36158"/>
    <cellStyle name="Процентный 2 4 5 2 2 5" xfId="36159"/>
    <cellStyle name="Процентный 2 4 5 2 2 6" xfId="36160"/>
    <cellStyle name="Процентный 2 4 5 2 2 7" xfId="36161"/>
    <cellStyle name="Процентный 2 4 5 2 3" xfId="36162"/>
    <cellStyle name="Процентный 2 4 5 2 3 2" xfId="36163"/>
    <cellStyle name="Процентный 2 4 5 2 3 2 2" xfId="36164"/>
    <cellStyle name="Процентный 2 4 5 2 3 3" xfId="36165"/>
    <cellStyle name="Процентный 2 4 5 2 3 4" xfId="36166"/>
    <cellStyle name="Процентный 2 4 5 2 3 5" xfId="36167"/>
    <cellStyle name="Процентный 2 4 5 2 4" xfId="36168"/>
    <cellStyle name="Процентный 2 4 5 2 4 2" xfId="36169"/>
    <cellStyle name="Процентный 2 4 5 2 4 2 2" xfId="36170"/>
    <cellStyle name="Процентный 2 4 5 2 4 3" xfId="36171"/>
    <cellStyle name="Процентный 2 4 5 2 4 4" xfId="36172"/>
    <cellStyle name="Процентный 2 4 5 2 4 5" xfId="36173"/>
    <cellStyle name="Процентный 2 4 5 2 5" xfId="36174"/>
    <cellStyle name="Процентный 2 4 5 2 5 2" xfId="36175"/>
    <cellStyle name="Процентный 2 4 5 2 5 3" xfId="36176"/>
    <cellStyle name="Процентный 2 4 5 2 5 4" xfId="36177"/>
    <cellStyle name="Процентный 2 4 5 2 6" xfId="36178"/>
    <cellStyle name="Процентный 2 4 5 2 7" xfId="36179"/>
    <cellStyle name="Процентный 2 4 5 2 8" xfId="36180"/>
    <cellStyle name="Процентный 2 4 5 2 9" xfId="36181"/>
    <cellStyle name="Процентный 2 4 5 3" xfId="36182"/>
    <cellStyle name="Процентный 2 4 5 3 2" xfId="36183"/>
    <cellStyle name="Процентный 2 4 5 3 2 2" xfId="36184"/>
    <cellStyle name="Процентный 2 4 5 3 2 2 2" xfId="36185"/>
    <cellStyle name="Процентный 2 4 5 3 2 2 2 2" xfId="36186"/>
    <cellStyle name="Процентный 2 4 5 3 2 2 3" xfId="36187"/>
    <cellStyle name="Процентный 2 4 5 3 2 2 4" xfId="36188"/>
    <cellStyle name="Процентный 2 4 5 3 2 2 5" xfId="36189"/>
    <cellStyle name="Процентный 2 4 5 3 2 3" xfId="36190"/>
    <cellStyle name="Процентный 2 4 5 3 2 3 2" xfId="36191"/>
    <cellStyle name="Процентный 2 4 5 3 2 3 3" xfId="36192"/>
    <cellStyle name="Процентный 2 4 5 3 2 3 4" xfId="36193"/>
    <cellStyle name="Процентный 2 4 5 3 2 4" xfId="36194"/>
    <cellStyle name="Процентный 2 4 5 3 2 5" xfId="36195"/>
    <cellStyle name="Процентный 2 4 5 3 2 6" xfId="36196"/>
    <cellStyle name="Процентный 2 4 5 3 2 7" xfId="36197"/>
    <cellStyle name="Процентный 2 4 5 3 3" xfId="36198"/>
    <cellStyle name="Процентный 2 4 5 3 3 2" xfId="36199"/>
    <cellStyle name="Процентный 2 4 5 3 3 2 2" xfId="36200"/>
    <cellStyle name="Процентный 2 4 5 3 3 3" xfId="36201"/>
    <cellStyle name="Процентный 2 4 5 3 3 4" xfId="36202"/>
    <cellStyle name="Процентный 2 4 5 3 3 5" xfId="36203"/>
    <cellStyle name="Процентный 2 4 5 3 4" xfId="36204"/>
    <cellStyle name="Процентный 2 4 5 3 4 2" xfId="36205"/>
    <cellStyle name="Процентный 2 4 5 3 4 2 2" xfId="36206"/>
    <cellStyle name="Процентный 2 4 5 3 4 3" xfId="36207"/>
    <cellStyle name="Процентный 2 4 5 3 4 4" xfId="36208"/>
    <cellStyle name="Процентный 2 4 5 3 4 5" xfId="36209"/>
    <cellStyle name="Процентный 2 4 5 3 5" xfId="36210"/>
    <cellStyle name="Процентный 2 4 5 3 5 2" xfId="36211"/>
    <cellStyle name="Процентный 2 4 5 3 5 3" xfId="36212"/>
    <cellStyle name="Процентный 2 4 5 3 5 4" xfId="36213"/>
    <cellStyle name="Процентный 2 4 5 3 6" xfId="36214"/>
    <cellStyle name="Процентный 2 4 5 3 7" xfId="36215"/>
    <cellStyle name="Процентный 2 4 5 3 8" xfId="36216"/>
    <cellStyle name="Процентный 2 4 5 3 9" xfId="36217"/>
    <cellStyle name="Процентный 2 4 5 4" xfId="36218"/>
    <cellStyle name="Процентный 2 4 5 4 2" xfId="36219"/>
    <cellStyle name="Процентный 2 4 5 4 2 2" xfId="36220"/>
    <cellStyle name="Процентный 2 4 5 4 2 2 2" xfId="36221"/>
    <cellStyle name="Процентный 2 4 5 4 2 2 2 2" xfId="36222"/>
    <cellStyle name="Процентный 2 4 5 4 2 2 3" xfId="36223"/>
    <cellStyle name="Процентный 2 4 5 4 2 2 4" xfId="36224"/>
    <cellStyle name="Процентный 2 4 5 4 2 2 5" xfId="36225"/>
    <cellStyle name="Процентный 2 4 5 4 2 3" xfId="36226"/>
    <cellStyle name="Процентный 2 4 5 4 2 3 2" xfId="36227"/>
    <cellStyle name="Процентный 2 4 5 4 2 3 3" xfId="36228"/>
    <cellStyle name="Процентный 2 4 5 4 2 3 4" xfId="36229"/>
    <cellStyle name="Процентный 2 4 5 4 2 4" xfId="36230"/>
    <cellStyle name="Процентный 2 4 5 4 2 5" xfId="36231"/>
    <cellStyle name="Процентный 2 4 5 4 2 6" xfId="36232"/>
    <cellStyle name="Процентный 2 4 5 4 2 7" xfId="36233"/>
    <cellStyle name="Процентный 2 4 5 4 3" xfId="36234"/>
    <cellStyle name="Процентный 2 4 5 4 3 2" xfId="36235"/>
    <cellStyle name="Процентный 2 4 5 4 3 2 2" xfId="36236"/>
    <cellStyle name="Процентный 2 4 5 4 3 3" xfId="36237"/>
    <cellStyle name="Процентный 2 4 5 4 3 4" xfId="36238"/>
    <cellStyle name="Процентный 2 4 5 4 3 5" xfId="36239"/>
    <cellStyle name="Процентный 2 4 5 4 4" xfId="36240"/>
    <cellStyle name="Процентный 2 4 5 4 4 2" xfId="36241"/>
    <cellStyle name="Процентный 2 4 5 4 4 3" xfId="36242"/>
    <cellStyle name="Процентный 2 4 5 4 4 4" xfId="36243"/>
    <cellStyle name="Процентный 2 4 5 4 5" xfId="36244"/>
    <cellStyle name="Процентный 2 4 5 4 6" xfId="36245"/>
    <cellStyle name="Процентный 2 4 5 4 7" xfId="36246"/>
    <cellStyle name="Процентный 2 4 5 4 8" xfId="36247"/>
    <cellStyle name="Процентный 2 4 5 5" xfId="36248"/>
    <cellStyle name="Процентный 2 4 5 5 2" xfId="36249"/>
    <cellStyle name="Процентный 2 4 5 5 2 2" xfId="36250"/>
    <cellStyle name="Процентный 2 4 5 5 2 2 2" xfId="36251"/>
    <cellStyle name="Процентный 2 4 5 5 2 2 2 2" xfId="36252"/>
    <cellStyle name="Процентный 2 4 5 5 2 2 3" xfId="36253"/>
    <cellStyle name="Процентный 2 4 5 5 2 2 4" xfId="36254"/>
    <cellStyle name="Процентный 2 4 5 5 2 2 5" xfId="36255"/>
    <cellStyle name="Процентный 2 4 5 5 2 3" xfId="36256"/>
    <cellStyle name="Процентный 2 4 5 5 2 3 2" xfId="36257"/>
    <cellStyle name="Процентный 2 4 5 5 2 3 3" xfId="36258"/>
    <cellStyle name="Процентный 2 4 5 5 2 3 4" xfId="36259"/>
    <cellStyle name="Процентный 2 4 5 5 2 4" xfId="36260"/>
    <cellStyle name="Процентный 2 4 5 5 2 5" xfId="36261"/>
    <cellStyle name="Процентный 2 4 5 5 2 6" xfId="36262"/>
    <cellStyle name="Процентный 2 4 5 5 2 7" xfId="36263"/>
    <cellStyle name="Процентный 2 4 5 5 3" xfId="36264"/>
    <cellStyle name="Процентный 2 4 5 5 3 2" xfId="36265"/>
    <cellStyle name="Процентный 2 4 5 5 3 2 2" xfId="36266"/>
    <cellStyle name="Процентный 2 4 5 5 3 3" xfId="36267"/>
    <cellStyle name="Процентный 2 4 5 5 3 4" xfId="36268"/>
    <cellStyle name="Процентный 2 4 5 5 3 5" xfId="36269"/>
    <cellStyle name="Процентный 2 4 5 5 4" xfId="36270"/>
    <cellStyle name="Процентный 2 4 5 5 4 2" xfId="36271"/>
    <cellStyle name="Процентный 2 4 5 5 4 3" xfId="36272"/>
    <cellStyle name="Процентный 2 4 5 5 4 4" xfId="36273"/>
    <cellStyle name="Процентный 2 4 5 5 5" xfId="36274"/>
    <cellStyle name="Процентный 2 4 5 5 6" xfId="36275"/>
    <cellStyle name="Процентный 2 4 5 5 7" xfId="36276"/>
    <cellStyle name="Процентный 2 4 5 5 8" xfId="36277"/>
    <cellStyle name="Процентный 2 4 5 6" xfId="36278"/>
    <cellStyle name="Процентный 2 4 5 6 2" xfId="36279"/>
    <cellStyle name="Процентный 2 4 5 6 2 2" xfId="36280"/>
    <cellStyle name="Процентный 2 4 5 6 2 2 2" xfId="36281"/>
    <cellStyle name="Процентный 2 4 5 6 2 2 2 2" xfId="36282"/>
    <cellStyle name="Процентный 2 4 5 6 2 2 3" xfId="36283"/>
    <cellStyle name="Процентный 2 4 5 6 2 2 4" xfId="36284"/>
    <cellStyle name="Процентный 2 4 5 6 2 2 5" xfId="36285"/>
    <cellStyle name="Процентный 2 4 5 6 2 3" xfId="36286"/>
    <cellStyle name="Процентный 2 4 5 6 2 3 2" xfId="36287"/>
    <cellStyle name="Процентный 2 4 5 6 2 3 3" xfId="36288"/>
    <cellStyle name="Процентный 2 4 5 6 2 3 4" xfId="36289"/>
    <cellStyle name="Процентный 2 4 5 6 2 4" xfId="36290"/>
    <cellStyle name="Процентный 2 4 5 6 2 5" xfId="36291"/>
    <cellStyle name="Процентный 2 4 5 6 2 6" xfId="36292"/>
    <cellStyle name="Процентный 2 4 5 6 2 7" xfId="36293"/>
    <cellStyle name="Процентный 2 4 5 6 3" xfId="36294"/>
    <cellStyle name="Процентный 2 4 5 6 3 2" xfId="36295"/>
    <cellStyle name="Процентный 2 4 5 6 3 2 2" xfId="36296"/>
    <cellStyle name="Процентный 2 4 5 6 3 3" xfId="36297"/>
    <cellStyle name="Процентный 2 4 5 6 3 4" xfId="36298"/>
    <cellStyle name="Процентный 2 4 5 6 3 5" xfId="36299"/>
    <cellStyle name="Процентный 2 4 5 6 4" xfId="36300"/>
    <cellStyle name="Процентный 2 4 5 6 4 2" xfId="36301"/>
    <cellStyle name="Процентный 2 4 5 6 4 3" xfId="36302"/>
    <cellStyle name="Процентный 2 4 5 6 4 4" xfId="36303"/>
    <cellStyle name="Процентный 2 4 5 6 5" xfId="36304"/>
    <cellStyle name="Процентный 2 4 5 6 6" xfId="36305"/>
    <cellStyle name="Процентный 2 4 5 6 7" xfId="36306"/>
    <cellStyle name="Процентный 2 4 5 6 8" xfId="36307"/>
    <cellStyle name="Процентный 2 4 5 7" xfId="36308"/>
    <cellStyle name="Процентный 2 4 5 7 2" xfId="36309"/>
    <cellStyle name="Процентный 2 4 5 7 2 2" xfId="36310"/>
    <cellStyle name="Процентный 2 4 5 7 2 2 2" xfId="36311"/>
    <cellStyle name="Процентный 2 4 5 7 2 2 2 2" xfId="36312"/>
    <cellStyle name="Процентный 2 4 5 7 2 2 3" xfId="36313"/>
    <cellStyle name="Процентный 2 4 5 7 2 2 4" xfId="36314"/>
    <cellStyle name="Процентный 2 4 5 7 2 2 5" xfId="36315"/>
    <cellStyle name="Процентный 2 4 5 7 2 3" xfId="36316"/>
    <cellStyle name="Процентный 2 4 5 7 2 3 2" xfId="36317"/>
    <cellStyle name="Процентный 2 4 5 7 2 3 3" xfId="36318"/>
    <cellStyle name="Процентный 2 4 5 7 2 3 4" xfId="36319"/>
    <cellStyle name="Процентный 2 4 5 7 2 4" xfId="36320"/>
    <cellStyle name="Процентный 2 4 5 7 2 5" xfId="36321"/>
    <cellStyle name="Процентный 2 4 5 7 2 6" xfId="36322"/>
    <cellStyle name="Процентный 2 4 5 7 2 7" xfId="36323"/>
    <cellStyle name="Процентный 2 4 5 7 3" xfId="36324"/>
    <cellStyle name="Процентный 2 4 5 7 3 2" xfId="36325"/>
    <cellStyle name="Процентный 2 4 5 7 3 2 2" xfId="36326"/>
    <cellStyle name="Процентный 2 4 5 7 3 3" xfId="36327"/>
    <cellStyle name="Процентный 2 4 5 7 3 4" xfId="36328"/>
    <cellStyle name="Процентный 2 4 5 7 3 5" xfId="36329"/>
    <cellStyle name="Процентный 2 4 5 7 4" xfId="36330"/>
    <cellStyle name="Процентный 2 4 5 7 4 2" xfId="36331"/>
    <cellStyle name="Процентный 2 4 5 7 4 3" xfId="36332"/>
    <cellStyle name="Процентный 2 4 5 7 4 4" xfId="36333"/>
    <cellStyle name="Процентный 2 4 5 7 5" xfId="36334"/>
    <cellStyle name="Процентный 2 4 5 7 6" xfId="36335"/>
    <cellStyle name="Процентный 2 4 5 7 7" xfId="36336"/>
    <cellStyle name="Процентный 2 4 5 7 8" xfId="36337"/>
    <cellStyle name="Процентный 2 4 5 8" xfId="36338"/>
    <cellStyle name="Процентный 2 4 5 8 2" xfId="36339"/>
    <cellStyle name="Процентный 2 4 5 8 2 2" xfId="36340"/>
    <cellStyle name="Процентный 2 4 5 8 2 2 2" xfId="36341"/>
    <cellStyle name="Процентный 2 4 5 8 2 3" xfId="36342"/>
    <cellStyle name="Процентный 2 4 5 8 2 4" xfId="36343"/>
    <cellStyle name="Процентный 2 4 5 8 2 5" xfId="36344"/>
    <cellStyle name="Процентный 2 4 5 8 3" xfId="36345"/>
    <cellStyle name="Процентный 2 4 5 8 3 2" xfId="36346"/>
    <cellStyle name="Процентный 2 4 5 8 3 3" xfId="36347"/>
    <cellStyle name="Процентный 2 4 5 8 3 4" xfId="36348"/>
    <cellStyle name="Процентный 2 4 5 8 4" xfId="36349"/>
    <cellStyle name="Процентный 2 4 5 8 5" xfId="36350"/>
    <cellStyle name="Процентный 2 4 5 8 6" xfId="36351"/>
    <cellStyle name="Процентный 2 4 5 8 7" xfId="36352"/>
    <cellStyle name="Процентный 2 4 5 9" xfId="36353"/>
    <cellStyle name="Процентный 2 4 5 9 2" xfId="36354"/>
    <cellStyle name="Процентный 2 4 5 9 2 2" xfId="36355"/>
    <cellStyle name="Процентный 2 4 5 9 2 2 2" xfId="36356"/>
    <cellStyle name="Процентный 2 4 5 9 2 3" xfId="36357"/>
    <cellStyle name="Процентный 2 4 5 9 2 4" xfId="36358"/>
    <cellStyle name="Процентный 2 4 5 9 2 5" xfId="36359"/>
    <cellStyle name="Процентный 2 4 5 9 3" xfId="36360"/>
    <cellStyle name="Процентный 2 4 5 9 3 2" xfId="36361"/>
    <cellStyle name="Процентный 2 4 5 9 3 3" xfId="36362"/>
    <cellStyle name="Процентный 2 4 5 9 3 4" xfId="36363"/>
    <cellStyle name="Процентный 2 4 5 9 4" xfId="36364"/>
    <cellStyle name="Процентный 2 4 5 9 5" xfId="36365"/>
    <cellStyle name="Процентный 2 4 5 9 6" xfId="36366"/>
    <cellStyle name="Процентный 2 4 5 9 7" xfId="36367"/>
    <cellStyle name="Процентный 2 4 6" xfId="36368"/>
    <cellStyle name="Процентный 2 4 6 2" xfId="36369"/>
    <cellStyle name="Процентный 2 4 6 2 2" xfId="36370"/>
    <cellStyle name="Процентный 2 4 6 2 2 2" xfId="36371"/>
    <cellStyle name="Процентный 2 4 6 2 2 2 2" xfId="36372"/>
    <cellStyle name="Процентный 2 4 6 2 2 3" xfId="36373"/>
    <cellStyle name="Процентный 2 4 6 2 2 4" xfId="36374"/>
    <cellStyle name="Процентный 2 4 6 2 2 5" xfId="36375"/>
    <cellStyle name="Процентный 2 4 6 2 3" xfId="36376"/>
    <cellStyle name="Процентный 2 4 6 2 3 2" xfId="36377"/>
    <cellStyle name="Процентный 2 4 6 2 3 3" xfId="36378"/>
    <cellStyle name="Процентный 2 4 6 2 3 4" xfId="36379"/>
    <cellStyle name="Процентный 2 4 6 2 4" xfId="36380"/>
    <cellStyle name="Процентный 2 4 6 2 5" xfId="36381"/>
    <cellStyle name="Процентный 2 4 6 2 6" xfId="36382"/>
    <cellStyle name="Процентный 2 4 6 2 7" xfId="36383"/>
    <cellStyle name="Процентный 2 4 6 3" xfId="36384"/>
    <cellStyle name="Процентный 2 4 6 3 2" xfId="36385"/>
    <cellStyle name="Процентный 2 4 6 3 2 2" xfId="36386"/>
    <cellStyle name="Процентный 2 4 6 3 2 2 2" xfId="36387"/>
    <cellStyle name="Процентный 2 4 6 3 2 3" xfId="36388"/>
    <cellStyle name="Процентный 2 4 6 3 2 4" xfId="36389"/>
    <cellStyle name="Процентный 2 4 6 3 2 5" xfId="36390"/>
    <cellStyle name="Процентный 2 4 6 3 3" xfId="36391"/>
    <cellStyle name="Процентный 2 4 6 3 3 2" xfId="36392"/>
    <cellStyle name="Процентный 2 4 6 3 3 3" xfId="36393"/>
    <cellStyle name="Процентный 2 4 6 3 3 4" xfId="36394"/>
    <cellStyle name="Процентный 2 4 6 3 4" xfId="36395"/>
    <cellStyle name="Процентный 2 4 6 3 5" xfId="36396"/>
    <cellStyle name="Процентный 2 4 6 3 6" xfId="36397"/>
    <cellStyle name="Процентный 2 4 6 3 7" xfId="36398"/>
    <cellStyle name="Процентный 2 4 6 4" xfId="36399"/>
    <cellStyle name="Процентный 2 4 6 4 2" xfId="36400"/>
    <cellStyle name="Процентный 2 4 6 4 2 2" xfId="36401"/>
    <cellStyle name="Процентный 2 4 6 4 3" xfId="36402"/>
    <cellStyle name="Процентный 2 4 6 4 4" xfId="36403"/>
    <cellStyle name="Процентный 2 4 6 4 5" xfId="36404"/>
    <cellStyle name="Процентный 2 4 6 5" xfId="36405"/>
    <cellStyle name="Процентный 2 4 6 5 2" xfId="36406"/>
    <cellStyle name="Процентный 2 4 6 5 3" xfId="36407"/>
    <cellStyle name="Процентный 2 4 6 5 4" xfId="36408"/>
    <cellStyle name="Процентный 2 4 6 6" xfId="36409"/>
    <cellStyle name="Процентный 2 4 6 7" xfId="36410"/>
    <cellStyle name="Процентный 2 4 6 8" xfId="36411"/>
    <cellStyle name="Процентный 2 4 6 9" xfId="36412"/>
    <cellStyle name="Процентный 2 4 7" xfId="36413"/>
    <cellStyle name="Процентный 2 4 7 2" xfId="36414"/>
    <cellStyle name="Процентный 2 4 7 2 2" xfId="36415"/>
    <cellStyle name="Процентный 2 4 7 2 2 2" xfId="36416"/>
    <cellStyle name="Процентный 2 4 7 2 2 2 2" xfId="36417"/>
    <cellStyle name="Процентный 2 4 7 2 2 3" xfId="36418"/>
    <cellStyle name="Процентный 2 4 7 2 2 4" xfId="36419"/>
    <cellStyle name="Процентный 2 4 7 2 2 5" xfId="36420"/>
    <cellStyle name="Процентный 2 4 7 2 3" xfId="36421"/>
    <cellStyle name="Процентный 2 4 7 2 3 2" xfId="36422"/>
    <cellStyle name="Процентный 2 4 7 2 3 3" xfId="36423"/>
    <cellStyle name="Процентный 2 4 7 2 3 4" xfId="36424"/>
    <cellStyle name="Процентный 2 4 7 2 4" xfId="36425"/>
    <cellStyle name="Процентный 2 4 7 2 5" xfId="36426"/>
    <cellStyle name="Процентный 2 4 7 2 6" xfId="36427"/>
    <cellStyle name="Процентный 2 4 7 2 7" xfId="36428"/>
    <cellStyle name="Процентный 2 4 7 3" xfId="36429"/>
    <cellStyle name="Процентный 2 4 7 3 2" xfId="36430"/>
    <cellStyle name="Процентный 2 4 7 3 2 2" xfId="36431"/>
    <cellStyle name="Процентный 2 4 7 3 3" xfId="36432"/>
    <cellStyle name="Процентный 2 4 7 3 4" xfId="36433"/>
    <cellStyle name="Процентный 2 4 7 3 5" xfId="36434"/>
    <cellStyle name="Процентный 2 4 7 4" xfId="36435"/>
    <cellStyle name="Процентный 2 4 7 4 2" xfId="36436"/>
    <cellStyle name="Процентный 2 4 7 4 2 2" xfId="36437"/>
    <cellStyle name="Процентный 2 4 7 4 3" xfId="36438"/>
    <cellStyle name="Процентный 2 4 7 4 4" xfId="36439"/>
    <cellStyle name="Процентный 2 4 7 4 5" xfId="36440"/>
    <cellStyle name="Процентный 2 4 7 5" xfId="36441"/>
    <cellStyle name="Процентный 2 4 7 5 2" xfId="36442"/>
    <cellStyle name="Процентный 2 4 7 5 3" xfId="36443"/>
    <cellStyle name="Процентный 2 4 7 5 4" xfId="36444"/>
    <cellStyle name="Процентный 2 4 7 6" xfId="36445"/>
    <cellStyle name="Процентный 2 4 7 7" xfId="36446"/>
    <cellStyle name="Процентный 2 4 7 8" xfId="36447"/>
    <cellStyle name="Процентный 2 4 7 9" xfId="36448"/>
    <cellStyle name="Процентный 2 4 8" xfId="36449"/>
    <cellStyle name="Процентный 2 4 8 2" xfId="36450"/>
    <cellStyle name="Процентный 2 4 8 2 2" xfId="36451"/>
    <cellStyle name="Процентный 2 4 8 2 2 2" xfId="36452"/>
    <cellStyle name="Процентный 2 4 8 2 2 2 2" xfId="36453"/>
    <cellStyle name="Процентный 2 4 8 2 2 3" xfId="36454"/>
    <cellStyle name="Процентный 2 4 8 2 2 4" xfId="36455"/>
    <cellStyle name="Процентный 2 4 8 2 2 5" xfId="36456"/>
    <cellStyle name="Процентный 2 4 8 2 3" xfId="36457"/>
    <cellStyle name="Процентный 2 4 8 2 3 2" xfId="36458"/>
    <cellStyle name="Процентный 2 4 8 2 3 3" xfId="36459"/>
    <cellStyle name="Процентный 2 4 8 2 3 4" xfId="36460"/>
    <cellStyle name="Процентный 2 4 8 2 4" xfId="36461"/>
    <cellStyle name="Процентный 2 4 8 2 5" xfId="36462"/>
    <cellStyle name="Процентный 2 4 8 2 6" xfId="36463"/>
    <cellStyle name="Процентный 2 4 8 2 7" xfId="36464"/>
    <cellStyle name="Процентный 2 4 8 3" xfId="36465"/>
    <cellStyle name="Процентный 2 4 8 3 2" xfId="36466"/>
    <cellStyle name="Процентный 2 4 8 3 2 2" xfId="36467"/>
    <cellStyle name="Процентный 2 4 8 3 3" xfId="36468"/>
    <cellStyle name="Процентный 2 4 8 3 4" xfId="36469"/>
    <cellStyle name="Процентный 2 4 8 3 5" xfId="36470"/>
    <cellStyle name="Процентный 2 4 8 4" xfId="36471"/>
    <cellStyle name="Процентный 2 4 8 4 2" xfId="36472"/>
    <cellStyle name="Процентный 2 4 8 4 2 2" xfId="36473"/>
    <cellStyle name="Процентный 2 4 8 4 3" xfId="36474"/>
    <cellStyle name="Процентный 2 4 8 4 4" xfId="36475"/>
    <cellStyle name="Процентный 2 4 8 4 5" xfId="36476"/>
    <cellStyle name="Процентный 2 4 8 5" xfId="36477"/>
    <cellStyle name="Процентный 2 4 8 5 2" xfId="36478"/>
    <cellStyle name="Процентный 2 4 8 5 3" xfId="36479"/>
    <cellStyle name="Процентный 2 4 8 5 4" xfId="36480"/>
    <cellStyle name="Процентный 2 4 8 6" xfId="36481"/>
    <cellStyle name="Процентный 2 4 8 7" xfId="36482"/>
    <cellStyle name="Процентный 2 4 8 8" xfId="36483"/>
    <cellStyle name="Процентный 2 4 8 9" xfId="36484"/>
    <cellStyle name="Процентный 2 4 9" xfId="36485"/>
    <cellStyle name="Процентный 2 4 9 2" xfId="36486"/>
    <cellStyle name="Процентный 2 4 9 2 2" xfId="36487"/>
    <cellStyle name="Процентный 2 4 9 2 2 2" xfId="36488"/>
    <cellStyle name="Процентный 2 4 9 2 2 2 2" xfId="36489"/>
    <cellStyle name="Процентный 2 4 9 2 2 3" xfId="36490"/>
    <cellStyle name="Процентный 2 4 9 2 2 4" xfId="36491"/>
    <cellStyle name="Процентный 2 4 9 2 2 5" xfId="36492"/>
    <cellStyle name="Процентный 2 4 9 2 3" xfId="36493"/>
    <cellStyle name="Процентный 2 4 9 2 3 2" xfId="36494"/>
    <cellStyle name="Процентный 2 4 9 2 3 3" xfId="36495"/>
    <cellStyle name="Процентный 2 4 9 2 3 4" xfId="36496"/>
    <cellStyle name="Процентный 2 4 9 2 4" xfId="36497"/>
    <cellStyle name="Процентный 2 4 9 2 5" xfId="36498"/>
    <cellStyle name="Процентный 2 4 9 2 6" xfId="36499"/>
    <cellStyle name="Процентный 2 4 9 2 7" xfId="36500"/>
    <cellStyle name="Процентный 2 4 9 3" xfId="36501"/>
    <cellStyle name="Процентный 2 4 9 3 2" xfId="36502"/>
    <cellStyle name="Процентный 2 4 9 3 2 2" xfId="36503"/>
    <cellStyle name="Процентный 2 4 9 3 3" xfId="36504"/>
    <cellStyle name="Процентный 2 4 9 3 4" xfId="36505"/>
    <cellStyle name="Процентный 2 4 9 3 5" xfId="36506"/>
    <cellStyle name="Процентный 2 4 9 4" xfId="36507"/>
    <cellStyle name="Процентный 2 4 9 4 2" xfId="36508"/>
    <cellStyle name="Процентный 2 4 9 4 3" xfId="36509"/>
    <cellStyle name="Процентный 2 4 9 4 4" xfId="36510"/>
    <cellStyle name="Процентный 2 4 9 5" xfId="36511"/>
    <cellStyle name="Процентный 2 4 9 6" xfId="36512"/>
    <cellStyle name="Процентный 2 4 9 7" xfId="36513"/>
    <cellStyle name="Процентный 2 4 9 8" xfId="36514"/>
    <cellStyle name="Процентный 2 5" xfId="36515"/>
    <cellStyle name="Процентный 2 5 10" xfId="36516"/>
    <cellStyle name="Процентный 2 5 10 2" xfId="36517"/>
    <cellStyle name="Процентный 2 5 10 2 2" xfId="36518"/>
    <cellStyle name="Процентный 2 5 10 2 2 2" xfId="36519"/>
    <cellStyle name="Процентный 2 5 10 2 2 2 2" xfId="36520"/>
    <cellStyle name="Процентный 2 5 10 2 2 3" xfId="36521"/>
    <cellStyle name="Процентный 2 5 10 2 2 4" xfId="36522"/>
    <cellStyle name="Процентный 2 5 10 2 2 5" xfId="36523"/>
    <cellStyle name="Процентный 2 5 10 2 3" xfId="36524"/>
    <cellStyle name="Процентный 2 5 10 2 3 2" xfId="36525"/>
    <cellStyle name="Процентный 2 5 10 2 3 3" xfId="36526"/>
    <cellStyle name="Процентный 2 5 10 2 3 4" xfId="36527"/>
    <cellStyle name="Процентный 2 5 10 2 4" xfId="36528"/>
    <cellStyle name="Процентный 2 5 10 2 5" xfId="36529"/>
    <cellStyle name="Процентный 2 5 10 2 6" xfId="36530"/>
    <cellStyle name="Процентный 2 5 10 2 7" xfId="36531"/>
    <cellStyle name="Процентный 2 5 10 3" xfId="36532"/>
    <cellStyle name="Процентный 2 5 10 3 2" xfId="36533"/>
    <cellStyle name="Процентный 2 5 10 3 2 2" xfId="36534"/>
    <cellStyle name="Процентный 2 5 10 3 3" xfId="36535"/>
    <cellStyle name="Процентный 2 5 10 3 4" xfId="36536"/>
    <cellStyle name="Процентный 2 5 10 3 5" xfId="36537"/>
    <cellStyle name="Процентный 2 5 10 4" xfId="36538"/>
    <cellStyle name="Процентный 2 5 10 4 2" xfId="36539"/>
    <cellStyle name="Процентный 2 5 10 4 3" xfId="36540"/>
    <cellStyle name="Процентный 2 5 10 4 4" xfId="36541"/>
    <cellStyle name="Процентный 2 5 10 5" xfId="36542"/>
    <cellStyle name="Процентный 2 5 10 6" xfId="36543"/>
    <cellStyle name="Процентный 2 5 10 7" xfId="36544"/>
    <cellStyle name="Процентный 2 5 10 8" xfId="36545"/>
    <cellStyle name="Процентный 2 5 11" xfId="36546"/>
    <cellStyle name="Процентный 2 5 11 2" xfId="36547"/>
    <cellStyle name="Процентный 2 5 11 2 2" xfId="36548"/>
    <cellStyle name="Процентный 2 5 11 2 2 2" xfId="36549"/>
    <cellStyle name="Процентный 2 5 11 2 2 2 2" xfId="36550"/>
    <cellStyle name="Процентный 2 5 11 2 2 3" xfId="36551"/>
    <cellStyle name="Процентный 2 5 11 2 2 4" xfId="36552"/>
    <cellStyle name="Процентный 2 5 11 2 2 5" xfId="36553"/>
    <cellStyle name="Процентный 2 5 11 2 3" xfId="36554"/>
    <cellStyle name="Процентный 2 5 11 2 3 2" xfId="36555"/>
    <cellStyle name="Процентный 2 5 11 2 3 3" xfId="36556"/>
    <cellStyle name="Процентный 2 5 11 2 3 4" xfId="36557"/>
    <cellStyle name="Процентный 2 5 11 2 4" xfId="36558"/>
    <cellStyle name="Процентный 2 5 11 2 5" xfId="36559"/>
    <cellStyle name="Процентный 2 5 11 2 6" xfId="36560"/>
    <cellStyle name="Процентный 2 5 11 2 7" xfId="36561"/>
    <cellStyle name="Процентный 2 5 11 3" xfId="36562"/>
    <cellStyle name="Процентный 2 5 11 3 2" xfId="36563"/>
    <cellStyle name="Процентный 2 5 11 3 2 2" xfId="36564"/>
    <cellStyle name="Процентный 2 5 11 3 3" xfId="36565"/>
    <cellStyle name="Процентный 2 5 11 3 4" xfId="36566"/>
    <cellStyle name="Процентный 2 5 11 3 5" xfId="36567"/>
    <cellStyle name="Процентный 2 5 11 4" xfId="36568"/>
    <cellStyle name="Процентный 2 5 11 4 2" xfId="36569"/>
    <cellStyle name="Процентный 2 5 11 4 3" xfId="36570"/>
    <cellStyle name="Процентный 2 5 11 4 4" xfId="36571"/>
    <cellStyle name="Процентный 2 5 11 5" xfId="36572"/>
    <cellStyle name="Процентный 2 5 11 6" xfId="36573"/>
    <cellStyle name="Процентный 2 5 11 7" xfId="36574"/>
    <cellStyle name="Процентный 2 5 11 8" xfId="36575"/>
    <cellStyle name="Процентный 2 5 12" xfId="36576"/>
    <cellStyle name="Процентный 2 5 12 2" xfId="36577"/>
    <cellStyle name="Процентный 2 5 12 2 2" xfId="36578"/>
    <cellStyle name="Процентный 2 5 12 2 2 2" xfId="36579"/>
    <cellStyle name="Процентный 2 5 12 2 3" xfId="36580"/>
    <cellStyle name="Процентный 2 5 12 2 4" xfId="36581"/>
    <cellStyle name="Процентный 2 5 12 2 5" xfId="36582"/>
    <cellStyle name="Процентный 2 5 12 3" xfId="36583"/>
    <cellStyle name="Процентный 2 5 12 3 2" xfId="36584"/>
    <cellStyle name="Процентный 2 5 12 3 3" xfId="36585"/>
    <cellStyle name="Процентный 2 5 12 3 4" xfId="36586"/>
    <cellStyle name="Процентный 2 5 12 4" xfId="36587"/>
    <cellStyle name="Процентный 2 5 12 5" xfId="36588"/>
    <cellStyle name="Процентный 2 5 12 6" xfId="36589"/>
    <cellStyle name="Процентный 2 5 12 7" xfId="36590"/>
    <cellStyle name="Процентный 2 5 13" xfId="36591"/>
    <cellStyle name="Процентный 2 5 13 2" xfId="36592"/>
    <cellStyle name="Процентный 2 5 13 2 2" xfId="36593"/>
    <cellStyle name="Процентный 2 5 13 3" xfId="36594"/>
    <cellStyle name="Процентный 2 5 13 4" xfId="36595"/>
    <cellStyle name="Процентный 2 5 13 5" xfId="36596"/>
    <cellStyle name="Процентный 2 5 14" xfId="36597"/>
    <cellStyle name="Процентный 2 5 14 2" xfId="36598"/>
    <cellStyle name="Процентный 2 5 14 2 2" xfId="36599"/>
    <cellStyle name="Процентный 2 5 14 3" xfId="36600"/>
    <cellStyle name="Процентный 2 5 14 4" xfId="36601"/>
    <cellStyle name="Процентный 2 5 14 5" xfId="36602"/>
    <cellStyle name="Процентный 2 5 15" xfId="36603"/>
    <cellStyle name="Процентный 2 5 15 2" xfId="36604"/>
    <cellStyle name="Процентный 2 5 15 2 2" xfId="36605"/>
    <cellStyle name="Процентный 2 5 15 3" xfId="36606"/>
    <cellStyle name="Процентный 2 5 15 4" xfId="36607"/>
    <cellStyle name="Процентный 2 5 15 5" xfId="36608"/>
    <cellStyle name="Процентный 2 5 16" xfId="36609"/>
    <cellStyle name="Процентный 2 5 16 2" xfId="36610"/>
    <cellStyle name="Процентный 2 5 16 2 2" xfId="36611"/>
    <cellStyle name="Процентный 2 5 16 3" xfId="36612"/>
    <cellStyle name="Процентный 2 5 17" xfId="36613"/>
    <cellStyle name="Процентный 2 5 17 2" xfId="36614"/>
    <cellStyle name="Процентный 2 5 18" xfId="36615"/>
    <cellStyle name="Процентный 2 5 19" xfId="36616"/>
    <cellStyle name="Процентный 2 5 2" xfId="36617"/>
    <cellStyle name="Процентный 2 5 2 10" xfId="36618"/>
    <cellStyle name="Процентный 2 5 2 10 2" xfId="36619"/>
    <cellStyle name="Процентный 2 5 2 10 2 2" xfId="36620"/>
    <cellStyle name="Процентный 2 5 2 10 2 2 2" xfId="36621"/>
    <cellStyle name="Процентный 2 5 2 10 2 3" xfId="36622"/>
    <cellStyle name="Процентный 2 5 2 10 2 4" xfId="36623"/>
    <cellStyle name="Процентный 2 5 2 10 2 5" xfId="36624"/>
    <cellStyle name="Процентный 2 5 2 10 3" xfId="36625"/>
    <cellStyle name="Процентный 2 5 2 10 3 2" xfId="36626"/>
    <cellStyle name="Процентный 2 5 2 10 3 3" xfId="36627"/>
    <cellStyle name="Процентный 2 5 2 10 3 4" xfId="36628"/>
    <cellStyle name="Процентный 2 5 2 10 4" xfId="36629"/>
    <cellStyle name="Процентный 2 5 2 10 5" xfId="36630"/>
    <cellStyle name="Процентный 2 5 2 10 6" xfId="36631"/>
    <cellStyle name="Процентный 2 5 2 10 7" xfId="36632"/>
    <cellStyle name="Процентный 2 5 2 11" xfId="36633"/>
    <cellStyle name="Процентный 2 5 2 11 2" xfId="36634"/>
    <cellStyle name="Процентный 2 5 2 11 2 2" xfId="36635"/>
    <cellStyle name="Процентный 2 5 2 11 3" xfId="36636"/>
    <cellStyle name="Процентный 2 5 2 11 4" xfId="36637"/>
    <cellStyle name="Процентный 2 5 2 11 5" xfId="36638"/>
    <cellStyle name="Процентный 2 5 2 12" xfId="36639"/>
    <cellStyle name="Процентный 2 5 2 12 2" xfId="36640"/>
    <cellStyle name="Процентный 2 5 2 12 2 2" xfId="36641"/>
    <cellStyle name="Процентный 2 5 2 12 3" xfId="36642"/>
    <cellStyle name="Процентный 2 5 2 12 4" xfId="36643"/>
    <cellStyle name="Процентный 2 5 2 12 5" xfId="36644"/>
    <cellStyle name="Процентный 2 5 2 13" xfId="36645"/>
    <cellStyle name="Процентный 2 5 2 13 2" xfId="36646"/>
    <cellStyle name="Процентный 2 5 2 13 2 2" xfId="36647"/>
    <cellStyle name="Процентный 2 5 2 13 3" xfId="36648"/>
    <cellStyle name="Процентный 2 5 2 14" xfId="36649"/>
    <cellStyle name="Процентный 2 5 2 14 2" xfId="36650"/>
    <cellStyle name="Процентный 2 5 2 15" xfId="36651"/>
    <cellStyle name="Процентный 2 5 2 16" xfId="36652"/>
    <cellStyle name="Процентный 2 5 2 2" xfId="36653"/>
    <cellStyle name="Процентный 2 5 2 2 10" xfId="36654"/>
    <cellStyle name="Процентный 2 5 2 2 10 2" xfId="36655"/>
    <cellStyle name="Процентный 2 5 2 2 10 2 2" xfId="36656"/>
    <cellStyle name="Процентный 2 5 2 2 10 3" xfId="36657"/>
    <cellStyle name="Процентный 2 5 2 2 10 4" xfId="36658"/>
    <cellStyle name="Процентный 2 5 2 2 10 5" xfId="36659"/>
    <cellStyle name="Процентный 2 5 2 2 11" xfId="36660"/>
    <cellStyle name="Процентный 2 5 2 2 11 2" xfId="36661"/>
    <cellStyle name="Процентный 2 5 2 2 11 2 2" xfId="36662"/>
    <cellStyle name="Процентный 2 5 2 2 11 3" xfId="36663"/>
    <cellStyle name="Процентный 2 5 2 2 11 4" xfId="36664"/>
    <cellStyle name="Процентный 2 5 2 2 11 5" xfId="36665"/>
    <cellStyle name="Процентный 2 5 2 2 12" xfId="36666"/>
    <cellStyle name="Процентный 2 5 2 2 12 2" xfId="36667"/>
    <cellStyle name="Процентный 2 5 2 2 12 2 2" xfId="36668"/>
    <cellStyle name="Процентный 2 5 2 2 12 3" xfId="36669"/>
    <cellStyle name="Процентный 2 5 2 2 13" xfId="36670"/>
    <cellStyle name="Процентный 2 5 2 2 13 2" xfId="36671"/>
    <cellStyle name="Процентный 2 5 2 2 14" xfId="36672"/>
    <cellStyle name="Процентный 2 5 2 2 15" xfId="36673"/>
    <cellStyle name="Процентный 2 5 2 2 2" xfId="36674"/>
    <cellStyle name="Процентный 2 5 2 2 2 2" xfId="36675"/>
    <cellStyle name="Процентный 2 5 2 2 2 2 2" xfId="36676"/>
    <cellStyle name="Процентный 2 5 2 2 2 2 2 2" xfId="36677"/>
    <cellStyle name="Процентный 2 5 2 2 2 2 2 2 2" xfId="36678"/>
    <cellStyle name="Процентный 2 5 2 2 2 2 2 3" xfId="36679"/>
    <cellStyle name="Процентный 2 5 2 2 2 2 2 4" xfId="36680"/>
    <cellStyle name="Процентный 2 5 2 2 2 2 2 5" xfId="36681"/>
    <cellStyle name="Процентный 2 5 2 2 2 2 3" xfId="36682"/>
    <cellStyle name="Процентный 2 5 2 2 2 2 3 2" xfId="36683"/>
    <cellStyle name="Процентный 2 5 2 2 2 2 3 3" xfId="36684"/>
    <cellStyle name="Процентный 2 5 2 2 2 2 3 4" xfId="36685"/>
    <cellStyle name="Процентный 2 5 2 2 2 2 4" xfId="36686"/>
    <cellStyle name="Процентный 2 5 2 2 2 2 5" xfId="36687"/>
    <cellStyle name="Процентный 2 5 2 2 2 2 6" xfId="36688"/>
    <cellStyle name="Процентный 2 5 2 2 2 2 7" xfId="36689"/>
    <cellStyle name="Процентный 2 5 2 2 2 3" xfId="36690"/>
    <cellStyle name="Процентный 2 5 2 2 2 3 2" xfId="36691"/>
    <cellStyle name="Процентный 2 5 2 2 2 3 2 2" xfId="36692"/>
    <cellStyle name="Процентный 2 5 2 2 2 3 3" xfId="36693"/>
    <cellStyle name="Процентный 2 5 2 2 2 3 4" xfId="36694"/>
    <cellStyle name="Процентный 2 5 2 2 2 3 5" xfId="36695"/>
    <cellStyle name="Процентный 2 5 2 2 2 4" xfId="36696"/>
    <cellStyle name="Процентный 2 5 2 2 2 4 2" xfId="36697"/>
    <cellStyle name="Процентный 2 5 2 2 2 4 2 2" xfId="36698"/>
    <cellStyle name="Процентный 2 5 2 2 2 4 3" xfId="36699"/>
    <cellStyle name="Процентный 2 5 2 2 2 4 4" xfId="36700"/>
    <cellStyle name="Процентный 2 5 2 2 2 4 5" xfId="36701"/>
    <cellStyle name="Процентный 2 5 2 2 2 5" xfId="36702"/>
    <cellStyle name="Процентный 2 5 2 2 2 5 2" xfId="36703"/>
    <cellStyle name="Процентный 2 5 2 2 2 5 3" xfId="36704"/>
    <cellStyle name="Процентный 2 5 2 2 2 5 4" xfId="36705"/>
    <cellStyle name="Процентный 2 5 2 2 2 6" xfId="36706"/>
    <cellStyle name="Процентный 2 5 2 2 2 7" xfId="36707"/>
    <cellStyle name="Процентный 2 5 2 2 2 8" xfId="36708"/>
    <cellStyle name="Процентный 2 5 2 2 2 9" xfId="36709"/>
    <cellStyle name="Процентный 2 5 2 2 3" xfId="36710"/>
    <cellStyle name="Процентный 2 5 2 2 3 2" xfId="36711"/>
    <cellStyle name="Процентный 2 5 2 2 3 2 2" xfId="36712"/>
    <cellStyle name="Процентный 2 5 2 2 3 2 2 2" xfId="36713"/>
    <cellStyle name="Процентный 2 5 2 2 3 2 2 2 2" xfId="36714"/>
    <cellStyle name="Процентный 2 5 2 2 3 2 2 3" xfId="36715"/>
    <cellStyle name="Процентный 2 5 2 2 3 2 2 4" xfId="36716"/>
    <cellStyle name="Процентный 2 5 2 2 3 2 2 5" xfId="36717"/>
    <cellStyle name="Процентный 2 5 2 2 3 2 3" xfId="36718"/>
    <cellStyle name="Процентный 2 5 2 2 3 2 3 2" xfId="36719"/>
    <cellStyle name="Процентный 2 5 2 2 3 2 3 3" xfId="36720"/>
    <cellStyle name="Процентный 2 5 2 2 3 2 3 4" xfId="36721"/>
    <cellStyle name="Процентный 2 5 2 2 3 2 4" xfId="36722"/>
    <cellStyle name="Процентный 2 5 2 2 3 2 5" xfId="36723"/>
    <cellStyle name="Процентный 2 5 2 2 3 2 6" xfId="36724"/>
    <cellStyle name="Процентный 2 5 2 2 3 2 7" xfId="36725"/>
    <cellStyle name="Процентный 2 5 2 2 3 3" xfId="36726"/>
    <cellStyle name="Процентный 2 5 2 2 3 3 2" xfId="36727"/>
    <cellStyle name="Процентный 2 5 2 2 3 3 2 2" xfId="36728"/>
    <cellStyle name="Процентный 2 5 2 2 3 3 3" xfId="36729"/>
    <cellStyle name="Процентный 2 5 2 2 3 3 4" xfId="36730"/>
    <cellStyle name="Процентный 2 5 2 2 3 3 5" xfId="36731"/>
    <cellStyle name="Процентный 2 5 2 2 3 4" xfId="36732"/>
    <cellStyle name="Процентный 2 5 2 2 3 4 2" xfId="36733"/>
    <cellStyle name="Процентный 2 5 2 2 3 4 2 2" xfId="36734"/>
    <cellStyle name="Процентный 2 5 2 2 3 4 3" xfId="36735"/>
    <cellStyle name="Процентный 2 5 2 2 3 4 4" xfId="36736"/>
    <cellStyle name="Процентный 2 5 2 2 3 4 5" xfId="36737"/>
    <cellStyle name="Процентный 2 5 2 2 3 5" xfId="36738"/>
    <cellStyle name="Процентный 2 5 2 2 3 5 2" xfId="36739"/>
    <cellStyle name="Процентный 2 5 2 2 3 5 3" xfId="36740"/>
    <cellStyle name="Процентный 2 5 2 2 3 5 4" xfId="36741"/>
    <cellStyle name="Процентный 2 5 2 2 3 6" xfId="36742"/>
    <cellStyle name="Процентный 2 5 2 2 3 7" xfId="36743"/>
    <cellStyle name="Процентный 2 5 2 2 3 8" xfId="36744"/>
    <cellStyle name="Процентный 2 5 2 2 3 9" xfId="36745"/>
    <cellStyle name="Процентный 2 5 2 2 4" xfId="36746"/>
    <cellStyle name="Процентный 2 5 2 2 4 2" xfId="36747"/>
    <cellStyle name="Процентный 2 5 2 2 4 2 2" xfId="36748"/>
    <cellStyle name="Процентный 2 5 2 2 4 2 2 2" xfId="36749"/>
    <cellStyle name="Процентный 2 5 2 2 4 2 2 2 2" xfId="36750"/>
    <cellStyle name="Процентный 2 5 2 2 4 2 2 3" xfId="36751"/>
    <cellStyle name="Процентный 2 5 2 2 4 2 2 4" xfId="36752"/>
    <cellStyle name="Процентный 2 5 2 2 4 2 2 5" xfId="36753"/>
    <cellStyle name="Процентный 2 5 2 2 4 2 3" xfId="36754"/>
    <cellStyle name="Процентный 2 5 2 2 4 2 3 2" xfId="36755"/>
    <cellStyle name="Процентный 2 5 2 2 4 2 3 3" xfId="36756"/>
    <cellStyle name="Процентный 2 5 2 2 4 2 3 4" xfId="36757"/>
    <cellStyle name="Процентный 2 5 2 2 4 2 4" xfId="36758"/>
    <cellStyle name="Процентный 2 5 2 2 4 2 5" xfId="36759"/>
    <cellStyle name="Процентный 2 5 2 2 4 2 6" xfId="36760"/>
    <cellStyle name="Процентный 2 5 2 2 4 2 7" xfId="36761"/>
    <cellStyle name="Процентный 2 5 2 2 4 3" xfId="36762"/>
    <cellStyle name="Процентный 2 5 2 2 4 3 2" xfId="36763"/>
    <cellStyle name="Процентный 2 5 2 2 4 3 2 2" xfId="36764"/>
    <cellStyle name="Процентный 2 5 2 2 4 3 3" xfId="36765"/>
    <cellStyle name="Процентный 2 5 2 2 4 3 4" xfId="36766"/>
    <cellStyle name="Процентный 2 5 2 2 4 3 5" xfId="36767"/>
    <cellStyle name="Процентный 2 5 2 2 4 4" xfId="36768"/>
    <cellStyle name="Процентный 2 5 2 2 4 4 2" xfId="36769"/>
    <cellStyle name="Процентный 2 5 2 2 4 4 2 2" xfId="36770"/>
    <cellStyle name="Процентный 2 5 2 2 4 4 3" xfId="36771"/>
    <cellStyle name="Процентный 2 5 2 2 4 4 4" xfId="36772"/>
    <cellStyle name="Процентный 2 5 2 2 4 4 5" xfId="36773"/>
    <cellStyle name="Процентный 2 5 2 2 4 5" xfId="36774"/>
    <cellStyle name="Процентный 2 5 2 2 4 5 2" xfId="36775"/>
    <cellStyle name="Процентный 2 5 2 2 4 5 3" xfId="36776"/>
    <cellStyle name="Процентный 2 5 2 2 4 5 4" xfId="36777"/>
    <cellStyle name="Процентный 2 5 2 2 4 6" xfId="36778"/>
    <cellStyle name="Процентный 2 5 2 2 4 7" xfId="36779"/>
    <cellStyle name="Процентный 2 5 2 2 4 8" xfId="36780"/>
    <cellStyle name="Процентный 2 5 2 2 4 9" xfId="36781"/>
    <cellStyle name="Процентный 2 5 2 2 5" xfId="36782"/>
    <cellStyle name="Процентный 2 5 2 2 5 2" xfId="36783"/>
    <cellStyle name="Процентный 2 5 2 2 5 2 2" xfId="36784"/>
    <cellStyle name="Процентный 2 5 2 2 5 2 2 2" xfId="36785"/>
    <cellStyle name="Процентный 2 5 2 2 5 2 2 2 2" xfId="36786"/>
    <cellStyle name="Процентный 2 5 2 2 5 2 2 3" xfId="36787"/>
    <cellStyle name="Процентный 2 5 2 2 5 2 2 4" xfId="36788"/>
    <cellStyle name="Процентный 2 5 2 2 5 2 2 5" xfId="36789"/>
    <cellStyle name="Процентный 2 5 2 2 5 2 3" xfId="36790"/>
    <cellStyle name="Процентный 2 5 2 2 5 2 3 2" xfId="36791"/>
    <cellStyle name="Процентный 2 5 2 2 5 2 3 3" xfId="36792"/>
    <cellStyle name="Процентный 2 5 2 2 5 2 3 4" xfId="36793"/>
    <cellStyle name="Процентный 2 5 2 2 5 2 4" xfId="36794"/>
    <cellStyle name="Процентный 2 5 2 2 5 2 5" xfId="36795"/>
    <cellStyle name="Процентный 2 5 2 2 5 2 6" xfId="36796"/>
    <cellStyle name="Процентный 2 5 2 2 5 2 7" xfId="36797"/>
    <cellStyle name="Процентный 2 5 2 2 5 3" xfId="36798"/>
    <cellStyle name="Процентный 2 5 2 2 5 3 2" xfId="36799"/>
    <cellStyle name="Процентный 2 5 2 2 5 3 2 2" xfId="36800"/>
    <cellStyle name="Процентный 2 5 2 2 5 3 3" xfId="36801"/>
    <cellStyle name="Процентный 2 5 2 2 5 3 4" xfId="36802"/>
    <cellStyle name="Процентный 2 5 2 2 5 3 5" xfId="36803"/>
    <cellStyle name="Процентный 2 5 2 2 5 4" xfId="36804"/>
    <cellStyle name="Процентный 2 5 2 2 5 4 2" xfId="36805"/>
    <cellStyle name="Процентный 2 5 2 2 5 4 3" xfId="36806"/>
    <cellStyle name="Процентный 2 5 2 2 5 4 4" xfId="36807"/>
    <cellStyle name="Процентный 2 5 2 2 5 5" xfId="36808"/>
    <cellStyle name="Процентный 2 5 2 2 5 6" xfId="36809"/>
    <cellStyle name="Процентный 2 5 2 2 5 7" xfId="36810"/>
    <cellStyle name="Процентный 2 5 2 2 5 8" xfId="36811"/>
    <cellStyle name="Процентный 2 5 2 2 6" xfId="36812"/>
    <cellStyle name="Процентный 2 5 2 2 6 2" xfId="36813"/>
    <cellStyle name="Процентный 2 5 2 2 6 2 2" xfId="36814"/>
    <cellStyle name="Процентный 2 5 2 2 6 2 2 2" xfId="36815"/>
    <cellStyle name="Процентный 2 5 2 2 6 2 2 2 2" xfId="36816"/>
    <cellStyle name="Процентный 2 5 2 2 6 2 2 3" xfId="36817"/>
    <cellStyle name="Процентный 2 5 2 2 6 2 2 4" xfId="36818"/>
    <cellStyle name="Процентный 2 5 2 2 6 2 2 5" xfId="36819"/>
    <cellStyle name="Процентный 2 5 2 2 6 2 3" xfId="36820"/>
    <cellStyle name="Процентный 2 5 2 2 6 2 3 2" xfId="36821"/>
    <cellStyle name="Процентный 2 5 2 2 6 2 3 3" xfId="36822"/>
    <cellStyle name="Процентный 2 5 2 2 6 2 3 4" xfId="36823"/>
    <cellStyle name="Процентный 2 5 2 2 6 2 4" xfId="36824"/>
    <cellStyle name="Процентный 2 5 2 2 6 2 5" xfId="36825"/>
    <cellStyle name="Процентный 2 5 2 2 6 2 6" xfId="36826"/>
    <cellStyle name="Процентный 2 5 2 2 6 2 7" xfId="36827"/>
    <cellStyle name="Процентный 2 5 2 2 6 3" xfId="36828"/>
    <cellStyle name="Процентный 2 5 2 2 6 3 2" xfId="36829"/>
    <cellStyle name="Процентный 2 5 2 2 6 3 2 2" xfId="36830"/>
    <cellStyle name="Процентный 2 5 2 2 6 3 3" xfId="36831"/>
    <cellStyle name="Процентный 2 5 2 2 6 3 4" xfId="36832"/>
    <cellStyle name="Процентный 2 5 2 2 6 3 5" xfId="36833"/>
    <cellStyle name="Процентный 2 5 2 2 6 4" xfId="36834"/>
    <cellStyle name="Процентный 2 5 2 2 6 4 2" xfId="36835"/>
    <cellStyle name="Процентный 2 5 2 2 6 4 3" xfId="36836"/>
    <cellStyle name="Процентный 2 5 2 2 6 4 4" xfId="36837"/>
    <cellStyle name="Процентный 2 5 2 2 6 5" xfId="36838"/>
    <cellStyle name="Процентный 2 5 2 2 6 6" xfId="36839"/>
    <cellStyle name="Процентный 2 5 2 2 6 7" xfId="36840"/>
    <cellStyle name="Процентный 2 5 2 2 6 8" xfId="36841"/>
    <cellStyle name="Процентный 2 5 2 2 7" xfId="36842"/>
    <cellStyle name="Процентный 2 5 2 2 7 2" xfId="36843"/>
    <cellStyle name="Процентный 2 5 2 2 7 2 2" xfId="36844"/>
    <cellStyle name="Процентный 2 5 2 2 7 2 2 2" xfId="36845"/>
    <cellStyle name="Процентный 2 5 2 2 7 2 2 2 2" xfId="36846"/>
    <cellStyle name="Процентный 2 5 2 2 7 2 2 3" xfId="36847"/>
    <cellStyle name="Процентный 2 5 2 2 7 2 2 4" xfId="36848"/>
    <cellStyle name="Процентный 2 5 2 2 7 2 2 5" xfId="36849"/>
    <cellStyle name="Процентный 2 5 2 2 7 2 3" xfId="36850"/>
    <cellStyle name="Процентный 2 5 2 2 7 2 3 2" xfId="36851"/>
    <cellStyle name="Процентный 2 5 2 2 7 2 3 3" xfId="36852"/>
    <cellStyle name="Процентный 2 5 2 2 7 2 3 4" xfId="36853"/>
    <cellStyle name="Процентный 2 5 2 2 7 2 4" xfId="36854"/>
    <cellStyle name="Процентный 2 5 2 2 7 2 5" xfId="36855"/>
    <cellStyle name="Процентный 2 5 2 2 7 2 6" xfId="36856"/>
    <cellStyle name="Процентный 2 5 2 2 7 2 7" xfId="36857"/>
    <cellStyle name="Процентный 2 5 2 2 7 3" xfId="36858"/>
    <cellStyle name="Процентный 2 5 2 2 7 3 2" xfId="36859"/>
    <cellStyle name="Процентный 2 5 2 2 7 3 2 2" xfId="36860"/>
    <cellStyle name="Процентный 2 5 2 2 7 3 3" xfId="36861"/>
    <cellStyle name="Процентный 2 5 2 2 7 3 4" xfId="36862"/>
    <cellStyle name="Процентный 2 5 2 2 7 3 5" xfId="36863"/>
    <cellStyle name="Процентный 2 5 2 2 7 4" xfId="36864"/>
    <cellStyle name="Процентный 2 5 2 2 7 4 2" xfId="36865"/>
    <cellStyle name="Процентный 2 5 2 2 7 4 3" xfId="36866"/>
    <cellStyle name="Процентный 2 5 2 2 7 4 4" xfId="36867"/>
    <cellStyle name="Процентный 2 5 2 2 7 5" xfId="36868"/>
    <cellStyle name="Процентный 2 5 2 2 7 6" xfId="36869"/>
    <cellStyle name="Процентный 2 5 2 2 7 7" xfId="36870"/>
    <cellStyle name="Процентный 2 5 2 2 7 8" xfId="36871"/>
    <cellStyle name="Процентный 2 5 2 2 8" xfId="36872"/>
    <cellStyle name="Процентный 2 5 2 2 8 2" xfId="36873"/>
    <cellStyle name="Процентный 2 5 2 2 8 2 2" xfId="36874"/>
    <cellStyle name="Процентный 2 5 2 2 8 2 2 2" xfId="36875"/>
    <cellStyle name="Процентный 2 5 2 2 8 2 3" xfId="36876"/>
    <cellStyle name="Процентный 2 5 2 2 8 2 4" xfId="36877"/>
    <cellStyle name="Процентный 2 5 2 2 8 2 5" xfId="36878"/>
    <cellStyle name="Процентный 2 5 2 2 8 3" xfId="36879"/>
    <cellStyle name="Процентный 2 5 2 2 8 3 2" xfId="36880"/>
    <cellStyle name="Процентный 2 5 2 2 8 3 3" xfId="36881"/>
    <cellStyle name="Процентный 2 5 2 2 8 3 4" xfId="36882"/>
    <cellStyle name="Процентный 2 5 2 2 8 4" xfId="36883"/>
    <cellStyle name="Процентный 2 5 2 2 8 5" xfId="36884"/>
    <cellStyle name="Процентный 2 5 2 2 8 6" xfId="36885"/>
    <cellStyle name="Процентный 2 5 2 2 8 7" xfId="36886"/>
    <cellStyle name="Процентный 2 5 2 2 9" xfId="36887"/>
    <cellStyle name="Процентный 2 5 2 2 9 2" xfId="36888"/>
    <cellStyle name="Процентный 2 5 2 2 9 2 2" xfId="36889"/>
    <cellStyle name="Процентный 2 5 2 2 9 2 2 2" xfId="36890"/>
    <cellStyle name="Процентный 2 5 2 2 9 2 3" xfId="36891"/>
    <cellStyle name="Процентный 2 5 2 2 9 2 4" xfId="36892"/>
    <cellStyle name="Процентный 2 5 2 2 9 2 5" xfId="36893"/>
    <cellStyle name="Процентный 2 5 2 2 9 3" xfId="36894"/>
    <cellStyle name="Процентный 2 5 2 2 9 3 2" xfId="36895"/>
    <cellStyle name="Процентный 2 5 2 2 9 3 3" xfId="36896"/>
    <cellStyle name="Процентный 2 5 2 2 9 3 4" xfId="36897"/>
    <cellStyle name="Процентный 2 5 2 2 9 4" xfId="36898"/>
    <cellStyle name="Процентный 2 5 2 2 9 5" xfId="36899"/>
    <cellStyle name="Процентный 2 5 2 2 9 6" xfId="36900"/>
    <cellStyle name="Процентный 2 5 2 2 9 7" xfId="36901"/>
    <cellStyle name="Процентный 2 5 2 3" xfId="36902"/>
    <cellStyle name="Процентный 2 5 2 3 2" xfId="36903"/>
    <cellStyle name="Процентный 2 5 2 3 2 2" xfId="36904"/>
    <cellStyle name="Процентный 2 5 2 3 2 2 2" xfId="36905"/>
    <cellStyle name="Процентный 2 5 2 3 2 2 2 2" xfId="36906"/>
    <cellStyle name="Процентный 2 5 2 3 2 2 3" xfId="36907"/>
    <cellStyle name="Процентный 2 5 2 3 2 2 4" xfId="36908"/>
    <cellStyle name="Процентный 2 5 2 3 2 2 5" xfId="36909"/>
    <cellStyle name="Процентный 2 5 2 3 2 3" xfId="36910"/>
    <cellStyle name="Процентный 2 5 2 3 2 3 2" xfId="36911"/>
    <cellStyle name="Процентный 2 5 2 3 2 3 2 2" xfId="36912"/>
    <cellStyle name="Процентный 2 5 2 3 2 3 3" xfId="36913"/>
    <cellStyle name="Процентный 2 5 2 3 2 3 4" xfId="36914"/>
    <cellStyle name="Процентный 2 5 2 3 2 3 5" xfId="36915"/>
    <cellStyle name="Процентный 2 5 2 3 2 4" xfId="36916"/>
    <cellStyle name="Процентный 2 5 2 3 2 4 2" xfId="36917"/>
    <cellStyle name="Процентный 2 5 2 3 2 4 3" xfId="36918"/>
    <cellStyle name="Процентный 2 5 2 3 2 4 4" xfId="36919"/>
    <cellStyle name="Процентный 2 5 2 3 2 5" xfId="36920"/>
    <cellStyle name="Процентный 2 5 2 3 2 6" xfId="36921"/>
    <cellStyle name="Процентный 2 5 2 3 2 7" xfId="36922"/>
    <cellStyle name="Процентный 2 5 2 3 2 8" xfId="36923"/>
    <cellStyle name="Процентный 2 5 2 3 3" xfId="36924"/>
    <cellStyle name="Процентный 2 5 2 3 3 2" xfId="36925"/>
    <cellStyle name="Процентный 2 5 2 3 3 2 2" xfId="36926"/>
    <cellStyle name="Процентный 2 5 2 3 3 3" xfId="36927"/>
    <cellStyle name="Процентный 2 5 2 3 3 4" xfId="36928"/>
    <cellStyle name="Процентный 2 5 2 3 3 5" xfId="36929"/>
    <cellStyle name="Процентный 2 5 2 3 4" xfId="36930"/>
    <cellStyle name="Процентный 2 5 2 3 4 2" xfId="36931"/>
    <cellStyle name="Процентный 2 5 2 3 4 2 2" xfId="36932"/>
    <cellStyle name="Процентный 2 5 2 3 4 3" xfId="36933"/>
    <cellStyle name="Процентный 2 5 2 3 4 4" xfId="36934"/>
    <cellStyle name="Процентный 2 5 2 3 4 5" xfId="36935"/>
    <cellStyle name="Процентный 2 5 2 3 5" xfId="36936"/>
    <cellStyle name="Процентный 2 5 2 3 5 2" xfId="36937"/>
    <cellStyle name="Процентный 2 5 2 3 5 2 2" xfId="36938"/>
    <cellStyle name="Процентный 2 5 2 3 5 3" xfId="36939"/>
    <cellStyle name="Процентный 2 5 2 3 5 4" xfId="36940"/>
    <cellStyle name="Процентный 2 5 2 3 5 5" xfId="36941"/>
    <cellStyle name="Процентный 2 5 2 3 6" xfId="36942"/>
    <cellStyle name="Процентный 2 5 2 3 6 2" xfId="36943"/>
    <cellStyle name="Процентный 2 5 2 3 6 2 2" xfId="36944"/>
    <cellStyle name="Процентный 2 5 2 3 6 3" xfId="36945"/>
    <cellStyle name="Процентный 2 5 2 3 7" xfId="36946"/>
    <cellStyle name="Процентный 2 5 2 3 7 2" xfId="36947"/>
    <cellStyle name="Процентный 2 5 2 3 8" xfId="36948"/>
    <cellStyle name="Процентный 2 5 2 3 9" xfId="36949"/>
    <cellStyle name="Процентный 2 5 2 4" xfId="36950"/>
    <cellStyle name="Процентный 2 5 2 4 2" xfId="36951"/>
    <cellStyle name="Процентный 2 5 2 4 2 2" xfId="36952"/>
    <cellStyle name="Процентный 2 5 2 4 2 2 2" xfId="36953"/>
    <cellStyle name="Процентный 2 5 2 4 2 2 2 2" xfId="36954"/>
    <cellStyle name="Процентный 2 5 2 4 2 2 3" xfId="36955"/>
    <cellStyle name="Процентный 2 5 2 4 2 2 4" xfId="36956"/>
    <cellStyle name="Процентный 2 5 2 4 2 2 5" xfId="36957"/>
    <cellStyle name="Процентный 2 5 2 4 2 3" xfId="36958"/>
    <cellStyle name="Процентный 2 5 2 4 2 3 2" xfId="36959"/>
    <cellStyle name="Процентный 2 5 2 4 2 3 3" xfId="36960"/>
    <cellStyle name="Процентный 2 5 2 4 2 3 4" xfId="36961"/>
    <cellStyle name="Процентный 2 5 2 4 2 4" xfId="36962"/>
    <cellStyle name="Процентный 2 5 2 4 2 5" xfId="36963"/>
    <cellStyle name="Процентный 2 5 2 4 2 6" xfId="36964"/>
    <cellStyle name="Процентный 2 5 2 4 2 7" xfId="36965"/>
    <cellStyle name="Процентный 2 5 2 4 3" xfId="36966"/>
    <cellStyle name="Процентный 2 5 2 4 3 2" xfId="36967"/>
    <cellStyle name="Процентный 2 5 2 4 3 2 2" xfId="36968"/>
    <cellStyle name="Процентный 2 5 2 4 3 3" xfId="36969"/>
    <cellStyle name="Процентный 2 5 2 4 3 4" xfId="36970"/>
    <cellStyle name="Процентный 2 5 2 4 3 5" xfId="36971"/>
    <cellStyle name="Процентный 2 5 2 4 4" xfId="36972"/>
    <cellStyle name="Процентный 2 5 2 4 4 2" xfId="36973"/>
    <cellStyle name="Процентный 2 5 2 4 4 2 2" xfId="36974"/>
    <cellStyle name="Процентный 2 5 2 4 4 3" xfId="36975"/>
    <cellStyle name="Процентный 2 5 2 4 4 4" xfId="36976"/>
    <cellStyle name="Процентный 2 5 2 4 4 5" xfId="36977"/>
    <cellStyle name="Процентный 2 5 2 4 5" xfId="36978"/>
    <cellStyle name="Процентный 2 5 2 4 5 2" xfId="36979"/>
    <cellStyle name="Процентный 2 5 2 4 5 3" xfId="36980"/>
    <cellStyle name="Процентный 2 5 2 4 5 4" xfId="36981"/>
    <cellStyle name="Процентный 2 5 2 4 6" xfId="36982"/>
    <cellStyle name="Процентный 2 5 2 4 7" xfId="36983"/>
    <cellStyle name="Процентный 2 5 2 4 8" xfId="36984"/>
    <cellStyle name="Процентный 2 5 2 4 9" xfId="36985"/>
    <cellStyle name="Процентный 2 5 2 5" xfId="36986"/>
    <cellStyle name="Процентный 2 5 2 5 2" xfId="36987"/>
    <cellStyle name="Процентный 2 5 2 5 2 2" xfId="36988"/>
    <cellStyle name="Процентный 2 5 2 5 2 2 2" xfId="36989"/>
    <cellStyle name="Процентный 2 5 2 5 2 2 2 2" xfId="36990"/>
    <cellStyle name="Процентный 2 5 2 5 2 2 3" xfId="36991"/>
    <cellStyle name="Процентный 2 5 2 5 2 2 4" xfId="36992"/>
    <cellStyle name="Процентный 2 5 2 5 2 2 5" xfId="36993"/>
    <cellStyle name="Процентный 2 5 2 5 2 3" xfId="36994"/>
    <cellStyle name="Процентный 2 5 2 5 2 3 2" xfId="36995"/>
    <cellStyle name="Процентный 2 5 2 5 2 3 3" xfId="36996"/>
    <cellStyle name="Процентный 2 5 2 5 2 3 4" xfId="36997"/>
    <cellStyle name="Процентный 2 5 2 5 2 4" xfId="36998"/>
    <cellStyle name="Процентный 2 5 2 5 2 5" xfId="36999"/>
    <cellStyle name="Процентный 2 5 2 5 2 6" xfId="37000"/>
    <cellStyle name="Процентный 2 5 2 5 2 7" xfId="37001"/>
    <cellStyle name="Процентный 2 5 2 5 3" xfId="37002"/>
    <cellStyle name="Процентный 2 5 2 5 3 2" xfId="37003"/>
    <cellStyle name="Процентный 2 5 2 5 3 2 2" xfId="37004"/>
    <cellStyle name="Процентный 2 5 2 5 3 3" xfId="37005"/>
    <cellStyle name="Процентный 2 5 2 5 3 4" xfId="37006"/>
    <cellStyle name="Процентный 2 5 2 5 3 5" xfId="37007"/>
    <cellStyle name="Процентный 2 5 2 5 4" xfId="37008"/>
    <cellStyle name="Процентный 2 5 2 5 4 2" xfId="37009"/>
    <cellStyle name="Процентный 2 5 2 5 4 2 2" xfId="37010"/>
    <cellStyle name="Процентный 2 5 2 5 4 3" xfId="37011"/>
    <cellStyle name="Процентный 2 5 2 5 4 4" xfId="37012"/>
    <cellStyle name="Процентный 2 5 2 5 4 5" xfId="37013"/>
    <cellStyle name="Процентный 2 5 2 5 5" xfId="37014"/>
    <cellStyle name="Процентный 2 5 2 5 5 2" xfId="37015"/>
    <cellStyle name="Процентный 2 5 2 5 5 3" xfId="37016"/>
    <cellStyle name="Процентный 2 5 2 5 5 4" xfId="37017"/>
    <cellStyle name="Процентный 2 5 2 5 6" xfId="37018"/>
    <cellStyle name="Процентный 2 5 2 5 7" xfId="37019"/>
    <cellStyle name="Процентный 2 5 2 5 8" xfId="37020"/>
    <cellStyle name="Процентный 2 5 2 5 9" xfId="37021"/>
    <cellStyle name="Процентный 2 5 2 6" xfId="37022"/>
    <cellStyle name="Процентный 2 5 2 6 2" xfId="37023"/>
    <cellStyle name="Процентный 2 5 2 6 2 2" xfId="37024"/>
    <cellStyle name="Процентный 2 5 2 6 2 2 2" xfId="37025"/>
    <cellStyle name="Процентный 2 5 2 6 2 2 2 2" xfId="37026"/>
    <cellStyle name="Процентный 2 5 2 6 2 2 3" xfId="37027"/>
    <cellStyle name="Процентный 2 5 2 6 2 2 4" xfId="37028"/>
    <cellStyle name="Процентный 2 5 2 6 2 2 5" xfId="37029"/>
    <cellStyle name="Процентный 2 5 2 6 2 3" xfId="37030"/>
    <cellStyle name="Процентный 2 5 2 6 2 3 2" xfId="37031"/>
    <cellStyle name="Процентный 2 5 2 6 2 3 3" xfId="37032"/>
    <cellStyle name="Процентный 2 5 2 6 2 3 4" xfId="37033"/>
    <cellStyle name="Процентный 2 5 2 6 2 4" xfId="37034"/>
    <cellStyle name="Процентный 2 5 2 6 2 5" xfId="37035"/>
    <cellStyle name="Процентный 2 5 2 6 2 6" xfId="37036"/>
    <cellStyle name="Процентный 2 5 2 6 2 7" xfId="37037"/>
    <cellStyle name="Процентный 2 5 2 6 3" xfId="37038"/>
    <cellStyle name="Процентный 2 5 2 6 3 2" xfId="37039"/>
    <cellStyle name="Процентный 2 5 2 6 3 2 2" xfId="37040"/>
    <cellStyle name="Процентный 2 5 2 6 3 3" xfId="37041"/>
    <cellStyle name="Процентный 2 5 2 6 3 4" xfId="37042"/>
    <cellStyle name="Процентный 2 5 2 6 3 5" xfId="37043"/>
    <cellStyle name="Процентный 2 5 2 6 4" xfId="37044"/>
    <cellStyle name="Процентный 2 5 2 6 4 2" xfId="37045"/>
    <cellStyle name="Процентный 2 5 2 6 4 3" xfId="37046"/>
    <cellStyle name="Процентный 2 5 2 6 4 4" xfId="37047"/>
    <cellStyle name="Процентный 2 5 2 6 5" xfId="37048"/>
    <cellStyle name="Процентный 2 5 2 6 6" xfId="37049"/>
    <cellStyle name="Процентный 2 5 2 6 7" xfId="37050"/>
    <cellStyle name="Процентный 2 5 2 6 8" xfId="37051"/>
    <cellStyle name="Процентный 2 5 2 7" xfId="37052"/>
    <cellStyle name="Процентный 2 5 2 7 2" xfId="37053"/>
    <cellStyle name="Процентный 2 5 2 7 2 2" xfId="37054"/>
    <cellStyle name="Процентный 2 5 2 7 2 2 2" xfId="37055"/>
    <cellStyle name="Процентный 2 5 2 7 2 2 2 2" xfId="37056"/>
    <cellStyle name="Процентный 2 5 2 7 2 2 3" xfId="37057"/>
    <cellStyle name="Процентный 2 5 2 7 2 2 4" xfId="37058"/>
    <cellStyle name="Процентный 2 5 2 7 2 2 5" xfId="37059"/>
    <cellStyle name="Процентный 2 5 2 7 2 3" xfId="37060"/>
    <cellStyle name="Процентный 2 5 2 7 2 3 2" xfId="37061"/>
    <cellStyle name="Процентный 2 5 2 7 2 3 3" xfId="37062"/>
    <cellStyle name="Процентный 2 5 2 7 2 3 4" xfId="37063"/>
    <cellStyle name="Процентный 2 5 2 7 2 4" xfId="37064"/>
    <cellStyle name="Процентный 2 5 2 7 2 5" xfId="37065"/>
    <cellStyle name="Процентный 2 5 2 7 2 6" xfId="37066"/>
    <cellStyle name="Процентный 2 5 2 7 2 7" xfId="37067"/>
    <cellStyle name="Процентный 2 5 2 7 3" xfId="37068"/>
    <cellStyle name="Процентный 2 5 2 7 3 2" xfId="37069"/>
    <cellStyle name="Процентный 2 5 2 7 3 2 2" xfId="37070"/>
    <cellStyle name="Процентный 2 5 2 7 3 3" xfId="37071"/>
    <cellStyle name="Процентный 2 5 2 7 3 4" xfId="37072"/>
    <cellStyle name="Процентный 2 5 2 7 3 5" xfId="37073"/>
    <cellStyle name="Процентный 2 5 2 7 4" xfId="37074"/>
    <cellStyle name="Процентный 2 5 2 7 4 2" xfId="37075"/>
    <cellStyle name="Процентный 2 5 2 7 4 3" xfId="37076"/>
    <cellStyle name="Процентный 2 5 2 7 4 4" xfId="37077"/>
    <cellStyle name="Процентный 2 5 2 7 5" xfId="37078"/>
    <cellStyle name="Процентный 2 5 2 7 6" xfId="37079"/>
    <cellStyle name="Процентный 2 5 2 7 7" xfId="37080"/>
    <cellStyle name="Процентный 2 5 2 7 8" xfId="37081"/>
    <cellStyle name="Процентный 2 5 2 8" xfId="37082"/>
    <cellStyle name="Процентный 2 5 2 8 2" xfId="37083"/>
    <cellStyle name="Процентный 2 5 2 8 2 2" xfId="37084"/>
    <cellStyle name="Процентный 2 5 2 8 2 2 2" xfId="37085"/>
    <cellStyle name="Процентный 2 5 2 8 2 2 2 2" xfId="37086"/>
    <cellStyle name="Процентный 2 5 2 8 2 2 3" xfId="37087"/>
    <cellStyle name="Процентный 2 5 2 8 2 2 4" xfId="37088"/>
    <cellStyle name="Процентный 2 5 2 8 2 2 5" xfId="37089"/>
    <cellStyle name="Процентный 2 5 2 8 2 3" xfId="37090"/>
    <cellStyle name="Процентный 2 5 2 8 2 3 2" xfId="37091"/>
    <cellStyle name="Процентный 2 5 2 8 2 3 3" xfId="37092"/>
    <cellStyle name="Процентный 2 5 2 8 2 3 4" xfId="37093"/>
    <cellStyle name="Процентный 2 5 2 8 2 4" xfId="37094"/>
    <cellStyle name="Процентный 2 5 2 8 2 5" xfId="37095"/>
    <cellStyle name="Процентный 2 5 2 8 2 6" xfId="37096"/>
    <cellStyle name="Процентный 2 5 2 8 2 7" xfId="37097"/>
    <cellStyle name="Процентный 2 5 2 8 3" xfId="37098"/>
    <cellStyle name="Процентный 2 5 2 8 3 2" xfId="37099"/>
    <cellStyle name="Процентный 2 5 2 8 3 2 2" xfId="37100"/>
    <cellStyle name="Процентный 2 5 2 8 3 3" xfId="37101"/>
    <cellStyle name="Процентный 2 5 2 8 3 4" xfId="37102"/>
    <cellStyle name="Процентный 2 5 2 8 3 5" xfId="37103"/>
    <cellStyle name="Процентный 2 5 2 8 4" xfId="37104"/>
    <cellStyle name="Процентный 2 5 2 8 4 2" xfId="37105"/>
    <cellStyle name="Процентный 2 5 2 8 4 3" xfId="37106"/>
    <cellStyle name="Процентный 2 5 2 8 4 4" xfId="37107"/>
    <cellStyle name="Процентный 2 5 2 8 5" xfId="37108"/>
    <cellStyle name="Процентный 2 5 2 8 6" xfId="37109"/>
    <cellStyle name="Процентный 2 5 2 8 7" xfId="37110"/>
    <cellStyle name="Процентный 2 5 2 8 8" xfId="37111"/>
    <cellStyle name="Процентный 2 5 2 9" xfId="37112"/>
    <cellStyle name="Процентный 2 5 2 9 2" xfId="37113"/>
    <cellStyle name="Процентный 2 5 2 9 2 2" xfId="37114"/>
    <cellStyle name="Процентный 2 5 2 9 2 2 2" xfId="37115"/>
    <cellStyle name="Процентный 2 5 2 9 2 3" xfId="37116"/>
    <cellStyle name="Процентный 2 5 2 9 2 4" xfId="37117"/>
    <cellStyle name="Процентный 2 5 2 9 2 5" xfId="37118"/>
    <cellStyle name="Процентный 2 5 2 9 3" xfId="37119"/>
    <cellStyle name="Процентный 2 5 2 9 3 2" xfId="37120"/>
    <cellStyle name="Процентный 2 5 2 9 3 3" xfId="37121"/>
    <cellStyle name="Процентный 2 5 2 9 3 4" xfId="37122"/>
    <cellStyle name="Процентный 2 5 2 9 4" xfId="37123"/>
    <cellStyle name="Процентный 2 5 2 9 5" xfId="37124"/>
    <cellStyle name="Процентный 2 5 2 9 6" xfId="37125"/>
    <cellStyle name="Процентный 2 5 2 9 7" xfId="37126"/>
    <cellStyle name="Процентный 2 5 3" xfId="37127"/>
    <cellStyle name="Процентный 2 5 3 2" xfId="37128"/>
    <cellStyle name="Процентный 2 5 3 2 2" xfId="37129"/>
    <cellStyle name="Процентный 2 5 3 2 2 2" xfId="37130"/>
    <cellStyle name="Процентный 2 5 3 2 3" xfId="37131"/>
    <cellStyle name="Процентный 2 5 3 2 4" xfId="37132"/>
    <cellStyle name="Процентный 2 5 3 2 5" xfId="37133"/>
    <cellStyle name="Процентный 2 5 3 3" xfId="37134"/>
    <cellStyle name="Процентный 2 5 3 3 2" xfId="37135"/>
    <cellStyle name="Процентный 2 5 3 3 2 2" xfId="37136"/>
    <cellStyle name="Процентный 2 5 3 3 3" xfId="37137"/>
    <cellStyle name="Процентный 2 5 3 3 4" xfId="37138"/>
    <cellStyle name="Процентный 2 5 3 3 5" xfId="37139"/>
    <cellStyle name="Процентный 2 5 3 4" xfId="37140"/>
    <cellStyle name="Процентный 2 5 3 4 2" xfId="37141"/>
    <cellStyle name="Процентный 2 5 3 4 2 2" xfId="37142"/>
    <cellStyle name="Процентный 2 5 3 4 3" xfId="37143"/>
    <cellStyle name="Процентный 2 5 3 4 4" xfId="37144"/>
    <cellStyle name="Процентный 2 5 3 4 5" xfId="37145"/>
    <cellStyle name="Процентный 2 5 3 5" xfId="37146"/>
    <cellStyle name="Процентный 2 5 3 6" xfId="37147"/>
    <cellStyle name="Процентный 2 5 3 6 2" xfId="37148"/>
    <cellStyle name="Процентный 2 5 3 6 2 2" xfId="37149"/>
    <cellStyle name="Процентный 2 5 3 6 3" xfId="37150"/>
    <cellStyle name="Процентный 2 5 3 7" xfId="37151"/>
    <cellStyle name="Процентный 2 5 3 7 2" xfId="37152"/>
    <cellStyle name="Процентный 2 5 3 8" xfId="37153"/>
    <cellStyle name="Процентный 2 5 4" xfId="37154"/>
    <cellStyle name="Процентный 2 5 4 10" xfId="37155"/>
    <cellStyle name="Процентный 2 5 4 10 2" xfId="37156"/>
    <cellStyle name="Процентный 2 5 4 10 2 2" xfId="37157"/>
    <cellStyle name="Процентный 2 5 4 10 3" xfId="37158"/>
    <cellStyle name="Процентный 2 5 4 10 4" xfId="37159"/>
    <cellStyle name="Процентный 2 5 4 10 5" xfId="37160"/>
    <cellStyle name="Процентный 2 5 4 11" xfId="37161"/>
    <cellStyle name="Процентный 2 5 4 11 2" xfId="37162"/>
    <cellStyle name="Процентный 2 5 4 11 2 2" xfId="37163"/>
    <cellStyle name="Процентный 2 5 4 11 3" xfId="37164"/>
    <cellStyle name="Процентный 2 5 4 11 4" xfId="37165"/>
    <cellStyle name="Процентный 2 5 4 11 5" xfId="37166"/>
    <cellStyle name="Процентный 2 5 4 12" xfId="37167"/>
    <cellStyle name="Процентный 2 5 4 12 2" xfId="37168"/>
    <cellStyle name="Процентный 2 5 4 12 2 2" xfId="37169"/>
    <cellStyle name="Процентный 2 5 4 12 3" xfId="37170"/>
    <cellStyle name="Процентный 2 5 4 13" xfId="37171"/>
    <cellStyle name="Процентный 2 5 4 13 2" xfId="37172"/>
    <cellStyle name="Процентный 2 5 4 14" xfId="37173"/>
    <cellStyle name="Процентный 2 5 4 15" xfId="37174"/>
    <cellStyle name="Процентный 2 5 4 2" xfId="37175"/>
    <cellStyle name="Процентный 2 5 4 2 2" xfId="37176"/>
    <cellStyle name="Процентный 2 5 4 2 2 2" xfId="37177"/>
    <cellStyle name="Процентный 2 5 4 2 2 2 2" xfId="37178"/>
    <cellStyle name="Процентный 2 5 4 2 2 2 2 2" xfId="37179"/>
    <cellStyle name="Процентный 2 5 4 2 2 2 3" xfId="37180"/>
    <cellStyle name="Процентный 2 5 4 2 2 2 4" xfId="37181"/>
    <cellStyle name="Процентный 2 5 4 2 2 2 5" xfId="37182"/>
    <cellStyle name="Процентный 2 5 4 2 2 3" xfId="37183"/>
    <cellStyle name="Процентный 2 5 4 2 2 3 2" xfId="37184"/>
    <cellStyle name="Процентный 2 5 4 2 2 3 3" xfId="37185"/>
    <cellStyle name="Процентный 2 5 4 2 2 3 4" xfId="37186"/>
    <cellStyle name="Процентный 2 5 4 2 2 4" xfId="37187"/>
    <cellStyle name="Процентный 2 5 4 2 2 5" xfId="37188"/>
    <cellStyle name="Процентный 2 5 4 2 2 6" xfId="37189"/>
    <cellStyle name="Процентный 2 5 4 2 2 7" xfId="37190"/>
    <cellStyle name="Процентный 2 5 4 2 3" xfId="37191"/>
    <cellStyle name="Процентный 2 5 4 2 3 2" xfId="37192"/>
    <cellStyle name="Процентный 2 5 4 2 3 2 2" xfId="37193"/>
    <cellStyle name="Процентный 2 5 4 2 3 3" xfId="37194"/>
    <cellStyle name="Процентный 2 5 4 2 3 4" xfId="37195"/>
    <cellStyle name="Процентный 2 5 4 2 3 5" xfId="37196"/>
    <cellStyle name="Процентный 2 5 4 2 4" xfId="37197"/>
    <cellStyle name="Процентный 2 5 4 2 4 2" xfId="37198"/>
    <cellStyle name="Процентный 2 5 4 2 4 2 2" xfId="37199"/>
    <cellStyle name="Процентный 2 5 4 2 4 3" xfId="37200"/>
    <cellStyle name="Процентный 2 5 4 2 4 4" xfId="37201"/>
    <cellStyle name="Процентный 2 5 4 2 4 5" xfId="37202"/>
    <cellStyle name="Процентный 2 5 4 2 5" xfId="37203"/>
    <cellStyle name="Процентный 2 5 4 2 5 2" xfId="37204"/>
    <cellStyle name="Процентный 2 5 4 2 5 3" xfId="37205"/>
    <cellStyle name="Процентный 2 5 4 2 5 4" xfId="37206"/>
    <cellStyle name="Процентный 2 5 4 2 6" xfId="37207"/>
    <cellStyle name="Процентный 2 5 4 2 7" xfId="37208"/>
    <cellStyle name="Процентный 2 5 4 2 8" xfId="37209"/>
    <cellStyle name="Процентный 2 5 4 2 9" xfId="37210"/>
    <cellStyle name="Процентный 2 5 4 3" xfId="37211"/>
    <cellStyle name="Процентный 2 5 4 3 2" xfId="37212"/>
    <cellStyle name="Процентный 2 5 4 3 2 2" xfId="37213"/>
    <cellStyle name="Процентный 2 5 4 3 2 2 2" xfId="37214"/>
    <cellStyle name="Процентный 2 5 4 3 2 2 2 2" xfId="37215"/>
    <cellStyle name="Процентный 2 5 4 3 2 2 3" xfId="37216"/>
    <cellStyle name="Процентный 2 5 4 3 2 2 4" xfId="37217"/>
    <cellStyle name="Процентный 2 5 4 3 2 2 5" xfId="37218"/>
    <cellStyle name="Процентный 2 5 4 3 2 3" xfId="37219"/>
    <cellStyle name="Процентный 2 5 4 3 2 3 2" xfId="37220"/>
    <cellStyle name="Процентный 2 5 4 3 2 3 3" xfId="37221"/>
    <cellStyle name="Процентный 2 5 4 3 2 3 4" xfId="37222"/>
    <cellStyle name="Процентный 2 5 4 3 2 4" xfId="37223"/>
    <cellStyle name="Процентный 2 5 4 3 2 5" xfId="37224"/>
    <cellStyle name="Процентный 2 5 4 3 2 6" xfId="37225"/>
    <cellStyle name="Процентный 2 5 4 3 2 7" xfId="37226"/>
    <cellStyle name="Процентный 2 5 4 3 3" xfId="37227"/>
    <cellStyle name="Процентный 2 5 4 3 3 2" xfId="37228"/>
    <cellStyle name="Процентный 2 5 4 3 3 2 2" xfId="37229"/>
    <cellStyle name="Процентный 2 5 4 3 3 3" xfId="37230"/>
    <cellStyle name="Процентный 2 5 4 3 3 4" xfId="37231"/>
    <cellStyle name="Процентный 2 5 4 3 3 5" xfId="37232"/>
    <cellStyle name="Процентный 2 5 4 3 4" xfId="37233"/>
    <cellStyle name="Процентный 2 5 4 3 4 2" xfId="37234"/>
    <cellStyle name="Процентный 2 5 4 3 4 2 2" xfId="37235"/>
    <cellStyle name="Процентный 2 5 4 3 4 3" xfId="37236"/>
    <cellStyle name="Процентный 2 5 4 3 4 4" xfId="37237"/>
    <cellStyle name="Процентный 2 5 4 3 4 5" xfId="37238"/>
    <cellStyle name="Процентный 2 5 4 3 5" xfId="37239"/>
    <cellStyle name="Процентный 2 5 4 3 5 2" xfId="37240"/>
    <cellStyle name="Процентный 2 5 4 3 5 3" xfId="37241"/>
    <cellStyle name="Процентный 2 5 4 3 5 4" xfId="37242"/>
    <cellStyle name="Процентный 2 5 4 3 6" xfId="37243"/>
    <cellStyle name="Процентный 2 5 4 3 7" xfId="37244"/>
    <cellStyle name="Процентный 2 5 4 3 8" xfId="37245"/>
    <cellStyle name="Процентный 2 5 4 3 9" xfId="37246"/>
    <cellStyle name="Процентный 2 5 4 4" xfId="37247"/>
    <cellStyle name="Процентный 2 5 4 4 2" xfId="37248"/>
    <cellStyle name="Процентный 2 5 4 4 2 2" xfId="37249"/>
    <cellStyle name="Процентный 2 5 4 4 2 2 2" xfId="37250"/>
    <cellStyle name="Процентный 2 5 4 4 2 2 2 2" xfId="37251"/>
    <cellStyle name="Процентный 2 5 4 4 2 2 3" xfId="37252"/>
    <cellStyle name="Процентный 2 5 4 4 2 2 4" xfId="37253"/>
    <cellStyle name="Процентный 2 5 4 4 2 2 5" xfId="37254"/>
    <cellStyle name="Процентный 2 5 4 4 2 3" xfId="37255"/>
    <cellStyle name="Процентный 2 5 4 4 2 3 2" xfId="37256"/>
    <cellStyle name="Процентный 2 5 4 4 2 3 3" xfId="37257"/>
    <cellStyle name="Процентный 2 5 4 4 2 3 4" xfId="37258"/>
    <cellStyle name="Процентный 2 5 4 4 2 4" xfId="37259"/>
    <cellStyle name="Процентный 2 5 4 4 2 5" xfId="37260"/>
    <cellStyle name="Процентный 2 5 4 4 2 6" xfId="37261"/>
    <cellStyle name="Процентный 2 5 4 4 2 7" xfId="37262"/>
    <cellStyle name="Процентный 2 5 4 4 3" xfId="37263"/>
    <cellStyle name="Процентный 2 5 4 4 3 2" xfId="37264"/>
    <cellStyle name="Процентный 2 5 4 4 3 2 2" xfId="37265"/>
    <cellStyle name="Процентный 2 5 4 4 3 3" xfId="37266"/>
    <cellStyle name="Процентный 2 5 4 4 3 4" xfId="37267"/>
    <cellStyle name="Процентный 2 5 4 4 3 5" xfId="37268"/>
    <cellStyle name="Процентный 2 5 4 4 4" xfId="37269"/>
    <cellStyle name="Процентный 2 5 4 4 4 2" xfId="37270"/>
    <cellStyle name="Процентный 2 5 4 4 4 2 2" xfId="37271"/>
    <cellStyle name="Процентный 2 5 4 4 4 3" xfId="37272"/>
    <cellStyle name="Процентный 2 5 4 4 4 4" xfId="37273"/>
    <cellStyle name="Процентный 2 5 4 4 4 5" xfId="37274"/>
    <cellStyle name="Процентный 2 5 4 4 5" xfId="37275"/>
    <cellStyle name="Процентный 2 5 4 4 5 2" xfId="37276"/>
    <cellStyle name="Процентный 2 5 4 4 5 3" xfId="37277"/>
    <cellStyle name="Процентный 2 5 4 4 5 4" xfId="37278"/>
    <cellStyle name="Процентный 2 5 4 4 6" xfId="37279"/>
    <cellStyle name="Процентный 2 5 4 4 7" xfId="37280"/>
    <cellStyle name="Процентный 2 5 4 4 8" xfId="37281"/>
    <cellStyle name="Процентный 2 5 4 4 9" xfId="37282"/>
    <cellStyle name="Процентный 2 5 4 5" xfId="37283"/>
    <cellStyle name="Процентный 2 5 4 5 2" xfId="37284"/>
    <cellStyle name="Процентный 2 5 4 5 2 2" xfId="37285"/>
    <cellStyle name="Процентный 2 5 4 5 2 2 2" xfId="37286"/>
    <cellStyle name="Процентный 2 5 4 5 2 2 2 2" xfId="37287"/>
    <cellStyle name="Процентный 2 5 4 5 2 2 3" xfId="37288"/>
    <cellStyle name="Процентный 2 5 4 5 2 2 4" xfId="37289"/>
    <cellStyle name="Процентный 2 5 4 5 2 2 5" xfId="37290"/>
    <cellStyle name="Процентный 2 5 4 5 2 3" xfId="37291"/>
    <cellStyle name="Процентный 2 5 4 5 2 3 2" xfId="37292"/>
    <cellStyle name="Процентный 2 5 4 5 2 3 3" xfId="37293"/>
    <cellStyle name="Процентный 2 5 4 5 2 3 4" xfId="37294"/>
    <cellStyle name="Процентный 2 5 4 5 2 4" xfId="37295"/>
    <cellStyle name="Процентный 2 5 4 5 2 5" xfId="37296"/>
    <cellStyle name="Процентный 2 5 4 5 2 6" xfId="37297"/>
    <cellStyle name="Процентный 2 5 4 5 2 7" xfId="37298"/>
    <cellStyle name="Процентный 2 5 4 5 3" xfId="37299"/>
    <cellStyle name="Процентный 2 5 4 5 3 2" xfId="37300"/>
    <cellStyle name="Процентный 2 5 4 5 3 2 2" xfId="37301"/>
    <cellStyle name="Процентный 2 5 4 5 3 3" xfId="37302"/>
    <cellStyle name="Процентный 2 5 4 5 3 4" xfId="37303"/>
    <cellStyle name="Процентный 2 5 4 5 3 5" xfId="37304"/>
    <cellStyle name="Процентный 2 5 4 5 4" xfId="37305"/>
    <cellStyle name="Процентный 2 5 4 5 4 2" xfId="37306"/>
    <cellStyle name="Процентный 2 5 4 5 4 3" xfId="37307"/>
    <cellStyle name="Процентный 2 5 4 5 4 4" xfId="37308"/>
    <cellStyle name="Процентный 2 5 4 5 5" xfId="37309"/>
    <cellStyle name="Процентный 2 5 4 5 6" xfId="37310"/>
    <cellStyle name="Процентный 2 5 4 5 7" xfId="37311"/>
    <cellStyle name="Процентный 2 5 4 5 8" xfId="37312"/>
    <cellStyle name="Процентный 2 5 4 6" xfId="37313"/>
    <cellStyle name="Процентный 2 5 4 6 2" xfId="37314"/>
    <cellStyle name="Процентный 2 5 4 6 2 2" xfId="37315"/>
    <cellStyle name="Процентный 2 5 4 6 2 2 2" xfId="37316"/>
    <cellStyle name="Процентный 2 5 4 6 2 2 2 2" xfId="37317"/>
    <cellStyle name="Процентный 2 5 4 6 2 2 3" xfId="37318"/>
    <cellStyle name="Процентный 2 5 4 6 2 2 4" xfId="37319"/>
    <cellStyle name="Процентный 2 5 4 6 2 2 5" xfId="37320"/>
    <cellStyle name="Процентный 2 5 4 6 2 3" xfId="37321"/>
    <cellStyle name="Процентный 2 5 4 6 2 3 2" xfId="37322"/>
    <cellStyle name="Процентный 2 5 4 6 2 3 3" xfId="37323"/>
    <cellStyle name="Процентный 2 5 4 6 2 3 4" xfId="37324"/>
    <cellStyle name="Процентный 2 5 4 6 2 4" xfId="37325"/>
    <cellStyle name="Процентный 2 5 4 6 2 5" xfId="37326"/>
    <cellStyle name="Процентный 2 5 4 6 2 6" xfId="37327"/>
    <cellStyle name="Процентный 2 5 4 6 2 7" xfId="37328"/>
    <cellStyle name="Процентный 2 5 4 6 3" xfId="37329"/>
    <cellStyle name="Процентный 2 5 4 6 3 2" xfId="37330"/>
    <cellStyle name="Процентный 2 5 4 6 3 2 2" xfId="37331"/>
    <cellStyle name="Процентный 2 5 4 6 3 3" xfId="37332"/>
    <cellStyle name="Процентный 2 5 4 6 3 4" xfId="37333"/>
    <cellStyle name="Процентный 2 5 4 6 3 5" xfId="37334"/>
    <cellStyle name="Процентный 2 5 4 6 4" xfId="37335"/>
    <cellStyle name="Процентный 2 5 4 6 4 2" xfId="37336"/>
    <cellStyle name="Процентный 2 5 4 6 4 3" xfId="37337"/>
    <cellStyle name="Процентный 2 5 4 6 4 4" xfId="37338"/>
    <cellStyle name="Процентный 2 5 4 6 5" xfId="37339"/>
    <cellStyle name="Процентный 2 5 4 6 6" xfId="37340"/>
    <cellStyle name="Процентный 2 5 4 6 7" xfId="37341"/>
    <cellStyle name="Процентный 2 5 4 6 8" xfId="37342"/>
    <cellStyle name="Процентный 2 5 4 7" xfId="37343"/>
    <cellStyle name="Процентный 2 5 4 7 2" xfId="37344"/>
    <cellStyle name="Процентный 2 5 4 7 2 2" xfId="37345"/>
    <cellStyle name="Процентный 2 5 4 7 2 2 2" xfId="37346"/>
    <cellStyle name="Процентный 2 5 4 7 2 2 2 2" xfId="37347"/>
    <cellStyle name="Процентный 2 5 4 7 2 2 3" xfId="37348"/>
    <cellStyle name="Процентный 2 5 4 7 2 2 4" xfId="37349"/>
    <cellStyle name="Процентный 2 5 4 7 2 2 5" xfId="37350"/>
    <cellStyle name="Процентный 2 5 4 7 2 3" xfId="37351"/>
    <cellStyle name="Процентный 2 5 4 7 2 3 2" xfId="37352"/>
    <cellStyle name="Процентный 2 5 4 7 2 3 3" xfId="37353"/>
    <cellStyle name="Процентный 2 5 4 7 2 3 4" xfId="37354"/>
    <cellStyle name="Процентный 2 5 4 7 2 4" xfId="37355"/>
    <cellStyle name="Процентный 2 5 4 7 2 5" xfId="37356"/>
    <cellStyle name="Процентный 2 5 4 7 2 6" xfId="37357"/>
    <cellStyle name="Процентный 2 5 4 7 2 7" xfId="37358"/>
    <cellStyle name="Процентный 2 5 4 7 3" xfId="37359"/>
    <cellStyle name="Процентный 2 5 4 7 3 2" xfId="37360"/>
    <cellStyle name="Процентный 2 5 4 7 3 2 2" xfId="37361"/>
    <cellStyle name="Процентный 2 5 4 7 3 3" xfId="37362"/>
    <cellStyle name="Процентный 2 5 4 7 3 4" xfId="37363"/>
    <cellStyle name="Процентный 2 5 4 7 3 5" xfId="37364"/>
    <cellStyle name="Процентный 2 5 4 7 4" xfId="37365"/>
    <cellStyle name="Процентный 2 5 4 7 4 2" xfId="37366"/>
    <cellStyle name="Процентный 2 5 4 7 4 3" xfId="37367"/>
    <cellStyle name="Процентный 2 5 4 7 4 4" xfId="37368"/>
    <cellStyle name="Процентный 2 5 4 7 5" xfId="37369"/>
    <cellStyle name="Процентный 2 5 4 7 6" xfId="37370"/>
    <cellStyle name="Процентный 2 5 4 7 7" xfId="37371"/>
    <cellStyle name="Процентный 2 5 4 7 8" xfId="37372"/>
    <cellStyle name="Процентный 2 5 4 8" xfId="37373"/>
    <cellStyle name="Процентный 2 5 4 8 2" xfId="37374"/>
    <cellStyle name="Процентный 2 5 4 8 2 2" xfId="37375"/>
    <cellStyle name="Процентный 2 5 4 8 2 2 2" xfId="37376"/>
    <cellStyle name="Процентный 2 5 4 8 2 3" xfId="37377"/>
    <cellStyle name="Процентный 2 5 4 8 2 4" xfId="37378"/>
    <cellStyle name="Процентный 2 5 4 8 2 5" xfId="37379"/>
    <cellStyle name="Процентный 2 5 4 8 3" xfId="37380"/>
    <cellStyle name="Процентный 2 5 4 8 3 2" xfId="37381"/>
    <cellStyle name="Процентный 2 5 4 8 3 3" xfId="37382"/>
    <cellStyle name="Процентный 2 5 4 8 3 4" xfId="37383"/>
    <cellStyle name="Процентный 2 5 4 8 4" xfId="37384"/>
    <cellStyle name="Процентный 2 5 4 8 5" xfId="37385"/>
    <cellStyle name="Процентный 2 5 4 8 6" xfId="37386"/>
    <cellStyle name="Процентный 2 5 4 8 7" xfId="37387"/>
    <cellStyle name="Процентный 2 5 4 9" xfId="37388"/>
    <cellStyle name="Процентный 2 5 4 9 2" xfId="37389"/>
    <cellStyle name="Процентный 2 5 4 9 2 2" xfId="37390"/>
    <cellStyle name="Процентный 2 5 4 9 2 2 2" xfId="37391"/>
    <cellStyle name="Процентный 2 5 4 9 2 3" xfId="37392"/>
    <cellStyle name="Процентный 2 5 4 9 2 4" xfId="37393"/>
    <cellStyle name="Процентный 2 5 4 9 2 5" xfId="37394"/>
    <cellStyle name="Процентный 2 5 4 9 3" xfId="37395"/>
    <cellStyle name="Процентный 2 5 4 9 3 2" xfId="37396"/>
    <cellStyle name="Процентный 2 5 4 9 3 3" xfId="37397"/>
    <cellStyle name="Процентный 2 5 4 9 3 4" xfId="37398"/>
    <cellStyle name="Процентный 2 5 4 9 4" xfId="37399"/>
    <cellStyle name="Процентный 2 5 4 9 5" xfId="37400"/>
    <cellStyle name="Процентный 2 5 4 9 6" xfId="37401"/>
    <cellStyle name="Процентный 2 5 4 9 7" xfId="37402"/>
    <cellStyle name="Процентный 2 5 5" xfId="37403"/>
    <cellStyle name="Процентный 2 5 5 10" xfId="37404"/>
    <cellStyle name="Процентный 2 5 5 10 2" xfId="37405"/>
    <cellStyle name="Процентный 2 5 5 10 2 2" xfId="37406"/>
    <cellStyle name="Процентный 2 5 5 10 3" xfId="37407"/>
    <cellStyle name="Процентный 2 5 5 10 4" xfId="37408"/>
    <cellStyle name="Процентный 2 5 5 10 5" xfId="37409"/>
    <cellStyle name="Процентный 2 5 5 11" xfId="37410"/>
    <cellStyle name="Процентный 2 5 5 11 2" xfId="37411"/>
    <cellStyle name="Процентный 2 5 5 11 3" xfId="37412"/>
    <cellStyle name="Процентный 2 5 5 11 4" xfId="37413"/>
    <cellStyle name="Процентный 2 5 5 12" xfId="37414"/>
    <cellStyle name="Процентный 2 5 5 13" xfId="37415"/>
    <cellStyle name="Процентный 2 5 5 14" xfId="37416"/>
    <cellStyle name="Процентный 2 5 5 15" xfId="37417"/>
    <cellStyle name="Процентный 2 5 5 2" xfId="37418"/>
    <cellStyle name="Процентный 2 5 5 2 2" xfId="37419"/>
    <cellStyle name="Процентный 2 5 5 2 2 2" xfId="37420"/>
    <cellStyle name="Процентный 2 5 5 2 2 2 2" xfId="37421"/>
    <cellStyle name="Процентный 2 5 5 2 2 2 2 2" xfId="37422"/>
    <cellStyle name="Процентный 2 5 5 2 2 2 3" xfId="37423"/>
    <cellStyle name="Процентный 2 5 5 2 2 2 4" xfId="37424"/>
    <cellStyle name="Процентный 2 5 5 2 2 2 5" xfId="37425"/>
    <cellStyle name="Процентный 2 5 5 2 2 3" xfId="37426"/>
    <cellStyle name="Процентный 2 5 5 2 2 3 2" xfId="37427"/>
    <cellStyle name="Процентный 2 5 5 2 2 3 3" xfId="37428"/>
    <cellStyle name="Процентный 2 5 5 2 2 3 4" xfId="37429"/>
    <cellStyle name="Процентный 2 5 5 2 2 4" xfId="37430"/>
    <cellStyle name="Процентный 2 5 5 2 2 5" xfId="37431"/>
    <cellStyle name="Процентный 2 5 5 2 2 6" xfId="37432"/>
    <cellStyle name="Процентный 2 5 5 2 2 7" xfId="37433"/>
    <cellStyle name="Процентный 2 5 5 2 3" xfId="37434"/>
    <cellStyle name="Процентный 2 5 5 2 3 2" xfId="37435"/>
    <cellStyle name="Процентный 2 5 5 2 3 2 2" xfId="37436"/>
    <cellStyle name="Процентный 2 5 5 2 3 3" xfId="37437"/>
    <cellStyle name="Процентный 2 5 5 2 3 4" xfId="37438"/>
    <cellStyle name="Процентный 2 5 5 2 3 5" xfId="37439"/>
    <cellStyle name="Процентный 2 5 5 2 4" xfId="37440"/>
    <cellStyle name="Процентный 2 5 5 2 4 2" xfId="37441"/>
    <cellStyle name="Процентный 2 5 5 2 4 2 2" xfId="37442"/>
    <cellStyle name="Процентный 2 5 5 2 4 3" xfId="37443"/>
    <cellStyle name="Процентный 2 5 5 2 4 4" xfId="37444"/>
    <cellStyle name="Процентный 2 5 5 2 4 5" xfId="37445"/>
    <cellStyle name="Процентный 2 5 5 2 5" xfId="37446"/>
    <cellStyle name="Процентный 2 5 5 2 5 2" xfId="37447"/>
    <cellStyle name="Процентный 2 5 5 2 5 3" xfId="37448"/>
    <cellStyle name="Процентный 2 5 5 2 5 4" xfId="37449"/>
    <cellStyle name="Процентный 2 5 5 2 6" xfId="37450"/>
    <cellStyle name="Процентный 2 5 5 2 7" xfId="37451"/>
    <cellStyle name="Процентный 2 5 5 2 8" xfId="37452"/>
    <cellStyle name="Процентный 2 5 5 2 9" xfId="37453"/>
    <cellStyle name="Процентный 2 5 5 3" xfId="37454"/>
    <cellStyle name="Процентный 2 5 5 3 2" xfId="37455"/>
    <cellStyle name="Процентный 2 5 5 3 2 2" xfId="37456"/>
    <cellStyle name="Процентный 2 5 5 3 2 2 2" xfId="37457"/>
    <cellStyle name="Процентный 2 5 5 3 2 2 2 2" xfId="37458"/>
    <cellStyle name="Процентный 2 5 5 3 2 2 3" xfId="37459"/>
    <cellStyle name="Процентный 2 5 5 3 2 2 4" xfId="37460"/>
    <cellStyle name="Процентный 2 5 5 3 2 2 5" xfId="37461"/>
    <cellStyle name="Процентный 2 5 5 3 2 3" xfId="37462"/>
    <cellStyle name="Процентный 2 5 5 3 2 3 2" xfId="37463"/>
    <cellStyle name="Процентный 2 5 5 3 2 3 3" xfId="37464"/>
    <cellStyle name="Процентный 2 5 5 3 2 3 4" xfId="37465"/>
    <cellStyle name="Процентный 2 5 5 3 2 4" xfId="37466"/>
    <cellStyle name="Процентный 2 5 5 3 2 5" xfId="37467"/>
    <cellStyle name="Процентный 2 5 5 3 2 6" xfId="37468"/>
    <cellStyle name="Процентный 2 5 5 3 2 7" xfId="37469"/>
    <cellStyle name="Процентный 2 5 5 3 3" xfId="37470"/>
    <cellStyle name="Процентный 2 5 5 3 3 2" xfId="37471"/>
    <cellStyle name="Процентный 2 5 5 3 3 2 2" xfId="37472"/>
    <cellStyle name="Процентный 2 5 5 3 3 3" xfId="37473"/>
    <cellStyle name="Процентный 2 5 5 3 3 4" xfId="37474"/>
    <cellStyle name="Процентный 2 5 5 3 3 5" xfId="37475"/>
    <cellStyle name="Процентный 2 5 5 3 4" xfId="37476"/>
    <cellStyle name="Процентный 2 5 5 3 4 2" xfId="37477"/>
    <cellStyle name="Процентный 2 5 5 3 4 2 2" xfId="37478"/>
    <cellStyle name="Процентный 2 5 5 3 4 3" xfId="37479"/>
    <cellStyle name="Процентный 2 5 5 3 4 4" xfId="37480"/>
    <cellStyle name="Процентный 2 5 5 3 4 5" xfId="37481"/>
    <cellStyle name="Процентный 2 5 5 3 5" xfId="37482"/>
    <cellStyle name="Процентный 2 5 5 3 5 2" xfId="37483"/>
    <cellStyle name="Процентный 2 5 5 3 5 3" xfId="37484"/>
    <cellStyle name="Процентный 2 5 5 3 5 4" xfId="37485"/>
    <cellStyle name="Процентный 2 5 5 3 6" xfId="37486"/>
    <cellStyle name="Процентный 2 5 5 3 7" xfId="37487"/>
    <cellStyle name="Процентный 2 5 5 3 8" xfId="37488"/>
    <cellStyle name="Процентный 2 5 5 3 9" xfId="37489"/>
    <cellStyle name="Процентный 2 5 5 4" xfId="37490"/>
    <cellStyle name="Процентный 2 5 5 4 2" xfId="37491"/>
    <cellStyle name="Процентный 2 5 5 4 2 2" xfId="37492"/>
    <cellStyle name="Процентный 2 5 5 4 2 2 2" xfId="37493"/>
    <cellStyle name="Процентный 2 5 5 4 2 2 2 2" xfId="37494"/>
    <cellStyle name="Процентный 2 5 5 4 2 2 3" xfId="37495"/>
    <cellStyle name="Процентный 2 5 5 4 2 2 4" xfId="37496"/>
    <cellStyle name="Процентный 2 5 5 4 2 2 5" xfId="37497"/>
    <cellStyle name="Процентный 2 5 5 4 2 3" xfId="37498"/>
    <cellStyle name="Процентный 2 5 5 4 2 3 2" xfId="37499"/>
    <cellStyle name="Процентный 2 5 5 4 2 3 3" xfId="37500"/>
    <cellStyle name="Процентный 2 5 5 4 2 3 4" xfId="37501"/>
    <cellStyle name="Процентный 2 5 5 4 2 4" xfId="37502"/>
    <cellStyle name="Процентный 2 5 5 4 2 5" xfId="37503"/>
    <cellStyle name="Процентный 2 5 5 4 2 6" xfId="37504"/>
    <cellStyle name="Процентный 2 5 5 4 2 7" xfId="37505"/>
    <cellStyle name="Процентный 2 5 5 4 3" xfId="37506"/>
    <cellStyle name="Процентный 2 5 5 4 3 2" xfId="37507"/>
    <cellStyle name="Процентный 2 5 5 4 3 2 2" xfId="37508"/>
    <cellStyle name="Процентный 2 5 5 4 3 3" xfId="37509"/>
    <cellStyle name="Процентный 2 5 5 4 3 4" xfId="37510"/>
    <cellStyle name="Процентный 2 5 5 4 3 5" xfId="37511"/>
    <cellStyle name="Процентный 2 5 5 4 4" xfId="37512"/>
    <cellStyle name="Процентный 2 5 5 4 4 2" xfId="37513"/>
    <cellStyle name="Процентный 2 5 5 4 4 3" xfId="37514"/>
    <cellStyle name="Процентный 2 5 5 4 4 4" xfId="37515"/>
    <cellStyle name="Процентный 2 5 5 4 5" xfId="37516"/>
    <cellStyle name="Процентный 2 5 5 4 6" xfId="37517"/>
    <cellStyle name="Процентный 2 5 5 4 7" xfId="37518"/>
    <cellStyle name="Процентный 2 5 5 4 8" xfId="37519"/>
    <cellStyle name="Процентный 2 5 5 5" xfId="37520"/>
    <cellStyle name="Процентный 2 5 5 5 2" xfId="37521"/>
    <cellStyle name="Процентный 2 5 5 5 2 2" xfId="37522"/>
    <cellStyle name="Процентный 2 5 5 5 2 2 2" xfId="37523"/>
    <cellStyle name="Процентный 2 5 5 5 2 2 2 2" xfId="37524"/>
    <cellStyle name="Процентный 2 5 5 5 2 2 3" xfId="37525"/>
    <cellStyle name="Процентный 2 5 5 5 2 2 4" xfId="37526"/>
    <cellStyle name="Процентный 2 5 5 5 2 2 5" xfId="37527"/>
    <cellStyle name="Процентный 2 5 5 5 2 3" xfId="37528"/>
    <cellStyle name="Процентный 2 5 5 5 2 3 2" xfId="37529"/>
    <cellStyle name="Процентный 2 5 5 5 2 3 3" xfId="37530"/>
    <cellStyle name="Процентный 2 5 5 5 2 3 4" xfId="37531"/>
    <cellStyle name="Процентный 2 5 5 5 2 4" xfId="37532"/>
    <cellStyle name="Процентный 2 5 5 5 2 5" xfId="37533"/>
    <cellStyle name="Процентный 2 5 5 5 2 6" xfId="37534"/>
    <cellStyle name="Процентный 2 5 5 5 2 7" xfId="37535"/>
    <cellStyle name="Процентный 2 5 5 5 3" xfId="37536"/>
    <cellStyle name="Процентный 2 5 5 5 3 2" xfId="37537"/>
    <cellStyle name="Процентный 2 5 5 5 3 2 2" xfId="37538"/>
    <cellStyle name="Процентный 2 5 5 5 3 3" xfId="37539"/>
    <cellStyle name="Процентный 2 5 5 5 3 4" xfId="37540"/>
    <cellStyle name="Процентный 2 5 5 5 3 5" xfId="37541"/>
    <cellStyle name="Процентный 2 5 5 5 4" xfId="37542"/>
    <cellStyle name="Процентный 2 5 5 5 4 2" xfId="37543"/>
    <cellStyle name="Процентный 2 5 5 5 4 3" xfId="37544"/>
    <cellStyle name="Процентный 2 5 5 5 4 4" xfId="37545"/>
    <cellStyle name="Процентный 2 5 5 5 5" xfId="37546"/>
    <cellStyle name="Процентный 2 5 5 5 6" xfId="37547"/>
    <cellStyle name="Процентный 2 5 5 5 7" xfId="37548"/>
    <cellStyle name="Процентный 2 5 5 5 8" xfId="37549"/>
    <cellStyle name="Процентный 2 5 5 6" xfId="37550"/>
    <cellStyle name="Процентный 2 5 5 6 2" xfId="37551"/>
    <cellStyle name="Процентный 2 5 5 6 2 2" xfId="37552"/>
    <cellStyle name="Процентный 2 5 5 6 2 2 2" xfId="37553"/>
    <cellStyle name="Процентный 2 5 5 6 2 2 2 2" xfId="37554"/>
    <cellStyle name="Процентный 2 5 5 6 2 2 3" xfId="37555"/>
    <cellStyle name="Процентный 2 5 5 6 2 2 4" xfId="37556"/>
    <cellStyle name="Процентный 2 5 5 6 2 2 5" xfId="37557"/>
    <cellStyle name="Процентный 2 5 5 6 2 3" xfId="37558"/>
    <cellStyle name="Процентный 2 5 5 6 2 3 2" xfId="37559"/>
    <cellStyle name="Процентный 2 5 5 6 2 3 3" xfId="37560"/>
    <cellStyle name="Процентный 2 5 5 6 2 3 4" xfId="37561"/>
    <cellStyle name="Процентный 2 5 5 6 2 4" xfId="37562"/>
    <cellStyle name="Процентный 2 5 5 6 2 5" xfId="37563"/>
    <cellStyle name="Процентный 2 5 5 6 2 6" xfId="37564"/>
    <cellStyle name="Процентный 2 5 5 6 2 7" xfId="37565"/>
    <cellStyle name="Процентный 2 5 5 6 3" xfId="37566"/>
    <cellStyle name="Процентный 2 5 5 6 3 2" xfId="37567"/>
    <cellStyle name="Процентный 2 5 5 6 3 2 2" xfId="37568"/>
    <cellStyle name="Процентный 2 5 5 6 3 3" xfId="37569"/>
    <cellStyle name="Процентный 2 5 5 6 3 4" xfId="37570"/>
    <cellStyle name="Процентный 2 5 5 6 3 5" xfId="37571"/>
    <cellStyle name="Процентный 2 5 5 6 4" xfId="37572"/>
    <cellStyle name="Процентный 2 5 5 6 4 2" xfId="37573"/>
    <cellStyle name="Процентный 2 5 5 6 4 3" xfId="37574"/>
    <cellStyle name="Процентный 2 5 5 6 4 4" xfId="37575"/>
    <cellStyle name="Процентный 2 5 5 6 5" xfId="37576"/>
    <cellStyle name="Процентный 2 5 5 6 6" xfId="37577"/>
    <cellStyle name="Процентный 2 5 5 6 7" xfId="37578"/>
    <cellStyle name="Процентный 2 5 5 6 8" xfId="37579"/>
    <cellStyle name="Процентный 2 5 5 7" xfId="37580"/>
    <cellStyle name="Процентный 2 5 5 7 2" xfId="37581"/>
    <cellStyle name="Процентный 2 5 5 7 2 2" xfId="37582"/>
    <cellStyle name="Процентный 2 5 5 7 2 2 2" xfId="37583"/>
    <cellStyle name="Процентный 2 5 5 7 2 2 2 2" xfId="37584"/>
    <cellStyle name="Процентный 2 5 5 7 2 2 3" xfId="37585"/>
    <cellStyle name="Процентный 2 5 5 7 2 2 4" xfId="37586"/>
    <cellStyle name="Процентный 2 5 5 7 2 2 5" xfId="37587"/>
    <cellStyle name="Процентный 2 5 5 7 2 3" xfId="37588"/>
    <cellStyle name="Процентный 2 5 5 7 2 3 2" xfId="37589"/>
    <cellStyle name="Процентный 2 5 5 7 2 3 3" xfId="37590"/>
    <cellStyle name="Процентный 2 5 5 7 2 3 4" xfId="37591"/>
    <cellStyle name="Процентный 2 5 5 7 2 4" xfId="37592"/>
    <cellStyle name="Процентный 2 5 5 7 2 5" xfId="37593"/>
    <cellStyle name="Процентный 2 5 5 7 2 6" xfId="37594"/>
    <cellStyle name="Процентный 2 5 5 7 2 7" xfId="37595"/>
    <cellStyle name="Процентный 2 5 5 7 3" xfId="37596"/>
    <cellStyle name="Процентный 2 5 5 7 3 2" xfId="37597"/>
    <cellStyle name="Процентный 2 5 5 7 3 2 2" xfId="37598"/>
    <cellStyle name="Процентный 2 5 5 7 3 3" xfId="37599"/>
    <cellStyle name="Процентный 2 5 5 7 3 4" xfId="37600"/>
    <cellStyle name="Процентный 2 5 5 7 3 5" xfId="37601"/>
    <cellStyle name="Процентный 2 5 5 7 4" xfId="37602"/>
    <cellStyle name="Процентный 2 5 5 7 4 2" xfId="37603"/>
    <cellStyle name="Процентный 2 5 5 7 4 3" xfId="37604"/>
    <cellStyle name="Процентный 2 5 5 7 4 4" xfId="37605"/>
    <cellStyle name="Процентный 2 5 5 7 5" xfId="37606"/>
    <cellStyle name="Процентный 2 5 5 7 6" xfId="37607"/>
    <cellStyle name="Процентный 2 5 5 7 7" xfId="37608"/>
    <cellStyle name="Процентный 2 5 5 7 8" xfId="37609"/>
    <cellStyle name="Процентный 2 5 5 8" xfId="37610"/>
    <cellStyle name="Процентный 2 5 5 8 2" xfId="37611"/>
    <cellStyle name="Процентный 2 5 5 8 2 2" xfId="37612"/>
    <cellStyle name="Процентный 2 5 5 8 2 2 2" xfId="37613"/>
    <cellStyle name="Процентный 2 5 5 8 2 3" xfId="37614"/>
    <cellStyle name="Процентный 2 5 5 8 2 4" xfId="37615"/>
    <cellStyle name="Процентный 2 5 5 8 2 5" xfId="37616"/>
    <cellStyle name="Процентный 2 5 5 8 3" xfId="37617"/>
    <cellStyle name="Процентный 2 5 5 8 3 2" xfId="37618"/>
    <cellStyle name="Процентный 2 5 5 8 3 3" xfId="37619"/>
    <cellStyle name="Процентный 2 5 5 8 3 4" xfId="37620"/>
    <cellStyle name="Процентный 2 5 5 8 4" xfId="37621"/>
    <cellStyle name="Процентный 2 5 5 8 5" xfId="37622"/>
    <cellStyle name="Процентный 2 5 5 8 6" xfId="37623"/>
    <cellStyle name="Процентный 2 5 5 8 7" xfId="37624"/>
    <cellStyle name="Процентный 2 5 5 9" xfId="37625"/>
    <cellStyle name="Процентный 2 5 5 9 2" xfId="37626"/>
    <cellStyle name="Процентный 2 5 5 9 2 2" xfId="37627"/>
    <cellStyle name="Процентный 2 5 5 9 2 2 2" xfId="37628"/>
    <cellStyle name="Процентный 2 5 5 9 2 3" xfId="37629"/>
    <cellStyle name="Процентный 2 5 5 9 2 4" xfId="37630"/>
    <cellStyle name="Процентный 2 5 5 9 2 5" xfId="37631"/>
    <cellStyle name="Процентный 2 5 5 9 3" xfId="37632"/>
    <cellStyle name="Процентный 2 5 5 9 3 2" xfId="37633"/>
    <cellStyle name="Процентный 2 5 5 9 3 3" xfId="37634"/>
    <cellStyle name="Процентный 2 5 5 9 3 4" xfId="37635"/>
    <cellStyle name="Процентный 2 5 5 9 4" xfId="37636"/>
    <cellStyle name="Процентный 2 5 5 9 5" xfId="37637"/>
    <cellStyle name="Процентный 2 5 5 9 6" xfId="37638"/>
    <cellStyle name="Процентный 2 5 5 9 7" xfId="37639"/>
    <cellStyle name="Процентный 2 5 6" xfId="37640"/>
    <cellStyle name="Процентный 2 5 6 2" xfId="37641"/>
    <cellStyle name="Процентный 2 5 6 2 2" xfId="37642"/>
    <cellStyle name="Процентный 2 5 6 2 2 2" xfId="37643"/>
    <cellStyle name="Процентный 2 5 6 2 2 2 2" xfId="37644"/>
    <cellStyle name="Процентный 2 5 6 2 2 3" xfId="37645"/>
    <cellStyle name="Процентный 2 5 6 2 2 4" xfId="37646"/>
    <cellStyle name="Процентный 2 5 6 2 2 5" xfId="37647"/>
    <cellStyle name="Процентный 2 5 6 2 3" xfId="37648"/>
    <cellStyle name="Процентный 2 5 6 2 3 2" xfId="37649"/>
    <cellStyle name="Процентный 2 5 6 2 3 3" xfId="37650"/>
    <cellStyle name="Процентный 2 5 6 2 3 4" xfId="37651"/>
    <cellStyle name="Процентный 2 5 6 2 4" xfId="37652"/>
    <cellStyle name="Процентный 2 5 6 2 5" xfId="37653"/>
    <cellStyle name="Процентный 2 5 6 2 6" xfId="37654"/>
    <cellStyle name="Процентный 2 5 6 2 7" xfId="37655"/>
    <cellStyle name="Процентный 2 5 6 3" xfId="37656"/>
    <cellStyle name="Процентный 2 5 6 3 2" xfId="37657"/>
    <cellStyle name="Процентный 2 5 6 3 2 2" xfId="37658"/>
    <cellStyle name="Процентный 2 5 6 3 2 2 2" xfId="37659"/>
    <cellStyle name="Процентный 2 5 6 3 2 3" xfId="37660"/>
    <cellStyle name="Процентный 2 5 6 3 2 4" xfId="37661"/>
    <cellStyle name="Процентный 2 5 6 3 2 5" xfId="37662"/>
    <cellStyle name="Процентный 2 5 6 3 3" xfId="37663"/>
    <cellStyle name="Процентный 2 5 6 3 3 2" xfId="37664"/>
    <cellStyle name="Процентный 2 5 6 3 3 3" xfId="37665"/>
    <cellStyle name="Процентный 2 5 6 3 3 4" xfId="37666"/>
    <cellStyle name="Процентный 2 5 6 3 4" xfId="37667"/>
    <cellStyle name="Процентный 2 5 6 3 5" xfId="37668"/>
    <cellStyle name="Процентный 2 5 6 3 6" xfId="37669"/>
    <cellStyle name="Процентный 2 5 6 3 7" xfId="37670"/>
    <cellStyle name="Процентный 2 5 6 4" xfId="37671"/>
    <cellStyle name="Процентный 2 5 6 4 2" xfId="37672"/>
    <cellStyle name="Процентный 2 5 6 4 2 2" xfId="37673"/>
    <cellStyle name="Процентный 2 5 6 4 3" xfId="37674"/>
    <cellStyle name="Процентный 2 5 6 4 4" xfId="37675"/>
    <cellStyle name="Процентный 2 5 6 4 5" xfId="37676"/>
    <cellStyle name="Процентный 2 5 6 5" xfId="37677"/>
    <cellStyle name="Процентный 2 5 6 5 2" xfId="37678"/>
    <cellStyle name="Процентный 2 5 6 5 3" xfId="37679"/>
    <cellStyle name="Процентный 2 5 6 5 4" xfId="37680"/>
    <cellStyle name="Процентный 2 5 6 6" xfId="37681"/>
    <cellStyle name="Процентный 2 5 6 7" xfId="37682"/>
    <cellStyle name="Процентный 2 5 6 8" xfId="37683"/>
    <cellStyle name="Процентный 2 5 6 9" xfId="37684"/>
    <cellStyle name="Процентный 2 5 7" xfId="37685"/>
    <cellStyle name="Процентный 2 5 7 2" xfId="37686"/>
    <cellStyle name="Процентный 2 5 7 2 2" xfId="37687"/>
    <cellStyle name="Процентный 2 5 7 2 2 2" xfId="37688"/>
    <cellStyle name="Процентный 2 5 7 2 2 2 2" xfId="37689"/>
    <cellStyle name="Процентный 2 5 7 2 2 3" xfId="37690"/>
    <cellStyle name="Процентный 2 5 7 2 2 4" xfId="37691"/>
    <cellStyle name="Процентный 2 5 7 2 2 5" xfId="37692"/>
    <cellStyle name="Процентный 2 5 7 2 3" xfId="37693"/>
    <cellStyle name="Процентный 2 5 7 2 3 2" xfId="37694"/>
    <cellStyle name="Процентный 2 5 7 2 3 3" xfId="37695"/>
    <cellStyle name="Процентный 2 5 7 2 3 4" xfId="37696"/>
    <cellStyle name="Процентный 2 5 7 2 4" xfId="37697"/>
    <cellStyle name="Процентный 2 5 7 2 5" xfId="37698"/>
    <cellStyle name="Процентный 2 5 7 2 6" xfId="37699"/>
    <cellStyle name="Процентный 2 5 7 2 7" xfId="37700"/>
    <cellStyle name="Процентный 2 5 7 3" xfId="37701"/>
    <cellStyle name="Процентный 2 5 7 3 2" xfId="37702"/>
    <cellStyle name="Процентный 2 5 7 3 2 2" xfId="37703"/>
    <cellStyle name="Процентный 2 5 7 3 3" xfId="37704"/>
    <cellStyle name="Процентный 2 5 7 3 4" xfId="37705"/>
    <cellStyle name="Процентный 2 5 7 3 5" xfId="37706"/>
    <cellStyle name="Процентный 2 5 7 4" xfId="37707"/>
    <cellStyle name="Процентный 2 5 7 4 2" xfId="37708"/>
    <cellStyle name="Процентный 2 5 7 4 2 2" xfId="37709"/>
    <cellStyle name="Процентный 2 5 7 4 3" xfId="37710"/>
    <cellStyle name="Процентный 2 5 7 4 4" xfId="37711"/>
    <cellStyle name="Процентный 2 5 7 4 5" xfId="37712"/>
    <cellStyle name="Процентный 2 5 7 5" xfId="37713"/>
    <cellStyle name="Процентный 2 5 7 5 2" xfId="37714"/>
    <cellStyle name="Процентный 2 5 7 5 3" xfId="37715"/>
    <cellStyle name="Процентный 2 5 7 5 4" xfId="37716"/>
    <cellStyle name="Процентный 2 5 7 6" xfId="37717"/>
    <cellStyle name="Процентный 2 5 7 7" xfId="37718"/>
    <cellStyle name="Процентный 2 5 7 8" xfId="37719"/>
    <cellStyle name="Процентный 2 5 7 9" xfId="37720"/>
    <cellStyle name="Процентный 2 5 8" xfId="37721"/>
    <cellStyle name="Процентный 2 5 8 2" xfId="37722"/>
    <cellStyle name="Процентный 2 5 8 2 2" xfId="37723"/>
    <cellStyle name="Процентный 2 5 8 2 2 2" xfId="37724"/>
    <cellStyle name="Процентный 2 5 8 2 2 2 2" xfId="37725"/>
    <cellStyle name="Процентный 2 5 8 2 2 3" xfId="37726"/>
    <cellStyle name="Процентный 2 5 8 2 2 4" xfId="37727"/>
    <cellStyle name="Процентный 2 5 8 2 2 5" xfId="37728"/>
    <cellStyle name="Процентный 2 5 8 2 3" xfId="37729"/>
    <cellStyle name="Процентный 2 5 8 2 3 2" xfId="37730"/>
    <cellStyle name="Процентный 2 5 8 2 3 3" xfId="37731"/>
    <cellStyle name="Процентный 2 5 8 2 3 4" xfId="37732"/>
    <cellStyle name="Процентный 2 5 8 2 4" xfId="37733"/>
    <cellStyle name="Процентный 2 5 8 2 5" xfId="37734"/>
    <cellStyle name="Процентный 2 5 8 2 6" xfId="37735"/>
    <cellStyle name="Процентный 2 5 8 2 7" xfId="37736"/>
    <cellStyle name="Процентный 2 5 8 3" xfId="37737"/>
    <cellStyle name="Процентный 2 5 8 3 2" xfId="37738"/>
    <cellStyle name="Процентный 2 5 8 3 2 2" xfId="37739"/>
    <cellStyle name="Процентный 2 5 8 3 3" xfId="37740"/>
    <cellStyle name="Процентный 2 5 8 3 4" xfId="37741"/>
    <cellStyle name="Процентный 2 5 8 3 5" xfId="37742"/>
    <cellStyle name="Процентный 2 5 8 4" xfId="37743"/>
    <cellStyle name="Процентный 2 5 8 4 2" xfId="37744"/>
    <cellStyle name="Процентный 2 5 8 4 2 2" xfId="37745"/>
    <cellStyle name="Процентный 2 5 8 4 3" xfId="37746"/>
    <cellStyle name="Процентный 2 5 8 4 4" xfId="37747"/>
    <cellStyle name="Процентный 2 5 8 4 5" xfId="37748"/>
    <cellStyle name="Процентный 2 5 8 5" xfId="37749"/>
    <cellStyle name="Процентный 2 5 8 5 2" xfId="37750"/>
    <cellStyle name="Процентный 2 5 8 5 3" xfId="37751"/>
    <cellStyle name="Процентный 2 5 8 5 4" xfId="37752"/>
    <cellStyle name="Процентный 2 5 8 6" xfId="37753"/>
    <cellStyle name="Процентный 2 5 8 7" xfId="37754"/>
    <cellStyle name="Процентный 2 5 8 8" xfId="37755"/>
    <cellStyle name="Процентный 2 5 8 9" xfId="37756"/>
    <cellStyle name="Процентный 2 5 9" xfId="37757"/>
    <cellStyle name="Процентный 2 5 9 2" xfId="37758"/>
    <cellStyle name="Процентный 2 5 9 2 2" xfId="37759"/>
    <cellStyle name="Процентный 2 5 9 2 2 2" xfId="37760"/>
    <cellStyle name="Процентный 2 5 9 2 2 2 2" xfId="37761"/>
    <cellStyle name="Процентный 2 5 9 2 2 3" xfId="37762"/>
    <cellStyle name="Процентный 2 5 9 2 2 4" xfId="37763"/>
    <cellStyle name="Процентный 2 5 9 2 2 5" xfId="37764"/>
    <cellStyle name="Процентный 2 5 9 2 3" xfId="37765"/>
    <cellStyle name="Процентный 2 5 9 2 3 2" xfId="37766"/>
    <cellStyle name="Процентный 2 5 9 2 3 3" xfId="37767"/>
    <cellStyle name="Процентный 2 5 9 2 3 4" xfId="37768"/>
    <cellStyle name="Процентный 2 5 9 2 4" xfId="37769"/>
    <cellStyle name="Процентный 2 5 9 2 5" xfId="37770"/>
    <cellStyle name="Процентный 2 5 9 2 6" xfId="37771"/>
    <cellStyle name="Процентный 2 5 9 2 7" xfId="37772"/>
    <cellStyle name="Процентный 2 5 9 3" xfId="37773"/>
    <cellStyle name="Процентный 2 5 9 3 2" xfId="37774"/>
    <cellStyle name="Процентный 2 5 9 3 2 2" xfId="37775"/>
    <cellStyle name="Процентный 2 5 9 3 3" xfId="37776"/>
    <cellStyle name="Процентный 2 5 9 3 4" xfId="37777"/>
    <cellStyle name="Процентный 2 5 9 3 5" xfId="37778"/>
    <cellStyle name="Процентный 2 5 9 4" xfId="37779"/>
    <cellStyle name="Процентный 2 5 9 4 2" xfId="37780"/>
    <cellStyle name="Процентный 2 5 9 4 3" xfId="37781"/>
    <cellStyle name="Процентный 2 5 9 4 4" xfId="37782"/>
    <cellStyle name="Процентный 2 5 9 5" xfId="37783"/>
    <cellStyle name="Процентный 2 5 9 6" xfId="37784"/>
    <cellStyle name="Процентный 2 5 9 7" xfId="37785"/>
    <cellStyle name="Процентный 2 5 9 8" xfId="37786"/>
    <cellStyle name="Процентный 2 6" xfId="37787"/>
    <cellStyle name="Процентный 2 6 10" xfId="37788"/>
    <cellStyle name="Процентный 2 6 10 2" xfId="37789"/>
    <cellStyle name="Процентный 2 6 10 2 2" xfId="37790"/>
    <cellStyle name="Процентный 2 6 10 3" xfId="37791"/>
    <cellStyle name="Процентный 2 6 10 4" xfId="37792"/>
    <cellStyle name="Процентный 2 6 10 5" xfId="37793"/>
    <cellStyle name="Процентный 2 6 11" xfId="37794"/>
    <cellStyle name="Процентный 2 6 11 2" xfId="37795"/>
    <cellStyle name="Процентный 2 6 11 2 2" xfId="37796"/>
    <cellStyle name="Процентный 2 6 11 3" xfId="37797"/>
    <cellStyle name="Процентный 2 6 11 4" xfId="37798"/>
    <cellStyle name="Процентный 2 6 11 5" xfId="37799"/>
    <cellStyle name="Процентный 2 6 12" xfId="37800"/>
    <cellStyle name="Процентный 2 6 12 2" xfId="37801"/>
    <cellStyle name="Процентный 2 6 12 2 2" xfId="37802"/>
    <cellStyle name="Процентный 2 6 12 3" xfId="37803"/>
    <cellStyle name="Процентный 2 6 13" xfId="37804"/>
    <cellStyle name="Процентный 2 6 13 2" xfId="37805"/>
    <cellStyle name="Процентный 2 6 14" xfId="37806"/>
    <cellStyle name="Процентный 2 6 15" xfId="37807"/>
    <cellStyle name="Процентный 2 6 2" xfId="37808"/>
    <cellStyle name="Процентный 2 6 2 10" xfId="37809"/>
    <cellStyle name="Процентный 2 6 2 11" xfId="37810"/>
    <cellStyle name="Процентный 2 6 2 2" xfId="37811"/>
    <cellStyle name="Процентный 2 6 2 2 2" xfId="37812"/>
    <cellStyle name="Процентный 2 6 2 2 2 2" xfId="37813"/>
    <cellStyle name="Процентный 2 6 2 2 2 2 2" xfId="37814"/>
    <cellStyle name="Процентный 2 6 2 2 2 3" xfId="37815"/>
    <cellStyle name="Процентный 2 6 2 2 2 4" xfId="37816"/>
    <cellStyle name="Процентный 2 6 2 2 2 5" xfId="37817"/>
    <cellStyle name="Процентный 2 6 2 2 3" xfId="37818"/>
    <cellStyle name="Процентный 2 6 2 2 3 2" xfId="37819"/>
    <cellStyle name="Процентный 2 6 2 2 3 2 2" xfId="37820"/>
    <cellStyle name="Процентный 2 6 2 2 3 3" xfId="37821"/>
    <cellStyle name="Процентный 2 6 2 2 3 4" xfId="37822"/>
    <cellStyle name="Процентный 2 6 2 2 3 5" xfId="37823"/>
    <cellStyle name="Процентный 2 6 2 2 4" xfId="37824"/>
    <cellStyle name="Процентный 2 6 2 2 4 2" xfId="37825"/>
    <cellStyle name="Процентный 2 6 2 2 4 2 2" xfId="37826"/>
    <cellStyle name="Процентный 2 6 2 2 4 3" xfId="37827"/>
    <cellStyle name="Процентный 2 6 2 2 4 4" xfId="37828"/>
    <cellStyle name="Процентный 2 6 2 2 4 5" xfId="37829"/>
    <cellStyle name="Процентный 2 6 2 2 5" xfId="37830"/>
    <cellStyle name="Процентный 2 6 2 2 5 2" xfId="37831"/>
    <cellStyle name="Процентный 2 6 2 2 5 2 2" xfId="37832"/>
    <cellStyle name="Процентный 2 6 2 2 5 3" xfId="37833"/>
    <cellStyle name="Процентный 2 6 2 2 6" xfId="37834"/>
    <cellStyle name="Процентный 2 6 2 2 6 2" xfId="37835"/>
    <cellStyle name="Процентный 2 6 2 2 7" xfId="37836"/>
    <cellStyle name="Процентный 2 6 2 2 8" xfId="37837"/>
    <cellStyle name="Процентный 2 6 2 3" xfId="37838"/>
    <cellStyle name="Процентный 2 6 2 3 2" xfId="37839"/>
    <cellStyle name="Процентный 2 6 2 3 2 2" xfId="37840"/>
    <cellStyle name="Процентный 2 6 2 3 2 2 2" xfId="37841"/>
    <cellStyle name="Процентный 2 6 2 3 2 3" xfId="37842"/>
    <cellStyle name="Процентный 2 6 2 3 2 4" xfId="37843"/>
    <cellStyle name="Процентный 2 6 2 3 2 5" xfId="37844"/>
    <cellStyle name="Процентный 2 6 2 3 3" xfId="37845"/>
    <cellStyle name="Процентный 2 6 2 3 3 2" xfId="37846"/>
    <cellStyle name="Процентный 2 6 2 3 3 2 2" xfId="37847"/>
    <cellStyle name="Процентный 2 6 2 3 3 3" xfId="37848"/>
    <cellStyle name="Процентный 2 6 2 3 3 4" xfId="37849"/>
    <cellStyle name="Процентный 2 6 2 3 3 5" xfId="37850"/>
    <cellStyle name="Процентный 2 6 2 3 4" xfId="37851"/>
    <cellStyle name="Процентный 2 6 2 3 4 2" xfId="37852"/>
    <cellStyle name="Процентный 2 6 2 3 4 2 2" xfId="37853"/>
    <cellStyle name="Процентный 2 6 2 3 4 3" xfId="37854"/>
    <cellStyle name="Процентный 2 6 2 3 4 4" xfId="37855"/>
    <cellStyle name="Процентный 2 6 2 3 4 5" xfId="37856"/>
    <cellStyle name="Процентный 2 6 2 3 5" xfId="37857"/>
    <cellStyle name="Процентный 2 6 2 3 5 2" xfId="37858"/>
    <cellStyle name="Процентный 2 6 2 3 5 2 2" xfId="37859"/>
    <cellStyle name="Процентный 2 6 2 3 5 3" xfId="37860"/>
    <cellStyle name="Процентный 2 6 2 3 6" xfId="37861"/>
    <cellStyle name="Процентный 2 6 2 3 6 2" xfId="37862"/>
    <cellStyle name="Процентный 2 6 2 3 7" xfId="37863"/>
    <cellStyle name="Процентный 2 6 2 3 8" xfId="37864"/>
    <cellStyle name="Процентный 2 6 2 4" xfId="37865"/>
    <cellStyle name="Процентный 2 6 2 4 2" xfId="37866"/>
    <cellStyle name="Процентный 2 6 2 4 2 2" xfId="37867"/>
    <cellStyle name="Процентный 2 6 2 4 3" xfId="37868"/>
    <cellStyle name="Процентный 2 6 2 4 4" xfId="37869"/>
    <cellStyle name="Процентный 2 6 2 4 5" xfId="37870"/>
    <cellStyle name="Процентный 2 6 2 5" xfId="37871"/>
    <cellStyle name="Процентный 2 6 2 5 2" xfId="37872"/>
    <cellStyle name="Процентный 2 6 2 5 2 2" xfId="37873"/>
    <cellStyle name="Процентный 2 6 2 5 3" xfId="37874"/>
    <cellStyle name="Процентный 2 6 2 5 4" xfId="37875"/>
    <cellStyle name="Процентный 2 6 2 5 5" xfId="37876"/>
    <cellStyle name="Процентный 2 6 2 6" xfId="37877"/>
    <cellStyle name="Процентный 2 6 2 6 2" xfId="37878"/>
    <cellStyle name="Процентный 2 6 2 6 2 2" xfId="37879"/>
    <cellStyle name="Процентный 2 6 2 6 3" xfId="37880"/>
    <cellStyle name="Процентный 2 6 2 6 4" xfId="37881"/>
    <cellStyle name="Процентный 2 6 2 6 5" xfId="37882"/>
    <cellStyle name="Процентный 2 6 2 7" xfId="37883"/>
    <cellStyle name="Процентный 2 6 2 7 2" xfId="37884"/>
    <cellStyle name="Процентный 2 6 2 7 2 2" xfId="37885"/>
    <cellStyle name="Процентный 2 6 2 7 3" xfId="37886"/>
    <cellStyle name="Процентный 2 6 2 7 4" xfId="37887"/>
    <cellStyle name="Процентный 2 6 2 7 5" xfId="37888"/>
    <cellStyle name="Процентный 2 6 2 8" xfId="37889"/>
    <cellStyle name="Процентный 2 6 2 8 2" xfId="37890"/>
    <cellStyle name="Процентный 2 6 2 8 2 2" xfId="37891"/>
    <cellStyle name="Процентный 2 6 2 8 3" xfId="37892"/>
    <cellStyle name="Процентный 2 6 2 9" xfId="37893"/>
    <cellStyle name="Процентный 2 6 2 9 2" xfId="37894"/>
    <cellStyle name="Процентный 2 6 3" xfId="37895"/>
    <cellStyle name="Процентный 2 6 3 2" xfId="37896"/>
    <cellStyle name="Процентный 2 6 3 2 2" xfId="37897"/>
    <cellStyle name="Процентный 2 6 3 2 2 2" xfId="37898"/>
    <cellStyle name="Процентный 2 6 3 2 2 2 2" xfId="37899"/>
    <cellStyle name="Процентный 2 6 3 2 2 3" xfId="37900"/>
    <cellStyle name="Процентный 2 6 3 2 2 4" xfId="37901"/>
    <cellStyle name="Процентный 2 6 3 2 2 5" xfId="37902"/>
    <cellStyle name="Процентный 2 6 3 2 3" xfId="37903"/>
    <cellStyle name="Процентный 2 6 3 2 3 2" xfId="37904"/>
    <cellStyle name="Процентный 2 6 3 2 3 2 2" xfId="37905"/>
    <cellStyle name="Процентный 2 6 3 2 3 3" xfId="37906"/>
    <cellStyle name="Процентный 2 6 3 2 3 4" xfId="37907"/>
    <cellStyle name="Процентный 2 6 3 2 3 5" xfId="37908"/>
    <cellStyle name="Процентный 2 6 3 2 4" xfId="37909"/>
    <cellStyle name="Процентный 2 6 3 2 4 2" xfId="37910"/>
    <cellStyle name="Процентный 2 6 3 2 4 3" xfId="37911"/>
    <cellStyle name="Процентный 2 6 3 2 4 4" xfId="37912"/>
    <cellStyle name="Процентный 2 6 3 2 5" xfId="37913"/>
    <cellStyle name="Процентный 2 6 3 2 6" xfId="37914"/>
    <cellStyle name="Процентный 2 6 3 2 7" xfId="37915"/>
    <cellStyle name="Процентный 2 6 3 2 8" xfId="37916"/>
    <cellStyle name="Процентный 2 6 3 3" xfId="37917"/>
    <cellStyle name="Процентный 2 6 3 3 2" xfId="37918"/>
    <cellStyle name="Процентный 2 6 3 3 2 2" xfId="37919"/>
    <cellStyle name="Процентный 2 6 3 3 3" xfId="37920"/>
    <cellStyle name="Процентный 2 6 3 3 4" xfId="37921"/>
    <cellStyle name="Процентный 2 6 3 3 5" xfId="37922"/>
    <cellStyle name="Процентный 2 6 3 4" xfId="37923"/>
    <cellStyle name="Процентный 2 6 3 4 2" xfId="37924"/>
    <cellStyle name="Процентный 2 6 3 4 2 2" xfId="37925"/>
    <cellStyle name="Процентный 2 6 3 4 3" xfId="37926"/>
    <cellStyle name="Процентный 2 6 3 4 4" xfId="37927"/>
    <cellStyle name="Процентный 2 6 3 4 5" xfId="37928"/>
    <cellStyle name="Процентный 2 6 3 5" xfId="37929"/>
    <cellStyle name="Процентный 2 6 3 5 2" xfId="37930"/>
    <cellStyle name="Процентный 2 6 3 5 2 2" xfId="37931"/>
    <cellStyle name="Процентный 2 6 3 5 3" xfId="37932"/>
    <cellStyle name="Процентный 2 6 3 5 4" xfId="37933"/>
    <cellStyle name="Процентный 2 6 3 5 5" xfId="37934"/>
    <cellStyle name="Процентный 2 6 3 6" xfId="37935"/>
    <cellStyle name="Процентный 2 6 3 6 2" xfId="37936"/>
    <cellStyle name="Процентный 2 6 3 6 2 2" xfId="37937"/>
    <cellStyle name="Процентный 2 6 3 6 3" xfId="37938"/>
    <cellStyle name="Процентный 2 6 3 7" xfId="37939"/>
    <cellStyle name="Процентный 2 6 3 7 2" xfId="37940"/>
    <cellStyle name="Процентный 2 6 3 8" xfId="37941"/>
    <cellStyle name="Процентный 2 6 3 9" xfId="37942"/>
    <cellStyle name="Процентный 2 6 4" xfId="37943"/>
    <cellStyle name="Процентный 2 6 4 2" xfId="37944"/>
    <cellStyle name="Процентный 2 6 4 2 2" xfId="37945"/>
    <cellStyle name="Процентный 2 6 4 2 2 2" xfId="37946"/>
    <cellStyle name="Процентный 2 6 4 2 2 2 2" xfId="37947"/>
    <cellStyle name="Процентный 2 6 4 2 2 3" xfId="37948"/>
    <cellStyle name="Процентный 2 6 4 2 2 4" xfId="37949"/>
    <cellStyle name="Процентный 2 6 4 2 2 5" xfId="37950"/>
    <cellStyle name="Процентный 2 6 4 2 3" xfId="37951"/>
    <cellStyle name="Процентный 2 6 4 2 3 2" xfId="37952"/>
    <cellStyle name="Процентный 2 6 4 2 3 3" xfId="37953"/>
    <cellStyle name="Процентный 2 6 4 2 3 4" xfId="37954"/>
    <cellStyle name="Процентный 2 6 4 2 4" xfId="37955"/>
    <cellStyle name="Процентный 2 6 4 2 5" xfId="37956"/>
    <cellStyle name="Процентный 2 6 4 2 6" xfId="37957"/>
    <cellStyle name="Процентный 2 6 4 2 7" xfId="37958"/>
    <cellStyle name="Процентный 2 6 4 3" xfId="37959"/>
    <cellStyle name="Процентный 2 6 4 3 2" xfId="37960"/>
    <cellStyle name="Процентный 2 6 4 3 2 2" xfId="37961"/>
    <cellStyle name="Процентный 2 6 4 3 3" xfId="37962"/>
    <cellStyle name="Процентный 2 6 4 3 4" xfId="37963"/>
    <cellStyle name="Процентный 2 6 4 3 5" xfId="37964"/>
    <cellStyle name="Процентный 2 6 4 4" xfId="37965"/>
    <cellStyle name="Процентный 2 6 4 4 2" xfId="37966"/>
    <cellStyle name="Процентный 2 6 4 4 2 2" xfId="37967"/>
    <cellStyle name="Процентный 2 6 4 4 3" xfId="37968"/>
    <cellStyle name="Процентный 2 6 4 4 4" xfId="37969"/>
    <cellStyle name="Процентный 2 6 4 4 5" xfId="37970"/>
    <cellStyle name="Процентный 2 6 4 5" xfId="37971"/>
    <cellStyle name="Процентный 2 6 4 5 2" xfId="37972"/>
    <cellStyle name="Процентный 2 6 4 5 2 2" xfId="37973"/>
    <cellStyle name="Процентный 2 6 4 5 3" xfId="37974"/>
    <cellStyle name="Процентный 2 6 4 5 4" xfId="37975"/>
    <cellStyle name="Процентный 2 6 4 5 5" xfId="37976"/>
    <cellStyle name="Процентный 2 6 4 6" xfId="37977"/>
    <cellStyle name="Процентный 2 6 4 6 2" xfId="37978"/>
    <cellStyle name="Процентный 2 6 4 6 2 2" xfId="37979"/>
    <cellStyle name="Процентный 2 6 4 6 3" xfId="37980"/>
    <cellStyle name="Процентный 2 6 4 7" xfId="37981"/>
    <cellStyle name="Процентный 2 6 4 7 2" xfId="37982"/>
    <cellStyle name="Процентный 2 6 4 8" xfId="37983"/>
    <cellStyle name="Процентный 2 6 4 9" xfId="37984"/>
    <cellStyle name="Процентный 2 6 5" xfId="37985"/>
    <cellStyle name="Процентный 2 6 5 2" xfId="37986"/>
    <cellStyle name="Процентный 2 6 5 2 2" xfId="37987"/>
    <cellStyle name="Процентный 2 6 5 2 2 2" xfId="37988"/>
    <cellStyle name="Процентный 2 6 5 2 2 2 2" xfId="37989"/>
    <cellStyle name="Процентный 2 6 5 2 2 3" xfId="37990"/>
    <cellStyle name="Процентный 2 6 5 2 2 4" xfId="37991"/>
    <cellStyle name="Процентный 2 6 5 2 2 5" xfId="37992"/>
    <cellStyle name="Процентный 2 6 5 2 3" xfId="37993"/>
    <cellStyle name="Процентный 2 6 5 2 3 2" xfId="37994"/>
    <cellStyle name="Процентный 2 6 5 2 3 3" xfId="37995"/>
    <cellStyle name="Процентный 2 6 5 2 3 4" xfId="37996"/>
    <cellStyle name="Процентный 2 6 5 2 4" xfId="37997"/>
    <cellStyle name="Процентный 2 6 5 2 5" xfId="37998"/>
    <cellStyle name="Процентный 2 6 5 2 6" xfId="37999"/>
    <cellStyle name="Процентный 2 6 5 2 7" xfId="38000"/>
    <cellStyle name="Процентный 2 6 5 3" xfId="38001"/>
    <cellStyle name="Процентный 2 6 5 3 2" xfId="38002"/>
    <cellStyle name="Процентный 2 6 5 3 2 2" xfId="38003"/>
    <cellStyle name="Процентный 2 6 5 3 3" xfId="38004"/>
    <cellStyle name="Процентный 2 6 5 3 4" xfId="38005"/>
    <cellStyle name="Процентный 2 6 5 3 5" xfId="38006"/>
    <cellStyle name="Процентный 2 6 5 4" xfId="38007"/>
    <cellStyle name="Процентный 2 6 5 4 2" xfId="38008"/>
    <cellStyle name="Процентный 2 6 5 4 2 2" xfId="38009"/>
    <cellStyle name="Процентный 2 6 5 4 3" xfId="38010"/>
    <cellStyle name="Процентный 2 6 5 4 4" xfId="38011"/>
    <cellStyle name="Процентный 2 6 5 4 5" xfId="38012"/>
    <cellStyle name="Процентный 2 6 5 5" xfId="38013"/>
    <cellStyle name="Процентный 2 6 5 5 2" xfId="38014"/>
    <cellStyle name="Процентный 2 6 5 5 3" xfId="38015"/>
    <cellStyle name="Процентный 2 6 5 5 4" xfId="38016"/>
    <cellStyle name="Процентный 2 6 5 6" xfId="38017"/>
    <cellStyle name="Процентный 2 6 5 7" xfId="38018"/>
    <cellStyle name="Процентный 2 6 5 8" xfId="38019"/>
    <cellStyle name="Процентный 2 6 5 9" xfId="38020"/>
    <cellStyle name="Процентный 2 6 6" xfId="38021"/>
    <cellStyle name="Процентный 2 6 6 2" xfId="38022"/>
    <cellStyle name="Процентный 2 6 6 2 2" xfId="38023"/>
    <cellStyle name="Процентный 2 6 6 2 2 2" xfId="38024"/>
    <cellStyle name="Процентный 2 6 6 2 2 2 2" xfId="38025"/>
    <cellStyle name="Процентный 2 6 6 2 2 3" xfId="38026"/>
    <cellStyle name="Процентный 2 6 6 2 2 4" xfId="38027"/>
    <cellStyle name="Процентный 2 6 6 2 2 5" xfId="38028"/>
    <cellStyle name="Процентный 2 6 6 2 3" xfId="38029"/>
    <cellStyle name="Процентный 2 6 6 2 3 2" xfId="38030"/>
    <cellStyle name="Процентный 2 6 6 2 3 3" xfId="38031"/>
    <cellStyle name="Процентный 2 6 6 2 3 4" xfId="38032"/>
    <cellStyle name="Процентный 2 6 6 2 4" xfId="38033"/>
    <cellStyle name="Процентный 2 6 6 2 5" xfId="38034"/>
    <cellStyle name="Процентный 2 6 6 2 6" xfId="38035"/>
    <cellStyle name="Процентный 2 6 6 2 7" xfId="38036"/>
    <cellStyle name="Процентный 2 6 6 3" xfId="38037"/>
    <cellStyle name="Процентный 2 6 6 3 2" xfId="38038"/>
    <cellStyle name="Процентный 2 6 6 3 2 2" xfId="38039"/>
    <cellStyle name="Процентный 2 6 6 3 3" xfId="38040"/>
    <cellStyle name="Процентный 2 6 6 3 4" xfId="38041"/>
    <cellStyle name="Процентный 2 6 6 3 5" xfId="38042"/>
    <cellStyle name="Процентный 2 6 6 4" xfId="38043"/>
    <cellStyle name="Процентный 2 6 6 4 2" xfId="38044"/>
    <cellStyle name="Процентный 2 6 6 4 3" xfId="38045"/>
    <cellStyle name="Процентный 2 6 6 4 4" xfId="38046"/>
    <cellStyle name="Процентный 2 6 6 5" xfId="38047"/>
    <cellStyle name="Процентный 2 6 6 6" xfId="38048"/>
    <cellStyle name="Процентный 2 6 6 7" xfId="38049"/>
    <cellStyle name="Процентный 2 6 6 8" xfId="38050"/>
    <cellStyle name="Процентный 2 6 7" xfId="38051"/>
    <cellStyle name="Процентный 2 6 7 2" xfId="38052"/>
    <cellStyle name="Процентный 2 6 7 2 2" xfId="38053"/>
    <cellStyle name="Процентный 2 6 7 2 2 2" xfId="38054"/>
    <cellStyle name="Процентный 2 6 7 2 2 2 2" xfId="38055"/>
    <cellStyle name="Процентный 2 6 7 2 2 3" xfId="38056"/>
    <cellStyle name="Процентный 2 6 7 2 2 4" xfId="38057"/>
    <cellStyle name="Процентный 2 6 7 2 2 5" xfId="38058"/>
    <cellStyle name="Процентный 2 6 7 2 3" xfId="38059"/>
    <cellStyle name="Процентный 2 6 7 2 3 2" xfId="38060"/>
    <cellStyle name="Процентный 2 6 7 2 3 3" xfId="38061"/>
    <cellStyle name="Процентный 2 6 7 2 3 4" xfId="38062"/>
    <cellStyle name="Процентный 2 6 7 2 4" xfId="38063"/>
    <cellStyle name="Процентный 2 6 7 2 5" xfId="38064"/>
    <cellStyle name="Процентный 2 6 7 2 6" xfId="38065"/>
    <cellStyle name="Процентный 2 6 7 2 7" xfId="38066"/>
    <cellStyle name="Процентный 2 6 7 3" xfId="38067"/>
    <cellStyle name="Процентный 2 6 7 3 2" xfId="38068"/>
    <cellStyle name="Процентный 2 6 7 3 2 2" xfId="38069"/>
    <cellStyle name="Процентный 2 6 7 3 3" xfId="38070"/>
    <cellStyle name="Процентный 2 6 7 3 4" xfId="38071"/>
    <cellStyle name="Процентный 2 6 7 3 5" xfId="38072"/>
    <cellStyle name="Процентный 2 6 7 4" xfId="38073"/>
    <cellStyle name="Процентный 2 6 7 4 2" xfId="38074"/>
    <cellStyle name="Процентный 2 6 7 4 3" xfId="38075"/>
    <cellStyle name="Процентный 2 6 7 4 4" xfId="38076"/>
    <cellStyle name="Процентный 2 6 7 5" xfId="38077"/>
    <cellStyle name="Процентный 2 6 7 6" xfId="38078"/>
    <cellStyle name="Процентный 2 6 7 7" xfId="38079"/>
    <cellStyle name="Процентный 2 6 7 8" xfId="38080"/>
    <cellStyle name="Процентный 2 6 8" xfId="38081"/>
    <cellStyle name="Процентный 2 6 8 2" xfId="38082"/>
    <cellStyle name="Процентный 2 6 8 2 2" xfId="38083"/>
    <cellStyle name="Процентный 2 6 8 2 2 2" xfId="38084"/>
    <cellStyle name="Процентный 2 6 8 2 3" xfId="38085"/>
    <cellStyle name="Процентный 2 6 8 2 4" xfId="38086"/>
    <cellStyle name="Процентный 2 6 8 2 5" xfId="38087"/>
    <cellStyle name="Процентный 2 6 8 3" xfId="38088"/>
    <cellStyle name="Процентный 2 6 8 3 2" xfId="38089"/>
    <cellStyle name="Процентный 2 6 8 3 3" xfId="38090"/>
    <cellStyle name="Процентный 2 6 8 3 4" xfId="38091"/>
    <cellStyle name="Процентный 2 6 8 4" xfId="38092"/>
    <cellStyle name="Процентный 2 6 8 5" xfId="38093"/>
    <cellStyle name="Процентный 2 6 8 6" xfId="38094"/>
    <cellStyle name="Процентный 2 6 8 7" xfId="38095"/>
    <cellStyle name="Процентный 2 6 9" xfId="38096"/>
    <cellStyle name="Процентный 2 6 9 2" xfId="38097"/>
    <cellStyle name="Процентный 2 6 9 3" xfId="38098"/>
    <cellStyle name="Процентный 2 6 9 3 2" xfId="38099"/>
    <cellStyle name="Процентный 2 6 9 4" xfId="38100"/>
    <cellStyle name="Процентный 2 6 9 5" xfId="38101"/>
    <cellStyle name="Процентный 2 6 9 6" xfId="38102"/>
    <cellStyle name="Процентный 2 7" xfId="38103"/>
    <cellStyle name="Процентный 2 7 10" xfId="38104"/>
    <cellStyle name="Процентный 2 7 10 2" xfId="38105"/>
    <cellStyle name="Процентный 2 7 10 2 2" xfId="38106"/>
    <cellStyle name="Процентный 2 7 10 3" xfId="38107"/>
    <cellStyle name="Процентный 2 7 10 4" xfId="38108"/>
    <cellStyle name="Процентный 2 7 10 5" xfId="38109"/>
    <cellStyle name="Процентный 2 7 11" xfId="38110"/>
    <cellStyle name="Процентный 2 7 11 2" xfId="38111"/>
    <cellStyle name="Процентный 2 7 11 2 2" xfId="38112"/>
    <cellStyle name="Процентный 2 7 11 3" xfId="38113"/>
    <cellStyle name="Процентный 2 7 11 4" xfId="38114"/>
    <cellStyle name="Процентный 2 7 11 5" xfId="38115"/>
    <cellStyle name="Процентный 2 7 12" xfId="38116"/>
    <cellStyle name="Процентный 2 7 12 2" xfId="38117"/>
    <cellStyle name="Процентный 2 7 12 2 2" xfId="38118"/>
    <cellStyle name="Процентный 2 7 12 3" xfId="38119"/>
    <cellStyle name="Процентный 2 7 13" xfId="38120"/>
    <cellStyle name="Процентный 2 7 13 2" xfId="38121"/>
    <cellStyle name="Процентный 2 7 14" xfId="38122"/>
    <cellStyle name="Процентный 2 7 15" xfId="38123"/>
    <cellStyle name="Процентный 2 7 2" xfId="38124"/>
    <cellStyle name="Процентный 2 7 2 2" xfId="38125"/>
    <cellStyle name="Процентный 2 7 2 2 2" xfId="38126"/>
    <cellStyle name="Процентный 2 7 2 2 2 2" xfId="38127"/>
    <cellStyle name="Процентный 2 7 2 2 2 2 2" xfId="38128"/>
    <cellStyle name="Процентный 2 7 2 2 2 3" xfId="38129"/>
    <cellStyle name="Процентный 2 7 2 2 2 4" xfId="38130"/>
    <cellStyle name="Процентный 2 7 2 2 2 5" xfId="38131"/>
    <cellStyle name="Процентный 2 7 2 2 3" xfId="38132"/>
    <cellStyle name="Процентный 2 7 2 2 3 2" xfId="38133"/>
    <cellStyle name="Процентный 2 7 2 2 3 2 2" xfId="38134"/>
    <cellStyle name="Процентный 2 7 2 2 3 3" xfId="38135"/>
    <cellStyle name="Процентный 2 7 2 2 3 4" xfId="38136"/>
    <cellStyle name="Процентный 2 7 2 2 3 5" xfId="38137"/>
    <cellStyle name="Процентный 2 7 2 2 4" xfId="38138"/>
    <cellStyle name="Процентный 2 7 2 2 4 2" xfId="38139"/>
    <cellStyle name="Процентный 2 7 2 2 4 3" xfId="38140"/>
    <cellStyle name="Процентный 2 7 2 2 4 4" xfId="38141"/>
    <cellStyle name="Процентный 2 7 2 2 5" xfId="38142"/>
    <cellStyle name="Процентный 2 7 2 2 6" xfId="38143"/>
    <cellStyle name="Процентный 2 7 2 2 7" xfId="38144"/>
    <cellStyle name="Процентный 2 7 2 2 8" xfId="38145"/>
    <cellStyle name="Процентный 2 7 2 3" xfId="38146"/>
    <cellStyle name="Процентный 2 7 2 3 2" xfId="38147"/>
    <cellStyle name="Процентный 2 7 2 3 2 2" xfId="38148"/>
    <cellStyle name="Процентный 2 7 2 3 2 2 2" xfId="38149"/>
    <cellStyle name="Процентный 2 7 2 3 2 3" xfId="38150"/>
    <cellStyle name="Процентный 2 7 2 3 2 4" xfId="38151"/>
    <cellStyle name="Процентный 2 7 2 3 2 5" xfId="38152"/>
    <cellStyle name="Процентный 2 7 2 3 3" xfId="38153"/>
    <cellStyle name="Процентный 2 7 2 3 3 2" xfId="38154"/>
    <cellStyle name="Процентный 2 7 2 3 3 3" xfId="38155"/>
    <cellStyle name="Процентный 2 7 2 3 3 4" xfId="38156"/>
    <cellStyle name="Процентный 2 7 2 3 4" xfId="38157"/>
    <cellStyle name="Процентный 2 7 2 3 5" xfId="38158"/>
    <cellStyle name="Процентный 2 7 2 3 6" xfId="38159"/>
    <cellStyle name="Процентный 2 7 2 3 7" xfId="38160"/>
    <cellStyle name="Процентный 2 7 2 4" xfId="38161"/>
    <cellStyle name="Процентный 2 7 2 4 2" xfId="38162"/>
    <cellStyle name="Процентный 2 7 2 4 2 2" xfId="38163"/>
    <cellStyle name="Процентный 2 7 2 4 3" xfId="38164"/>
    <cellStyle name="Процентный 2 7 2 4 4" xfId="38165"/>
    <cellStyle name="Процентный 2 7 2 4 5" xfId="38166"/>
    <cellStyle name="Процентный 2 7 2 5" xfId="38167"/>
    <cellStyle name="Процентный 2 7 2 5 2" xfId="38168"/>
    <cellStyle name="Процентный 2 7 2 5 2 2" xfId="38169"/>
    <cellStyle name="Процентный 2 7 2 5 3" xfId="38170"/>
    <cellStyle name="Процентный 2 7 2 5 4" xfId="38171"/>
    <cellStyle name="Процентный 2 7 2 5 5" xfId="38172"/>
    <cellStyle name="Процентный 2 7 2 6" xfId="38173"/>
    <cellStyle name="Процентный 2 7 2 6 2" xfId="38174"/>
    <cellStyle name="Процентный 2 7 2 6 2 2" xfId="38175"/>
    <cellStyle name="Процентный 2 7 2 6 3" xfId="38176"/>
    <cellStyle name="Процентный 2 7 2 7" xfId="38177"/>
    <cellStyle name="Процентный 2 7 2 7 2" xfId="38178"/>
    <cellStyle name="Процентный 2 7 2 8" xfId="38179"/>
    <cellStyle name="Процентный 2 7 2 9" xfId="38180"/>
    <cellStyle name="Процентный 2 7 3" xfId="38181"/>
    <cellStyle name="Процентный 2 7 3 2" xfId="38182"/>
    <cellStyle name="Процентный 2 7 3 2 2" xfId="38183"/>
    <cellStyle name="Процентный 2 7 3 2 2 2" xfId="38184"/>
    <cellStyle name="Процентный 2 7 3 2 2 2 2" xfId="38185"/>
    <cellStyle name="Процентный 2 7 3 2 2 3" xfId="38186"/>
    <cellStyle name="Процентный 2 7 3 2 2 4" xfId="38187"/>
    <cellStyle name="Процентный 2 7 3 2 2 5" xfId="38188"/>
    <cellStyle name="Процентный 2 7 3 2 3" xfId="38189"/>
    <cellStyle name="Процентный 2 7 3 2 3 2" xfId="38190"/>
    <cellStyle name="Процентный 2 7 3 2 3 2 2" xfId="38191"/>
    <cellStyle name="Процентный 2 7 3 2 3 3" xfId="38192"/>
    <cellStyle name="Процентный 2 7 3 2 3 4" xfId="38193"/>
    <cellStyle name="Процентный 2 7 3 2 3 5" xfId="38194"/>
    <cellStyle name="Процентный 2 7 3 2 4" xfId="38195"/>
    <cellStyle name="Процентный 2 7 3 2 4 2" xfId="38196"/>
    <cellStyle name="Процентный 2 7 3 2 4 3" xfId="38197"/>
    <cellStyle name="Процентный 2 7 3 2 4 4" xfId="38198"/>
    <cellStyle name="Процентный 2 7 3 2 5" xfId="38199"/>
    <cellStyle name="Процентный 2 7 3 2 6" xfId="38200"/>
    <cellStyle name="Процентный 2 7 3 2 7" xfId="38201"/>
    <cellStyle name="Процентный 2 7 3 2 8" xfId="38202"/>
    <cellStyle name="Процентный 2 7 3 3" xfId="38203"/>
    <cellStyle name="Процентный 2 7 3 3 2" xfId="38204"/>
    <cellStyle name="Процентный 2 7 3 3 2 2" xfId="38205"/>
    <cellStyle name="Процентный 2 7 3 3 3" xfId="38206"/>
    <cellStyle name="Процентный 2 7 3 3 4" xfId="38207"/>
    <cellStyle name="Процентный 2 7 3 3 5" xfId="38208"/>
    <cellStyle name="Процентный 2 7 3 4" xfId="38209"/>
    <cellStyle name="Процентный 2 7 3 4 2" xfId="38210"/>
    <cellStyle name="Процентный 2 7 3 4 2 2" xfId="38211"/>
    <cellStyle name="Процентный 2 7 3 4 3" xfId="38212"/>
    <cellStyle name="Процентный 2 7 3 4 4" xfId="38213"/>
    <cellStyle name="Процентный 2 7 3 4 5" xfId="38214"/>
    <cellStyle name="Процентный 2 7 3 5" xfId="38215"/>
    <cellStyle name="Процентный 2 7 3 5 2" xfId="38216"/>
    <cellStyle name="Процентный 2 7 3 5 2 2" xfId="38217"/>
    <cellStyle name="Процентный 2 7 3 5 3" xfId="38218"/>
    <cellStyle name="Процентный 2 7 3 5 4" xfId="38219"/>
    <cellStyle name="Процентный 2 7 3 5 5" xfId="38220"/>
    <cellStyle name="Процентный 2 7 3 6" xfId="38221"/>
    <cellStyle name="Процентный 2 7 3 6 2" xfId="38222"/>
    <cellStyle name="Процентный 2 7 3 6 2 2" xfId="38223"/>
    <cellStyle name="Процентный 2 7 3 6 3" xfId="38224"/>
    <cellStyle name="Процентный 2 7 3 7" xfId="38225"/>
    <cellStyle name="Процентный 2 7 3 7 2" xfId="38226"/>
    <cellStyle name="Процентный 2 7 3 8" xfId="38227"/>
    <cellStyle name="Процентный 2 7 3 9" xfId="38228"/>
    <cellStyle name="Процентный 2 7 4" xfId="38229"/>
    <cellStyle name="Процентный 2 7 4 2" xfId="38230"/>
    <cellStyle name="Процентный 2 7 4 2 2" xfId="38231"/>
    <cellStyle name="Процентный 2 7 4 2 2 2" xfId="38232"/>
    <cellStyle name="Процентный 2 7 4 2 2 2 2" xfId="38233"/>
    <cellStyle name="Процентный 2 7 4 2 2 3" xfId="38234"/>
    <cellStyle name="Процентный 2 7 4 2 2 4" xfId="38235"/>
    <cellStyle name="Процентный 2 7 4 2 2 5" xfId="38236"/>
    <cellStyle name="Процентный 2 7 4 2 3" xfId="38237"/>
    <cellStyle name="Процентный 2 7 4 2 3 2" xfId="38238"/>
    <cellStyle name="Процентный 2 7 4 2 3 3" xfId="38239"/>
    <cellStyle name="Процентный 2 7 4 2 3 4" xfId="38240"/>
    <cellStyle name="Процентный 2 7 4 2 4" xfId="38241"/>
    <cellStyle name="Процентный 2 7 4 2 5" xfId="38242"/>
    <cellStyle name="Процентный 2 7 4 2 6" xfId="38243"/>
    <cellStyle name="Процентный 2 7 4 2 7" xfId="38244"/>
    <cellStyle name="Процентный 2 7 4 3" xfId="38245"/>
    <cellStyle name="Процентный 2 7 4 3 2" xfId="38246"/>
    <cellStyle name="Процентный 2 7 4 3 2 2" xfId="38247"/>
    <cellStyle name="Процентный 2 7 4 3 3" xfId="38248"/>
    <cellStyle name="Процентный 2 7 4 3 4" xfId="38249"/>
    <cellStyle name="Процентный 2 7 4 3 5" xfId="38250"/>
    <cellStyle name="Процентный 2 7 4 4" xfId="38251"/>
    <cellStyle name="Процентный 2 7 4 4 2" xfId="38252"/>
    <cellStyle name="Процентный 2 7 4 4 2 2" xfId="38253"/>
    <cellStyle name="Процентный 2 7 4 4 3" xfId="38254"/>
    <cellStyle name="Процентный 2 7 4 4 4" xfId="38255"/>
    <cellStyle name="Процентный 2 7 4 4 5" xfId="38256"/>
    <cellStyle name="Процентный 2 7 4 5" xfId="38257"/>
    <cellStyle name="Процентный 2 7 4 5 2" xfId="38258"/>
    <cellStyle name="Процентный 2 7 4 5 3" xfId="38259"/>
    <cellStyle name="Процентный 2 7 4 5 4" xfId="38260"/>
    <cellStyle name="Процентный 2 7 4 6" xfId="38261"/>
    <cellStyle name="Процентный 2 7 4 7" xfId="38262"/>
    <cellStyle name="Процентный 2 7 4 8" xfId="38263"/>
    <cellStyle name="Процентный 2 7 4 9" xfId="38264"/>
    <cellStyle name="Процентный 2 7 5" xfId="38265"/>
    <cellStyle name="Процентный 2 7 5 2" xfId="38266"/>
    <cellStyle name="Процентный 2 7 5 2 2" xfId="38267"/>
    <cellStyle name="Процентный 2 7 5 2 2 2" xfId="38268"/>
    <cellStyle name="Процентный 2 7 5 2 2 2 2" xfId="38269"/>
    <cellStyle name="Процентный 2 7 5 2 2 3" xfId="38270"/>
    <cellStyle name="Процентный 2 7 5 2 2 4" xfId="38271"/>
    <cellStyle name="Процентный 2 7 5 2 2 5" xfId="38272"/>
    <cellStyle name="Процентный 2 7 5 2 3" xfId="38273"/>
    <cellStyle name="Процентный 2 7 5 2 3 2" xfId="38274"/>
    <cellStyle name="Процентный 2 7 5 2 3 3" xfId="38275"/>
    <cellStyle name="Процентный 2 7 5 2 3 4" xfId="38276"/>
    <cellStyle name="Процентный 2 7 5 2 4" xfId="38277"/>
    <cellStyle name="Процентный 2 7 5 2 5" xfId="38278"/>
    <cellStyle name="Процентный 2 7 5 2 6" xfId="38279"/>
    <cellStyle name="Процентный 2 7 5 2 7" xfId="38280"/>
    <cellStyle name="Процентный 2 7 5 3" xfId="38281"/>
    <cellStyle name="Процентный 2 7 5 3 2" xfId="38282"/>
    <cellStyle name="Процентный 2 7 5 3 2 2" xfId="38283"/>
    <cellStyle name="Процентный 2 7 5 3 3" xfId="38284"/>
    <cellStyle name="Процентный 2 7 5 3 4" xfId="38285"/>
    <cellStyle name="Процентный 2 7 5 3 5" xfId="38286"/>
    <cellStyle name="Процентный 2 7 5 4" xfId="38287"/>
    <cellStyle name="Процентный 2 7 5 4 2" xfId="38288"/>
    <cellStyle name="Процентный 2 7 5 4 3" xfId="38289"/>
    <cellStyle name="Процентный 2 7 5 4 4" xfId="38290"/>
    <cellStyle name="Процентный 2 7 5 5" xfId="38291"/>
    <cellStyle name="Процентный 2 7 5 6" xfId="38292"/>
    <cellStyle name="Процентный 2 7 5 7" xfId="38293"/>
    <cellStyle name="Процентный 2 7 5 8" xfId="38294"/>
    <cellStyle name="Процентный 2 7 6" xfId="38295"/>
    <cellStyle name="Процентный 2 7 6 2" xfId="38296"/>
    <cellStyle name="Процентный 2 7 6 2 2" xfId="38297"/>
    <cellStyle name="Процентный 2 7 6 2 2 2" xfId="38298"/>
    <cellStyle name="Процентный 2 7 6 2 2 2 2" xfId="38299"/>
    <cellStyle name="Процентный 2 7 6 2 2 3" xfId="38300"/>
    <cellStyle name="Процентный 2 7 6 2 2 4" xfId="38301"/>
    <cellStyle name="Процентный 2 7 6 2 2 5" xfId="38302"/>
    <cellStyle name="Процентный 2 7 6 2 3" xfId="38303"/>
    <cellStyle name="Процентный 2 7 6 2 3 2" xfId="38304"/>
    <cellStyle name="Процентный 2 7 6 2 3 3" xfId="38305"/>
    <cellStyle name="Процентный 2 7 6 2 3 4" xfId="38306"/>
    <cellStyle name="Процентный 2 7 6 2 4" xfId="38307"/>
    <cellStyle name="Процентный 2 7 6 2 5" xfId="38308"/>
    <cellStyle name="Процентный 2 7 6 2 6" xfId="38309"/>
    <cellStyle name="Процентный 2 7 6 2 7" xfId="38310"/>
    <cellStyle name="Процентный 2 7 6 3" xfId="38311"/>
    <cellStyle name="Процентный 2 7 6 3 2" xfId="38312"/>
    <cellStyle name="Процентный 2 7 6 3 2 2" xfId="38313"/>
    <cellStyle name="Процентный 2 7 6 3 3" xfId="38314"/>
    <cellStyle name="Процентный 2 7 6 3 4" xfId="38315"/>
    <cellStyle name="Процентный 2 7 6 3 5" xfId="38316"/>
    <cellStyle name="Процентный 2 7 6 4" xfId="38317"/>
    <cellStyle name="Процентный 2 7 6 4 2" xfId="38318"/>
    <cellStyle name="Процентный 2 7 6 4 3" xfId="38319"/>
    <cellStyle name="Процентный 2 7 6 4 4" xfId="38320"/>
    <cellStyle name="Процентный 2 7 6 5" xfId="38321"/>
    <cellStyle name="Процентный 2 7 6 6" xfId="38322"/>
    <cellStyle name="Процентный 2 7 6 7" xfId="38323"/>
    <cellStyle name="Процентный 2 7 6 8" xfId="38324"/>
    <cellStyle name="Процентный 2 7 7" xfId="38325"/>
    <cellStyle name="Процентный 2 7 7 2" xfId="38326"/>
    <cellStyle name="Процентный 2 7 7 2 2" xfId="38327"/>
    <cellStyle name="Процентный 2 7 7 2 2 2" xfId="38328"/>
    <cellStyle name="Процентный 2 7 7 2 2 2 2" xfId="38329"/>
    <cellStyle name="Процентный 2 7 7 2 2 3" xfId="38330"/>
    <cellStyle name="Процентный 2 7 7 2 2 4" xfId="38331"/>
    <cellStyle name="Процентный 2 7 7 2 2 5" xfId="38332"/>
    <cellStyle name="Процентный 2 7 7 2 3" xfId="38333"/>
    <cellStyle name="Процентный 2 7 7 2 3 2" xfId="38334"/>
    <cellStyle name="Процентный 2 7 7 2 3 3" xfId="38335"/>
    <cellStyle name="Процентный 2 7 7 2 3 4" xfId="38336"/>
    <cellStyle name="Процентный 2 7 7 2 4" xfId="38337"/>
    <cellStyle name="Процентный 2 7 7 2 5" xfId="38338"/>
    <cellStyle name="Процентный 2 7 7 2 6" xfId="38339"/>
    <cellStyle name="Процентный 2 7 7 2 7" xfId="38340"/>
    <cellStyle name="Процентный 2 7 7 3" xfId="38341"/>
    <cellStyle name="Процентный 2 7 7 3 2" xfId="38342"/>
    <cellStyle name="Процентный 2 7 7 3 2 2" xfId="38343"/>
    <cellStyle name="Процентный 2 7 7 3 3" xfId="38344"/>
    <cellStyle name="Процентный 2 7 7 3 4" xfId="38345"/>
    <cellStyle name="Процентный 2 7 7 3 5" xfId="38346"/>
    <cellStyle name="Процентный 2 7 7 4" xfId="38347"/>
    <cellStyle name="Процентный 2 7 7 4 2" xfId="38348"/>
    <cellStyle name="Процентный 2 7 7 4 3" xfId="38349"/>
    <cellStyle name="Процентный 2 7 7 4 4" xfId="38350"/>
    <cellStyle name="Процентный 2 7 7 5" xfId="38351"/>
    <cellStyle name="Процентный 2 7 7 6" xfId="38352"/>
    <cellStyle name="Процентный 2 7 7 7" xfId="38353"/>
    <cellStyle name="Процентный 2 7 7 8" xfId="38354"/>
    <cellStyle name="Процентный 2 7 8" xfId="38355"/>
    <cellStyle name="Процентный 2 7 8 2" xfId="38356"/>
    <cellStyle name="Процентный 2 7 8 2 2" xfId="38357"/>
    <cellStyle name="Процентный 2 7 8 2 2 2" xfId="38358"/>
    <cellStyle name="Процентный 2 7 8 2 3" xfId="38359"/>
    <cellStyle name="Процентный 2 7 8 2 4" xfId="38360"/>
    <cellStyle name="Процентный 2 7 8 2 5" xfId="38361"/>
    <cellStyle name="Процентный 2 7 8 3" xfId="38362"/>
    <cellStyle name="Процентный 2 7 8 3 2" xfId="38363"/>
    <cellStyle name="Процентный 2 7 8 3 3" xfId="38364"/>
    <cellStyle name="Процентный 2 7 8 3 4" xfId="38365"/>
    <cellStyle name="Процентный 2 7 8 4" xfId="38366"/>
    <cellStyle name="Процентный 2 7 8 5" xfId="38367"/>
    <cellStyle name="Процентный 2 7 8 6" xfId="38368"/>
    <cellStyle name="Процентный 2 7 8 7" xfId="38369"/>
    <cellStyle name="Процентный 2 7 9" xfId="38370"/>
    <cellStyle name="Процентный 2 7 9 2" xfId="38371"/>
    <cellStyle name="Процентный 2 7 9 3" xfId="38372"/>
    <cellStyle name="Процентный 2 7 9 3 2" xfId="38373"/>
    <cellStyle name="Процентный 2 7 9 4" xfId="38374"/>
    <cellStyle name="Процентный 2 7 9 5" xfId="38375"/>
    <cellStyle name="Процентный 2 7 9 6" xfId="38376"/>
    <cellStyle name="Процентный 2 8" xfId="38377"/>
    <cellStyle name="Процентный 2 8 10" xfId="38378"/>
    <cellStyle name="Процентный 2 8 2" xfId="38379"/>
    <cellStyle name="Процентный 2 8 3" xfId="38380"/>
    <cellStyle name="Процентный 2 8 3 2" xfId="38381"/>
    <cellStyle name="Процентный 2 8 3 2 2" xfId="38382"/>
    <cellStyle name="Процентный 2 8 3 2 2 2" xfId="38383"/>
    <cellStyle name="Процентный 2 8 3 2 3" xfId="38384"/>
    <cellStyle name="Процентный 2 8 3 2 4" xfId="38385"/>
    <cellStyle name="Процентный 2 8 3 2 5" xfId="38386"/>
    <cellStyle name="Процентный 2 8 3 3" xfId="38387"/>
    <cellStyle name="Процентный 2 8 3 3 2" xfId="38388"/>
    <cellStyle name="Процентный 2 8 3 3 2 2" xfId="38389"/>
    <cellStyle name="Процентный 2 8 3 3 3" xfId="38390"/>
    <cellStyle name="Процентный 2 8 3 3 4" xfId="38391"/>
    <cellStyle name="Процентный 2 8 3 3 5" xfId="38392"/>
    <cellStyle name="Процентный 2 8 3 4" xfId="38393"/>
    <cellStyle name="Процентный 2 8 3 4 2" xfId="38394"/>
    <cellStyle name="Процентный 2 8 3 4 3" xfId="38395"/>
    <cellStyle name="Процентный 2 8 3 4 4" xfId="38396"/>
    <cellStyle name="Процентный 2 8 3 5" xfId="38397"/>
    <cellStyle name="Процентный 2 8 3 6" xfId="38398"/>
    <cellStyle name="Процентный 2 8 3 7" xfId="38399"/>
    <cellStyle name="Процентный 2 8 3 8" xfId="38400"/>
    <cellStyle name="Процентный 2 8 4" xfId="38401"/>
    <cellStyle name="Процентный 2 8 4 2" xfId="38402"/>
    <cellStyle name="Процентный 2 8 4 3" xfId="38403"/>
    <cellStyle name="Процентный 2 8 4 3 2" xfId="38404"/>
    <cellStyle name="Процентный 2 8 4 4" xfId="38405"/>
    <cellStyle name="Процентный 2 8 4 5" xfId="38406"/>
    <cellStyle name="Процентный 2 8 4 6" xfId="38407"/>
    <cellStyle name="Процентный 2 8 5" xfId="38408"/>
    <cellStyle name="Процентный 2 8 5 2" xfId="38409"/>
    <cellStyle name="Процентный 2 8 5 2 2" xfId="38410"/>
    <cellStyle name="Процентный 2 8 5 3" xfId="38411"/>
    <cellStyle name="Процентный 2 8 5 4" xfId="38412"/>
    <cellStyle name="Процентный 2 8 5 5" xfId="38413"/>
    <cellStyle name="Процентный 2 8 6" xfId="38414"/>
    <cellStyle name="Процентный 2 8 6 2" xfId="38415"/>
    <cellStyle name="Процентный 2 8 6 2 2" xfId="38416"/>
    <cellStyle name="Процентный 2 8 6 3" xfId="38417"/>
    <cellStyle name="Процентный 2 8 6 4" xfId="38418"/>
    <cellStyle name="Процентный 2 8 6 5" xfId="38419"/>
    <cellStyle name="Процентный 2 8 7" xfId="38420"/>
    <cellStyle name="Процентный 2 8 7 2" xfId="38421"/>
    <cellStyle name="Процентный 2 8 7 2 2" xfId="38422"/>
    <cellStyle name="Процентный 2 8 7 3" xfId="38423"/>
    <cellStyle name="Процентный 2 8 8" xfId="38424"/>
    <cellStyle name="Процентный 2 8 8 2" xfId="38425"/>
    <cellStyle name="Процентный 2 8 9" xfId="38426"/>
    <cellStyle name="Процентный 2 9" xfId="38427"/>
    <cellStyle name="Процентный 2 9 2" xfId="38428"/>
    <cellStyle name="Процентный 2 9 2 2" xfId="38429"/>
    <cellStyle name="Процентный 2 9 2 2 2" xfId="38430"/>
    <cellStyle name="Процентный 2 9 2 2 2 2" xfId="38431"/>
    <cellStyle name="Процентный 2 9 2 2 3" xfId="38432"/>
    <cellStyle name="Процентный 2 9 2 2 4" xfId="38433"/>
    <cellStyle name="Процентный 2 9 2 2 5" xfId="38434"/>
    <cellStyle name="Процентный 2 9 2 3" xfId="38435"/>
    <cellStyle name="Процентный 2 9 2 3 2" xfId="38436"/>
    <cellStyle name="Процентный 2 9 2 3 3" xfId="38437"/>
    <cellStyle name="Процентный 2 9 2 3 4" xfId="38438"/>
    <cellStyle name="Процентный 2 9 2 4" xfId="38439"/>
    <cellStyle name="Процентный 2 9 2 5" xfId="38440"/>
    <cellStyle name="Процентный 2 9 2 6" xfId="38441"/>
    <cellStyle name="Процентный 2 9 2 7" xfId="38442"/>
    <cellStyle name="Процентный 2 9 3" xfId="38443"/>
    <cellStyle name="Процентный 2 9 3 2" xfId="38444"/>
    <cellStyle name="Процентный 2 9 3 2 2" xfId="38445"/>
    <cellStyle name="Процентный 2 9 3 3" xfId="38446"/>
    <cellStyle name="Процентный 2 9 3 4" xfId="38447"/>
    <cellStyle name="Процентный 2 9 3 5" xfId="38448"/>
    <cellStyle name="Процентный 2 9 4" xfId="38449"/>
    <cellStyle name="Процентный 2 9 4 2" xfId="38450"/>
    <cellStyle name="Процентный 2 9 4 2 2" xfId="38451"/>
    <cellStyle name="Процентный 2 9 4 3" xfId="38452"/>
    <cellStyle name="Процентный 2 9 4 4" xfId="38453"/>
    <cellStyle name="Процентный 2 9 4 5" xfId="38454"/>
    <cellStyle name="Процентный 2 9 5" xfId="38455"/>
    <cellStyle name="Процентный 2 9 6" xfId="38456"/>
    <cellStyle name="Процентный 2 9 6 2" xfId="38457"/>
    <cellStyle name="Процентный 2 9 6 2 2" xfId="38458"/>
    <cellStyle name="Процентный 2 9 6 3" xfId="38459"/>
    <cellStyle name="Процентный 2 9 7" xfId="38460"/>
    <cellStyle name="Процентный 2 9 7 2" xfId="38461"/>
    <cellStyle name="Процентный 2 9 8" xfId="38462"/>
    <cellStyle name="Процентный 3" xfId="38463"/>
    <cellStyle name="Процентный 3 10" xfId="38464"/>
    <cellStyle name="Процентный 3 10 2" xfId="38465"/>
    <cellStyle name="Процентный 3 10 2 2" xfId="38466"/>
    <cellStyle name="Процентный 3 10 2 2 2" xfId="38467"/>
    <cellStyle name="Процентный 3 10 2 3" xfId="38468"/>
    <cellStyle name="Процентный 3 10 3" xfId="38469"/>
    <cellStyle name="Процентный 3 10 4" xfId="38470"/>
    <cellStyle name="Процентный 3 11" xfId="38471"/>
    <cellStyle name="Процентный 3 12" xfId="38472"/>
    <cellStyle name="Процентный 3 12 2" xfId="38473"/>
    <cellStyle name="Процентный 3 12 2 2" xfId="38474"/>
    <cellStyle name="Процентный 3 12 3" xfId="38475"/>
    <cellStyle name="Процентный 3 13" xfId="38476"/>
    <cellStyle name="Процентный 3 13 2" xfId="38477"/>
    <cellStyle name="Процентный 3 14" xfId="38478"/>
    <cellStyle name="Процентный 3 15" xfId="38479"/>
    <cellStyle name="Процентный 3 2" xfId="38480"/>
    <cellStyle name="Процентный 3 2 10" xfId="38481"/>
    <cellStyle name="Процентный 3 2 10 2" xfId="38482"/>
    <cellStyle name="Процентный 3 2 10 2 2" xfId="38483"/>
    <cellStyle name="Процентный 3 2 10 3" xfId="38484"/>
    <cellStyle name="Процентный 3 2 11" xfId="38485"/>
    <cellStyle name="Процентный 3 2 11 2" xfId="38486"/>
    <cellStyle name="Процентный 3 2 12" xfId="38487"/>
    <cellStyle name="Процентный 3 2 2" xfId="38488"/>
    <cellStyle name="Процентный 3 2 2 10" xfId="38489"/>
    <cellStyle name="Процентный 3 2 2 10 2" xfId="38490"/>
    <cellStyle name="Процентный 3 2 2 10 2 2" xfId="38491"/>
    <cellStyle name="Процентный 3 2 2 10 3" xfId="38492"/>
    <cellStyle name="Процентный 3 2 2 10 4" xfId="38493"/>
    <cellStyle name="Процентный 3 2 2 10 5" xfId="38494"/>
    <cellStyle name="Процентный 3 2 2 11" xfId="38495"/>
    <cellStyle name="Процентный 3 2 2 11 2" xfId="38496"/>
    <cellStyle name="Процентный 3 2 2 11 2 2" xfId="38497"/>
    <cellStyle name="Процентный 3 2 2 11 3" xfId="38498"/>
    <cellStyle name="Процентный 3 2 2 11 4" xfId="38499"/>
    <cellStyle name="Процентный 3 2 2 11 5" xfId="38500"/>
    <cellStyle name="Процентный 3 2 2 12" xfId="38501"/>
    <cellStyle name="Процентный 3 2 2 13" xfId="38502"/>
    <cellStyle name="Процентный 3 2 2 2" xfId="38503"/>
    <cellStyle name="Процентный 3 2 2 2 2" xfId="38504"/>
    <cellStyle name="Процентный 3 2 2 2 2 2" xfId="38505"/>
    <cellStyle name="Процентный 3 2 2 2 2 2 2" xfId="38506"/>
    <cellStyle name="Процентный 3 2 2 2 2 2 2 2" xfId="38507"/>
    <cellStyle name="Процентный 3 2 2 2 2 2 3" xfId="38508"/>
    <cellStyle name="Процентный 3 2 2 2 2 2 4" xfId="38509"/>
    <cellStyle name="Процентный 3 2 2 2 2 2 5" xfId="38510"/>
    <cellStyle name="Процентный 3 2 2 2 2 3" xfId="38511"/>
    <cellStyle name="Процентный 3 2 2 2 2 3 2" xfId="38512"/>
    <cellStyle name="Процентный 3 2 2 2 2 3 3" xfId="38513"/>
    <cellStyle name="Процентный 3 2 2 2 2 3 4" xfId="38514"/>
    <cellStyle name="Процентный 3 2 2 2 2 4" xfId="38515"/>
    <cellStyle name="Процентный 3 2 2 2 2 5" xfId="38516"/>
    <cellStyle name="Процентный 3 2 2 2 2 6" xfId="38517"/>
    <cellStyle name="Процентный 3 2 2 2 2 7" xfId="38518"/>
    <cellStyle name="Процентный 3 2 2 2 3" xfId="38519"/>
    <cellStyle name="Процентный 3 2 2 2 3 2" xfId="38520"/>
    <cellStyle name="Процентный 3 2 2 2 3 2 2" xfId="38521"/>
    <cellStyle name="Процентный 3 2 2 2 3 3" xfId="38522"/>
    <cellStyle name="Процентный 3 2 2 2 3 4" xfId="38523"/>
    <cellStyle name="Процентный 3 2 2 2 3 5" xfId="38524"/>
    <cellStyle name="Процентный 3 2 2 2 4" xfId="38525"/>
    <cellStyle name="Процентный 3 2 2 2 4 2" xfId="38526"/>
    <cellStyle name="Процентный 3 2 2 2 4 2 2" xfId="38527"/>
    <cellStyle name="Процентный 3 2 2 2 4 3" xfId="38528"/>
    <cellStyle name="Процентный 3 2 2 2 4 4" xfId="38529"/>
    <cellStyle name="Процентный 3 2 2 2 4 5" xfId="38530"/>
    <cellStyle name="Процентный 3 2 2 2 5" xfId="38531"/>
    <cellStyle name="Процентный 3 2 2 2 5 2" xfId="38532"/>
    <cellStyle name="Процентный 3 2 2 2 5 3" xfId="38533"/>
    <cellStyle name="Процентный 3 2 2 2 5 4" xfId="38534"/>
    <cellStyle name="Процентный 3 2 2 2 6" xfId="38535"/>
    <cellStyle name="Процентный 3 2 2 2 7" xfId="38536"/>
    <cellStyle name="Процентный 3 2 2 2 8" xfId="38537"/>
    <cellStyle name="Процентный 3 2 2 2 9" xfId="38538"/>
    <cellStyle name="Процентный 3 2 2 3" xfId="38539"/>
    <cellStyle name="Процентный 3 2 2 3 2" xfId="38540"/>
    <cellStyle name="Процентный 3 2 2 3 2 2" xfId="38541"/>
    <cellStyle name="Процентный 3 2 2 3 2 2 2" xfId="38542"/>
    <cellStyle name="Процентный 3 2 2 3 2 2 2 2" xfId="38543"/>
    <cellStyle name="Процентный 3 2 2 3 2 2 3" xfId="38544"/>
    <cellStyle name="Процентный 3 2 2 3 2 2 4" xfId="38545"/>
    <cellStyle name="Процентный 3 2 2 3 2 2 5" xfId="38546"/>
    <cellStyle name="Процентный 3 2 2 3 2 3" xfId="38547"/>
    <cellStyle name="Процентный 3 2 2 3 2 3 2" xfId="38548"/>
    <cellStyle name="Процентный 3 2 2 3 2 3 3" xfId="38549"/>
    <cellStyle name="Процентный 3 2 2 3 2 3 4" xfId="38550"/>
    <cellStyle name="Процентный 3 2 2 3 2 4" xfId="38551"/>
    <cellStyle name="Процентный 3 2 2 3 2 5" xfId="38552"/>
    <cellStyle name="Процентный 3 2 2 3 2 6" xfId="38553"/>
    <cellStyle name="Процентный 3 2 2 3 2 7" xfId="38554"/>
    <cellStyle name="Процентный 3 2 2 3 3" xfId="38555"/>
    <cellStyle name="Процентный 3 2 2 3 3 2" xfId="38556"/>
    <cellStyle name="Процентный 3 2 2 3 3 2 2" xfId="38557"/>
    <cellStyle name="Процентный 3 2 2 3 3 3" xfId="38558"/>
    <cellStyle name="Процентный 3 2 2 3 3 4" xfId="38559"/>
    <cellStyle name="Процентный 3 2 2 3 3 5" xfId="38560"/>
    <cellStyle name="Процентный 3 2 2 3 4" xfId="38561"/>
    <cellStyle name="Процентный 3 2 2 3 4 2" xfId="38562"/>
    <cellStyle name="Процентный 3 2 2 3 4 2 2" xfId="38563"/>
    <cellStyle name="Процентный 3 2 2 3 4 3" xfId="38564"/>
    <cellStyle name="Процентный 3 2 2 3 4 4" xfId="38565"/>
    <cellStyle name="Процентный 3 2 2 3 4 5" xfId="38566"/>
    <cellStyle name="Процентный 3 2 2 3 5" xfId="38567"/>
    <cellStyle name="Процентный 3 2 2 3 5 2" xfId="38568"/>
    <cellStyle name="Процентный 3 2 2 3 5 3" xfId="38569"/>
    <cellStyle name="Процентный 3 2 2 3 5 4" xfId="38570"/>
    <cellStyle name="Процентный 3 2 2 3 6" xfId="38571"/>
    <cellStyle name="Процентный 3 2 2 3 7" xfId="38572"/>
    <cellStyle name="Процентный 3 2 2 3 8" xfId="38573"/>
    <cellStyle name="Процентный 3 2 2 3 9" xfId="38574"/>
    <cellStyle name="Процентный 3 2 2 4" xfId="38575"/>
    <cellStyle name="Процентный 3 2 2 4 2" xfId="38576"/>
    <cellStyle name="Процентный 3 2 2 4 2 2" xfId="38577"/>
    <cellStyle name="Процентный 3 2 2 4 2 2 2" xfId="38578"/>
    <cellStyle name="Процентный 3 2 2 4 2 2 2 2" xfId="38579"/>
    <cellStyle name="Процентный 3 2 2 4 2 2 3" xfId="38580"/>
    <cellStyle name="Процентный 3 2 2 4 2 2 4" xfId="38581"/>
    <cellStyle name="Процентный 3 2 2 4 2 2 5" xfId="38582"/>
    <cellStyle name="Процентный 3 2 2 4 2 3" xfId="38583"/>
    <cellStyle name="Процентный 3 2 2 4 2 3 2" xfId="38584"/>
    <cellStyle name="Процентный 3 2 2 4 2 3 3" xfId="38585"/>
    <cellStyle name="Процентный 3 2 2 4 2 3 4" xfId="38586"/>
    <cellStyle name="Процентный 3 2 2 4 2 4" xfId="38587"/>
    <cellStyle name="Процентный 3 2 2 4 2 5" xfId="38588"/>
    <cellStyle name="Процентный 3 2 2 4 2 6" xfId="38589"/>
    <cellStyle name="Процентный 3 2 2 4 2 7" xfId="38590"/>
    <cellStyle name="Процентный 3 2 2 4 3" xfId="38591"/>
    <cellStyle name="Процентный 3 2 2 4 3 2" xfId="38592"/>
    <cellStyle name="Процентный 3 2 2 4 3 2 2" xfId="38593"/>
    <cellStyle name="Процентный 3 2 2 4 3 3" xfId="38594"/>
    <cellStyle name="Процентный 3 2 2 4 3 4" xfId="38595"/>
    <cellStyle name="Процентный 3 2 2 4 3 5" xfId="38596"/>
    <cellStyle name="Процентный 3 2 2 4 4" xfId="38597"/>
    <cellStyle name="Процентный 3 2 2 4 4 2" xfId="38598"/>
    <cellStyle name="Процентный 3 2 2 4 4 2 2" xfId="38599"/>
    <cellStyle name="Процентный 3 2 2 4 4 3" xfId="38600"/>
    <cellStyle name="Процентный 3 2 2 4 4 4" xfId="38601"/>
    <cellStyle name="Процентный 3 2 2 4 4 5" xfId="38602"/>
    <cellStyle name="Процентный 3 2 2 4 5" xfId="38603"/>
    <cellStyle name="Процентный 3 2 2 4 5 2" xfId="38604"/>
    <cellStyle name="Процентный 3 2 2 4 5 3" xfId="38605"/>
    <cellStyle name="Процентный 3 2 2 5" xfId="38606"/>
    <cellStyle name="Процентный 3 2 2 5 2" xfId="38607"/>
    <cellStyle name="Процентный 3 2 2 5 2 2" xfId="38608"/>
    <cellStyle name="Процентный 3 2 2 5 2 2 2" xfId="38609"/>
    <cellStyle name="Процентный 3 2 2 5 2 2 2 2" xfId="38610"/>
    <cellStyle name="Процентный 3 2 2 5 2 2 3" xfId="38611"/>
    <cellStyle name="Процентный 3 2 2 5 2 2 4" xfId="38612"/>
    <cellStyle name="Процентный 3 2 2 5 2 2 5" xfId="38613"/>
    <cellStyle name="Процентный 3 2 2 5 2 3" xfId="38614"/>
    <cellStyle name="Процентный 3 2 2 5 2 3 2" xfId="38615"/>
    <cellStyle name="Процентный 3 2 2 5 2 3 3" xfId="38616"/>
    <cellStyle name="Процентный 3 2 2 5 2 3 4" xfId="38617"/>
    <cellStyle name="Процентный 3 2 2 5 2 4" xfId="38618"/>
    <cellStyle name="Процентный 3 2 2 5 2 5" xfId="38619"/>
    <cellStyle name="Процентный 3 2 2 5 2 6" xfId="38620"/>
    <cellStyle name="Процентный 3 2 2 5 2 7" xfId="38621"/>
    <cellStyle name="Процентный 3 2 2 5 3" xfId="38622"/>
    <cellStyle name="Процентный 3 2 2 5 3 2" xfId="38623"/>
    <cellStyle name="Процентный 3 2 2 5 3 2 2" xfId="38624"/>
    <cellStyle name="Процентный 3 2 2 5 3 3" xfId="38625"/>
    <cellStyle name="Процентный 3 2 2 5 3 4" xfId="38626"/>
    <cellStyle name="Процентный 3 2 2 5 3 5" xfId="38627"/>
    <cellStyle name="Процентный 3 2 2 5 4" xfId="38628"/>
    <cellStyle name="Процентный 3 2 2 5 4 2" xfId="38629"/>
    <cellStyle name="Процентный 3 2 2 5 4 3" xfId="38630"/>
    <cellStyle name="Процентный 3 2 2 5 4 4" xfId="38631"/>
    <cellStyle name="Процентный 3 2 2 5 5" xfId="38632"/>
    <cellStyle name="Процентный 3 2 2 5 6" xfId="38633"/>
    <cellStyle name="Процентный 3 2 2 5 7" xfId="38634"/>
    <cellStyle name="Процентный 3 2 2 5 8" xfId="38635"/>
    <cellStyle name="Процентный 3 2 2 6" xfId="38636"/>
    <cellStyle name="Процентный 3 2 2 6 2" xfId="38637"/>
    <cellStyle name="Процентный 3 2 2 6 2 2" xfId="38638"/>
    <cellStyle name="Процентный 3 2 2 6 2 2 2" xfId="38639"/>
    <cellStyle name="Процентный 3 2 2 6 2 2 2 2" xfId="38640"/>
    <cellStyle name="Процентный 3 2 2 6 2 2 3" xfId="38641"/>
    <cellStyle name="Процентный 3 2 2 6 2 2 4" xfId="38642"/>
    <cellStyle name="Процентный 3 2 2 6 2 2 5" xfId="38643"/>
    <cellStyle name="Процентный 3 2 2 6 2 3" xfId="38644"/>
    <cellStyle name="Процентный 3 2 2 6 2 3 2" xfId="38645"/>
    <cellStyle name="Процентный 3 2 2 6 2 3 3" xfId="38646"/>
    <cellStyle name="Процентный 3 2 2 6 2 3 4" xfId="38647"/>
    <cellStyle name="Процентный 3 2 2 6 2 4" xfId="38648"/>
    <cellStyle name="Процентный 3 2 2 6 2 5" xfId="38649"/>
    <cellStyle name="Процентный 3 2 2 6 2 6" xfId="38650"/>
    <cellStyle name="Процентный 3 2 2 6 2 7" xfId="38651"/>
    <cellStyle name="Процентный 3 2 2 6 3" xfId="38652"/>
    <cellStyle name="Процентный 3 2 2 6 3 2" xfId="38653"/>
    <cellStyle name="Процентный 3 2 2 6 3 2 2" xfId="38654"/>
    <cellStyle name="Процентный 3 2 2 6 3 3" xfId="38655"/>
    <cellStyle name="Процентный 3 2 2 6 3 4" xfId="38656"/>
    <cellStyle name="Процентный 3 2 2 6 3 5" xfId="38657"/>
    <cellStyle name="Процентный 3 2 2 6 4" xfId="38658"/>
    <cellStyle name="Процентный 3 2 2 6 4 2" xfId="38659"/>
    <cellStyle name="Процентный 3 2 2 6 4 3" xfId="38660"/>
    <cellStyle name="Процентный 3 2 2 6 4 4" xfId="38661"/>
    <cellStyle name="Процентный 3 2 2 6 5" xfId="38662"/>
    <cellStyle name="Процентный 3 2 2 6 6" xfId="38663"/>
    <cellStyle name="Процентный 3 2 2 6 7" xfId="38664"/>
    <cellStyle name="Процентный 3 2 2 6 8" xfId="38665"/>
    <cellStyle name="Процентный 3 2 2 7" xfId="38666"/>
    <cellStyle name="Процентный 3 2 2 7 2" xfId="38667"/>
    <cellStyle name="Процентный 3 2 2 7 2 2" xfId="38668"/>
    <cellStyle name="Процентный 3 2 2 7 2 2 2" xfId="38669"/>
    <cellStyle name="Процентный 3 2 2 7 2 2 2 2" xfId="38670"/>
    <cellStyle name="Процентный 3 2 2 7 2 2 3" xfId="38671"/>
    <cellStyle name="Процентный 3 2 2 7 2 2 4" xfId="38672"/>
    <cellStyle name="Процентный 3 2 2 7 2 2 5" xfId="38673"/>
    <cellStyle name="Процентный 3 2 2 7 2 3" xfId="38674"/>
    <cellStyle name="Процентный 3 2 2 7 2 3 2" xfId="38675"/>
    <cellStyle name="Процентный 3 2 2 7 2 3 3" xfId="38676"/>
    <cellStyle name="Процентный 3 2 2 7 2 3 4" xfId="38677"/>
    <cellStyle name="Процентный 3 2 2 7 2 4" xfId="38678"/>
    <cellStyle name="Процентный 3 2 2 7 2 5" xfId="38679"/>
    <cellStyle name="Процентный 3 2 2 7 2 6" xfId="38680"/>
    <cellStyle name="Процентный 3 2 2 7 2 7" xfId="38681"/>
    <cellStyle name="Процентный 3 2 2 7 3" xfId="38682"/>
    <cellStyle name="Процентный 3 2 2 7 3 2" xfId="38683"/>
    <cellStyle name="Процентный 3 2 2 7 3 2 2" xfId="38684"/>
    <cellStyle name="Процентный 3 2 2 7 3 3" xfId="38685"/>
    <cellStyle name="Процентный 3 2 2 7 3 4" xfId="38686"/>
    <cellStyle name="Процентный 3 2 2 7 3 5" xfId="38687"/>
    <cellStyle name="Процентный 3 2 2 7 4" xfId="38688"/>
    <cellStyle name="Процентный 3 2 2 7 4 2" xfId="38689"/>
    <cellStyle name="Процентный 3 2 2 7 4 3" xfId="38690"/>
    <cellStyle name="Процентный 3 2 2 7 4 4" xfId="38691"/>
    <cellStyle name="Процентный 3 2 2 7 5" xfId="38692"/>
    <cellStyle name="Процентный 3 2 2 7 6" xfId="38693"/>
    <cellStyle name="Процентный 3 2 2 7 7" xfId="38694"/>
    <cellStyle name="Процентный 3 2 2 7 8" xfId="38695"/>
    <cellStyle name="Процентный 3 2 2 8" xfId="38696"/>
    <cellStyle name="Процентный 3 2 2 8 2" xfId="38697"/>
    <cellStyle name="Процентный 3 2 2 8 2 2" xfId="38698"/>
    <cellStyle name="Процентный 3 2 2 8 2 2 2" xfId="38699"/>
    <cellStyle name="Процентный 3 2 2 8 2 3" xfId="38700"/>
    <cellStyle name="Процентный 3 2 2 8 2 4" xfId="38701"/>
    <cellStyle name="Процентный 3 2 2 8 2 5" xfId="38702"/>
    <cellStyle name="Процентный 3 2 2 8 3" xfId="38703"/>
    <cellStyle name="Процентный 3 2 2 8 3 2" xfId="38704"/>
    <cellStyle name="Процентный 3 2 2 8 3 3" xfId="38705"/>
    <cellStyle name="Процентный 3 2 2 8 3 4" xfId="38706"/>
    <cellStyle name="Процентный 3 2 2 8 4" xfId="38707"/>
    <cellStyle name="Процентный 3 2 2 8 5" xfId="38708"/>
    <cellStyle name="Процентный 3 2 2 8 6" xfId="38709"/>
    <cellStyle name="Процентный 3 2 2 8 7" xfId="38710"/>
    <cellStyle name="Процентный 3 2 2 9" xfId="38711"/>
    <cellStyle name="Процентный 3 2 2 9 2" xfId="38712"/>
    <cellStyle name="Процентный 3 2 2 9 2 2" xfId="38713"/>
    <cellStyle name="Процентный 3 2 2 9 2 2 2" xfId="38714"/>
    <cellStyle name="Процентный 3 2 2 9 2 3" xfId="38715"/>
    <cellStyle name="Процентный 3 2 2 9 2 4" xfId="38716"/>
    <cellStyle name="Процентный 3 2 2 9 2 5" xfId="38717"/>
    <cellStyle name="Процентный 3 2 2 9 3" xfId="38718"/>
    <cellStyle name="Процентный 3 2 2 9 3 2" xfId="38719"/>
    <cellStyle name="Процентный 3 2 2 9 3 3" xfId="38720"/>
    <cellStyle name="Процентный 3 2 2 9 3 4" xfId="38721"/>
    <cellStyle name="Процентный 3 2 2 9 4" xfId="38722"/>
    <cellStyle name="Процентный 3 2 2 9 5" xfId="38723"/>
    <cellStyle name="Процентный 3 2 2 9 6" xfId="38724"/>
    <cellStyle name="Процентный 3 2 2 9 7" xfId="38725"/>
    <cellStyle name="Процентный 3 2 3" xfId="38726"/>
    <cellStyle name="Процентный 3 2 3 10" xfId="38727"/>
    <cellStyle name="Процентный 3 2 3 10 2" xfId="38728"/>
    <cellStyle name="Процентный 3 2 3 11" xfId="38729"/>
    <cellStyle name="Процентный 3 2 3 2" xfId="38730"/>
    <cellStyle name="Процентный 3 2 3 2 2" xfId="38731"/>
    <cellStyle name="Процентный 3 2 3 2 2 2" xfId="38732"/>
    <cellStyle name="Процентный 3 2 3 2 2 2 2" xfId="38733"/>
    <cellStyle name="Процентный 3 2 3 2 2 2 2 2" xfId="38734"/>
    <cellStyle name="Процентный 3 2 3 2 2 2 3" xfId="38735"/>
    <cellStyle name="Процентный 3 2 3 2 2 2 4" xfId="38736"/>
    <cellStyle name="Процентный 3 2 3 2 2 2 5" xfId="38737"/>
    <cellStyle name="Процентный 3 2 3 2 2 3" xfId="38738"/>
    <cellStyle name="Процентный 3 2 3 2 2 3 2" xfId="38739"/>
    <cellStyle name="Процентный 3 2 3 2 2 3 2 2" xfId="38740"/>
    <cellStyle name="Процентный 3 2 3 2 2 3 3" xfId="38741"/>
    <cellStyle name="Процентный 3 2 3 2 2 3 4" xfId="38742"/>
    <cellStyle name="Процентный 3 2 3 2 2 3 5" xfId="38743"/>
    <cellStyle name="Процентный 3 2 3 2 2 4" xfId="38744"/>
    <cellStyle name="Процентный 3 2 3 2 2 4 2" xfId="38745"/>
    <cellStyle name="Процентный 3 2 3 2 2 4 2 2" xfId="38746"/>
    <cellStyle name="Процентный 3 2 3 2 2 4 3" xfId="38747"/>
    <cellStyle name="Процентный 3 2 3 2 2 5" xfId="38748"/>
    <cellStyle name="Процентный 3 2 3 2 2 5 2" xfId="38749"/>
    <cellStyle name="Процентный 3 2 3 2 2 5 2 2" xfId="38750"/>
    <cellStyle name="Процентный 3 2 3 2 2 5 3" xfId="38751"/>
    <cellStyle name="Процентный 3 2 3 2 2 6" xfId="38752"/>
    <cellStyle name="Процентный 3 2 3 2 2 6 2" xfId="38753"/>
    <cellStyle name="Процентный 3 2 3 2 2 7" xfId="38754"/>
    <cellStyle name="Процентный 3 2 3 2 3" xfId="38755"/>
    <cellStyle name="Процентный 3 2 3 2 3 2" xfId="38756"/>
    <cellStyle name="Процентный 3 2 3 2 3 2 2" xfId="38757"/>
    <cellStyle name="Процентный 3 2 3 2 3 2 2 2" xfId="38758"/>
    <cellStyle name="Процентный 3 2 3 2 3 2 3" xfId="38759"/>
    <cellStyle name="Процентный 3 2 3 2 3 2 4" xfId="38760"/>
    <cellStyle name="Процентный 3 2 3 2 3 2 5" xfId="38761"/>
    <cellStyle name="Процентный 3 2 3 2 3 3" xfId="38762"/>
    <cellStyle name="Процентный 3 2 3 2 3 3 2" xfId="38763"/>
    <cellStyle name="Процентный 3 2 3 2 3 3 2 2" xfId="38764"/>
    <cellStyle name="Процентный 3 2 3 2 3 3 3" xfId="38765"/>
    <cellStyle name="Процентный 3 2 3 2 3 3 4" xfId="38766"/>
    <cellStyle name="Процентный 3 2 3 2 3 3 5" xfId="38767"/>
    <cellStyle name="Процентный 3 2 3 2 3 4" xfId="38768"/>
    <cellStyle name="Процентный 3 2 3 2 3 4 2" xfId="38769"/>
    <cellStyle name="Процентный 3 2 3 2 3 4 2 2" xfId="38770"/>
    <cellStyle name="Процентный 3 2 3 2 3 4 3" xfId="38771"/>
    <cellStyle name="Процентный 3 2 3 2 3 5" xfId="38772"/>
    <cellStyle name="Процентный 3 2 3 2 3 5 2" xfId="38773"/>
    <cellStyle name="Процентный 3 2 3 2 3 5 2 2" xfId="38774"/>
    <cellStyle name="Процентный 3 2 3 2 3 5 3" xfId="38775"/>
    <cellStyle name="Процентный 3 2 3 2 3 6" xfId="38776"/>
    <cellStyle name="Процентный 3 2 3 2 3 6 2" xfId="38777"/>
    <cellStyle name="Процентный 3 2 3 2 3 7" xfId="38778"/>
    <cellStyle name="Процентный 3 2 3 2 4" xfId="38779"/>
    <cellStyle name="Процентный 3 2 3 2 4 2" xfId="38780"/>
    <cellStyle name="Процентный 3 2 3 2 4 2 2" xfId="38781"/>
    <cellStyle name="Процентный 3 2 3 2 4 3" xfId="38782"/>
    <cellStyle name="Процентный 3 2 3 2 4 4" xfId="38783"/>
    <cellStyle name="Процентный 3 2 3 2 4 5" xfId="38784"/>
    <cellStyle name="Процентный 3 2 3 2 5" xfId="38785"/>
    <cellStyle name="Процентный 3 2 3 2 5 2" xfId="38786"/>
    <cellStyle name="Процентный 3 2 3 2 5 2 2" xfId="38787"/>
    <cellStyle name="Процентный 3 2 3 2 5 3" xfId="38788"/>
    <cellStyle name="Процентный 3 2 3 2 5 4" xfId="38789"/>
    <cellStyle name="Процентный 3 2 3 2 5 5" xfId="38790"/>
    <cellStyle name="Процентный 3 2 3 2 6" xfId="38791"/>
    <cellStyle name="Процентный 3 2 3 2 6 2" xfId="38792"/>
    <cellStyle name="Процентный 3 2 3 2 6 2 2" xfId="38793"/>
    <cellStyle name="Процентный 3 2 3 2 6 3" xfId="38794"/>
    <cellStyle name="Процентный 3 2 3 2 7" xfId="38795"/>
    <cellStyle name="Процентный 3 2 3 2 7 2" xfId="38796"/>
    <cellStyle name="Процентный 3 2 3 2 7 2 2" xfId="38797"/>
    <cellStyle name="Процентный 3 2 3 2 7 3" xfId="38798"/>
    <cellStyle name="Процентный 3 2 3 2 8" xfId="38799"/>
    <cellStyle name="Процентный 3 2 3 2 8 2" xfId="38800"/>
    <cellStyle name="Процентный 3 2 3 2 9" xfId="38801"/>
    <cellStyle name="Процентный 3 2 3 3" xfId="38802"/>
    <cellStyle name="Процентный 3 2 3 3 2" xfId="38803"/>
    <cellStyle name="Процентный 3 2 3 3 2 2" xfId="38804"/>
    <cellStyle name="Процентный 3 2 3 3 2 2 2" xfId="38805"/>
    <cellStyle name="Процентный 3 2 3 3 2 3" xfId="38806"/>
    <cellStyle name="Процентный 3 2 3 3 2 4" xfId="38807"/>
    <cellStyle name="Процентный 3 2 3 3 2 5" xfId="38808"/>
    <cellStyle name="Процентный 3 2 3 3 3" xfId="38809"/>
    <cellStyle name="Процентный 3 2 3 3 3 2" xfId="38810"/>
    <cellStyle name="Процентный 3 2 3 3 3 2 2" xfId="38811"/>
    <cellStyle name="Процентный 3 2 3 3 3 3" xfId="38812"/>
    <cellStyle name="Процентный 3 2 3 3 3 4" xfId="38813"/>
    <cellStyle name="Процентный 3 2 3 3 3 5" xfId="38814"/>
    <cellStyle name="Процентный 3 2 3 3 4" xfId="38815"/>
    <cellStyle name="Процентный 3 2 3 3 4 2" xfId="38816"/>
    <cellStyle name="Процентный 3 2 3 3 4 2 2" xfId="38817"/>
    <cellStyle name="Процентный 3 2 3 3 4 3" xfId="38818"/>
    <cellStyle name="Процентный 3 2 3 3 5" xfId="38819"/>
    <cellStyle name="Процентный 3 2 3 3 5 2" xfId="38820"/>
    <cellStyle name="Процентный 3 2 3 3 5 2 2" xfId="38821"/>
    <cellStyle name="Процентный 3 2 3 3 5 3" xfId="38822"/>
    <cellStyle name="Процентный 3 2 3 3 6" xfId="38823"/>
    <cellStyle name="Процентный 3 2 3 3 6 2" xfId="38824"/>
    <cellStyle name="Процентный 3 2 3 3 7" xfId="38825"/>
    <cellStyle name="Процентный 3 2 3 4" xfId="38826"/>
    <cellStyle name="Процентный 3 2 3 4 2" xfId="38827"/>
    <cellStyle name="Процентный 3 2 3 4 2 2" xfId="38828"/>
    <cellStyle name="Процентный 3 2 3 4 2 2 2" xfId="38829"/>
    <cellStyle name="Процентный 3 2 3 4 2 3" xfId="38830"/>
    <cellStyle name="Процентный 3 2 3 4 2 4" xfId="38831"/>
    <cellStyle name="Процентный 3 2 3 4 2 5" xfId="38832"/>
    <cellStyle name="Процентный 3 2 3 4 3" xfId="38833"/>
    <cellStyle name="Процентный 3 2 3 4 3 2" xfId="38834"/>
    <cellStyle name="Процентный 3 2 3 4 3 2 2" xfId="38835"/>
    <cellStyle name="Процентный 3 2 3 4 3 3" xfId="38836"/>
    <cellStyle name="Процентный 3 2 3 4 3 4" xfId="38837"/>
    <cellStyle name="Процентный 3 2 3 4 3 5" xfId="38838"/>
    <cellStyle name="Процентный 3 2 3 4 4" xfId="38839"/>
    <cellStyle name="Процентный 3 2 3 4 4 2" xfId="38840"/>
    <cellStyle name="Процентный 3 2 3 4 4 2 2" xfId="38841"/>
    <cellStyle name="Процентный 3 2 3 4 4 3" xfId="38842"/>
    <cellStyle name="Процентный 3 2 3 4 5" xfId="38843"/>
    <cellStyle name="Процентный 3 2 3 4 5 2" xfId="38844"/>
    <cellStyle name="Процентный 3 2 3 4 5 2 2" xfId="38845"/>
    <cellStyle name="Процентный 3 2 3 4 5 3" xfId="38846"/>
    <cellStyle name="Процентный 3 2 3 4 6" xfId="38847"/>
    <cellStyle name="Процентный 3 2 3 4 6 2" xfId="38848"/>
    <cellStyle name="Процентный 3 2 3 4 7" xfId="38849"/>
    <cellStyle name="Процентный 3 2 3 5" xfId="38850"/>
    <cellStyle name="Процентный 3 2 3 5 2" xfId="38851"/>
    <cellStyle name="Процентный 3 2 3 5 2 2" xfId="38852"/>
    <cellStyle name="Процентный 3 2 3 5 3" xfId="38853"/>
    <cellStyle name="Процентный 3 2 3 5 4" xfId="38854"/>
    <cellStyle name="Процентный 3 2 3 5 5" xfId="38855"/>
    <cellStyle name="Процентный 3 2 3 6" xfId="38856"/>
    <cellStyle name="Процентный 3 2 3 6 2" xfId="38857"/>
    <cellStyle name="Процентный 3 2 3 6 2 2" xfId="38858"/>
    <cellStyle name="Процентный 3 2 3 6 3" xfId="38859"/>
    <cellStyle name="Процентный 3 2 3 6 4" xfId="38860"/>
    <cellStyle name="Процентный 3 2 3 6 5" xfId="38861"/>
    <cellStyle name="Процентный 3 2 3 7" xfId="38862"/>
    <cellStyle name="Процентный 3 2 3 8" xfId="38863"/>
    <cellStyle name="Процентный 3 2 3 8 2" xfId="38864"/>
    <cellStyle name="Процентный 3 2 3 8 2 2" xfId="38865"/>
    <cellStyle name="Процентный 3 2 3 8 3" xfId="38866"/>
    <cellStyle name="Процентный 3 2 3 9" xfId="38867"/>
    <cellStyle name="Процентный 3 2 3 9 2" xfId="38868"/>
    <cellStyle name="Процентный 3 2 3 9 2 2" xfId="38869"/>
    <cellStyle name="Процентный 3 2 3 9 3" xfId="38870"/>
    <cellStyle name="Процентный 3 2 4" xfId="38871"/>
    <cellStyle name="Процентный 3 2 4 10" xfId="38872"/>
    <cellStyle name="Процентный 3 2 4 11" xfId="38873"/>
    <cellStyle name="Процентный 3 2 4 2" xfId="38874"/>
    <cellStyle name="Процентный 3 2 4 2 2" xfId="38875"/>
    <cellStyle name="Процентный 3 2 4 2 2 2" xfId="38876"/>
    <cellStyle name="Процентный 3 2 4 2 2 2 2" xfId="38877"/>
    <cellStyle name="Процентный 3 2 4 2 2 2 2 2" xfId="38878"/>
    <cellStyle name="Процентный 3 2 4 2 2 2 3" xfId="38879"/>
    <cellStyle name="Процентный 3 2 4 2 2 2 4" xfId="38880"/>
    <cellStyle name="Процентный 3 2 4 2 2 2 5" xfId="38881"/>
    <cellStyle name="Процентный 3 2 4 2 2 3" xfId="38882"/>
    <cellStyle name="Процентный 3 2 4 2 2 3 2" xfId="38883"/>
    <cellStyle name="Процентный 3 2 4 2 2 3 2 2" xfId="38884"/>
    <cellStyle name="Процентный 3 2 4 2 2 3 3" xfId="38885"/>
    <cellStyle name="Процентный 3 2 4 2 2 3 4" xfId="38886"/>
    <cellStyle name="Процентный 3 2 4 2 2 3 5" xfId="38887"/>
    <cellStyle name="Процентный 3 2 4 2 2 4" xfId="38888"/>
    <cellStyle name="Процентный 3 2 4 2 2 4 2" xfId="38889"/>
    <cellStyle name="Процентный 3 2 4 2 2 4 2 2" xfId="38890"/>
    <cellStyle name="Процентный 3 2 4 2 2 4 3" xfId="38891"/>
    <cellStyle name="Процентный 3 2 4 2 2 5" xfId="38892"/>
    <cellStyle name="Процентный 3 2 4 2 2 5 2" xfId="38893"/>
    <cellStyle name="Процентный 3 2 4 2 2 5 2 2" xfId="38894"/>
    <cellStyle name="Процентный 3 2 4 2 2 5 3" xfId="38895"/>
    <cellStyle name="Процентный 3 2 4 2 2 6" xfId="38896"/>
    <cellStyle name="Процентный 3 2 4 2 2 6 2" xfId="38897"/>
    <cellStyle name="Процентный 3 2 4 2 2 7" xfId="38898"/>
    <cellStyle name="Процентный 3 2 4 2 3" xfId="38899"/>
    <cellStyle name="Процентный 3 2 4 2 3 2" xfId="38900"/>
    <cellStyle name="Процентный 3 2 4 2 3 2 2" xfId="38901"/>
    <cellStyle name="Процентный 3 2 4 2 3 2 2 2" xfId="38902"/>
    <cellStyle name="Процентный 3 2 4 2 3 2 3" xfId="38903"/>
    <cellStyle name="Процентный 3 2 4 2 3 2 4" xfId="38904"/>
    <cellStyle name="Процентный 3 2 4 2 3 2 5" xfId="38905"/>
    <cellStyle name="Процентный 3 2 4 2 3 3" xfId="38906"/>
    <cellStyle name="Процентный 3 2 4 2 3 3 2" xfId="38907"/>
    <cellStyle name="Процентный 3 2 4 2 3 3 2 2" xfId="38908"/>
    <cellStyle name="Процентный 3 2 4 2 3 3 3" xfId="38909"/>
    <cellStyle name="Процентный 3 2 4 2 3 3 4" xfId="38910"/>
    <cellStyle name="Процентный 3 2 4 2 3 3 5" xfId="38911"/>
    <cellStyle name="Процентный 3 2 4 2 3 4" xfId="38912"/>
    <cellStyle name="Процентный 3 2 4 2 3 4 2" xfId="38913"/>
    <cellStyle name="Процентный 3 2 4 2 3 4 2 2" xfId="38914"/>
    <cellStyle name="Процентный 3 2 4 2 3 4 3" xfId="38915"/>
    <cellStyle name="Процентный 3 2 4 2 3 5" xfId="38916"/>
    <cellStyle name="Процентный 3 2 4 2 3 5 2" xfId="38917"/>
    <cellStyle name="Процентный 3 2 4 2 3 5 2 2" xfId="38918"/>
    <cellStyle name="Процентный 3 2 4 2 3 5 3" xfId="38919"/>
    <cellStyle name="Процентный 3 2 4 2 3 6" xfId="38920"/>
    <cellStyle name="Процентный 3 2 4 2 3 6 2" xfId="38921"/>
    <cellStyle name="Процентный 3 2 4 2 3 7" xfId="38922"/>
    <cellStyle name="Процентный 3 2 4 2 4" xfId="38923"/>
    <cellStyle name="Процентный 3 2 4 2 4 2" xfId="38924"/>
    <cellStyle name="Процентный 3 2 4 2 4 2 2" xfId="38925"/>
    <cellStyle name="Процентный 3 2 4 2 4 3" xfId="38926"/>
    <cellStyle name="Процентный 3 2 4 2 4 4" xfId="38927"/>
    <cellStyle name="Процентный 3 2 4 2 4 5" xfId="38928"/>
    <cellStyle name="Процентный 3 2 4 2 5" xfId="38929"/>
    <cellStyle name="Процентный 3 2 4 2 5 2" xfId="38930"/>
    <cellStyle name="Процентный 3 2 4 2 5 2 2" xfId="38931"/>
    <cellStyle name="Процентный 3 2 4 2 5 3" xfId="38932"/>
    <cellStyle name="Процентный 3 2 4 2 5 4" xfId="38933"/>
    <cellStyle name="Процентный 3 2 4 2 5 5" xfId="38934"/>
    <cellStyle name="Процентный 3 2 4 2 6" xfId="38935"/>
    <cellStyle name="Процентный 3 2 4 2 6 2" xfId="38936"/>
    <cellStyle name="Процентный 3 2 4 2 6 2 2" xfId="38937"/>
    <cellStyle name="Процентный 3 2 4 2 6 3" xfId="38938"/>
    <cellStyle name="Процентный 3 2 4 2 7" xfId="38939"/>
    <cellStyle name="Процентный 3 2 4 2 7 2" xfId="38940"/>
    <cellStyle name="Процентный 3 2 4 2 7 2 2" xfId="38941"/>
    <cellStyle name="Процентный 3 2 4 2 7 3" xfId="38942"/>
    <cellStyle name="Процентный 3 2 4 2 8" xfId="38943"/>
    <cellStyle name="Процентный 3 2 4 2 8 2" xfId="38944"/>
    <cellStyle name="Процентный 3 2 4 2 9" xfId="38945"/>
    <cellStyle name="Процентный 3 2 4 3" xfId="38946"/>
    <cellStyle name="Процентный 3 2 4 3 2" xfId="38947"/>
    <cellStyle name="Процентный 3 2 4 3 2 2" xfId="38948"/>
    <cellStyle name="Процентный 3 2 4 3 2 2 2" xfId="38949"/>
    <cellStyle name="Процентный 3 2 4 3 2 3" xfId="38950"/>
    <cellStyle name="Процентный 3 2 4 3 2 4" xfId="38951"/>
    <cellStyle name="Процентный 3 2 4 3 2 5" xfId="38952"/>
    <cellStyle name="Процентный 3 2 4 3 3" xfId="38953"/>
    <cellStyle name="Процентный 3 2 4 3 3 2" xfId="38954"/>
    <cellStyle name="Процентный 3 2 4 3 3 2 2" xfId="38955"/>
    <cellStyle name="Процентный 3 2 4 3 3 3" xfId="38956"/>
    <cellStyle name="Процентный 3 2 4 3 3 4" xfId="38957"/>
    <cellStyle name="Процентный 3 2 4 3 3 5" xfId="38958"/>
    <cellStyle name="Процентный 3 2 4 3 4" xfId="38959"/>
    <cellStyle name="Процентный 3 2 4 3 4 2" xfId="38960"/>
    <cellStyle name="Процентный 3 2 4 3 4 2 2" xfId="38961"/>
    <cellStyle name="Процентный 3 2 4 3 4 3" xfId="38962"/>
    <cellStyle name="Процентный 3 2 4 3 5" xfId="38963"/>
    <cellStyle name="Процентный 3 2 4 3 5 2" xfId="38964"/>
    <cellStyle name="Процентный 3 2 4 3 5 2 2" xfId="38965"/>
    <cellStyle name="Процентный 3 2 4 3 5 3" xfId="38966"/>
    <cellStyle name="Процентный 3 2 4 3 6" xfId="38967"/>
    <cellStyle name="Процентный 3 2 4 3 6 2" xfId="38968"/>
    <cellStyle name="Процентный 3 2 4 3 7" xfId="38969"/>
    <cellStyle name="Процентный 3 2 4 4" xfId="38970"/>
    <cellStyle name="Процентный 3 2 4 4 2" xfId="38971"/>
    <cellStyle name="Процентный 3 2 4 4 2 2" xfId="38972"/>
    <cellStyle name="Процентный 3 2 4 4 2 2 2" xfId="38973"/>
    <cellStyle name="Процентный 3 2 4 4 2 3" xfId="38974"/>
    <cellStyle name="Процентный 3 2 4 4 2 4" xfId="38975"/>
    <cellStyle name="Процентный 3 2 4 4 2 5" xfId="38976"/>
    <cellStyle name="Процентный 3 2 4 4 3" xfId="38977"/>
    <cellStyle name="Процентный 3 2 4 4 3 2" xfId="38978"/>
    <cellStyle name="Процентный 3 2 4 4 3 2 2" xfId="38979"/>
    <cellStyle name="Процентный 3 2 4 4 3 3" xfId="38980"/>
    <cellStyle name="Процентный 3 2 4 4 3 4" xfId="38981"/>
    <cellStyle name="Процентный 3 2 4 4 3 5" xfId="38982"/>
    <cellStyle name="Процентный 3 2 4 4 4" xfId="38983"/>
    <cellStyle name="Процентный 3 2 4 4 4 2" xfId="38984"/>
    <cellStyle name="Процентный 3 2 4 4 4 2 2" xfId="38985"/>
    <cellStyle name="Процентный 3 2 4 4 4 3" xfId="38986"/>
    <cellStyle name="Процентный 3 2 4 4 5" xfId="38987"/>
    <cellStyle name="Процентный 3 2 4 4 5 2" xfId="38988"/>
    <cellStyle name="Процентный 3 2 4 4 5 2 2" xfId="38989"/>
    <cellStyle name="Процентный 3 2 4 4 5 3" xfId="38990"/>
    <cellStyle name="Процентный 3 2 4 4 6" xfId="38991"/>
    <cellStyle name="Процентный 3 2 4 4 6 2" xfId="38992"/>
    <cellStyle name="Процентный 3 2 4 4 7" xfId="38993"/>
    <cellStyle name="Процентный 3 2 4 5" xfId="38994"/>
    <cellStyle name="Процентный 3 2 4 5 2" xfId="38995"/>
    <cellStyle name="Процентный 3 2 4 5 2 2" xfId="38996"/>
    <cellStyle name="Процентный 3 2 4 5 3" xfId="38997"/>
    <cellStyle name="Процентный 3 2 4 5 4" xfId="38998"/>
    <cellStyle name="Процентный 3 2 4 5 5" xfId="38999"/>
    <cellStyle name="Процентный 3 2 4 6" xfId="39000"/>
    <cellStyle name="Процентный 3 2 4 6 2" xfId="39001"/>
    <cellStyle name="Процентный 3 2 4 6 2 2" xfId="39002"/>
    <cellStyle name="Процентный 3 2 4 6 3" xfId="39003"/>
    <cellStyle name="Процентный 3 2 4 6 4" xfId="39004"/>
    <cellStyle name="Процентный 3 2 4 6 5" xfId="39005"/>
    <cellStyle name="Процентный 3 2 4 7" xfId="39006"/>
    <cellStyle name="Процентный 3 2 4 7 2" xfId="39007"/>
    <cellStyle name="Процентный 3 2 4 7 2 2" xfId="39008"/>
    <cellStyle name="Процентный 3 2 4 7 3" xfId="39009"/>
    <cellStyle name="Процентный 3 2 4 7 4" xfId="39010"/>
    <cellStyle name="Процентный 3 2 4 7 5" xfId="39011"/>
    <cellStyle name="Процентный 3 2 4 8" xfId="39012"/>
    <cellStyle name="Процентный 3 2 4 8 2" xfId="39013"/>
    <cellStyle name="Процентный 3 2 4 8 2 2" xfId="39014"/>
    <cellStyle name="Процентный 3 2 4 8 3" xfId="39015"/>
    <cellStyle name="Процентный 3 2 4 9" xfId="39016"/>
    <cellStyle name="Процентный 3 2 4 9 2" xfId="39017"/>
    <cellStyle name="Процентный 3 2 5" xfId="39018"/>
    <cellStyle name="Процентный 3 2 5 10" xfId="39019"/>
    <cellStyle name="Процентный 3 2 5 2" xfId="39020"/>
    <cellStyle name="Процентный 3 2 5 2 2" xfId="39021"/>
    <cellStyle name="Процентный 3 2 5 2 2 2" xfId="39022"/>
    <cellStyle name="Процентный 3 2 5 2 2 2 2" xfId="39023"/>
    <cellStyle name="Процентный 3 2 5 2 2 2 2 2" xfId="39024"/>
    <cellStyle name="Процентный 3 2 5 2 2 2 3" xfId="39025"/>
    <cellStyle name="Процентный 3 2 5 2 2 2 4" xfId="39026"/>
    <cellStyle name="Процентный 3 2 5 2 2 2 5" xfId="39027"/>
    <cellStyle name="Процентный 3 2 5 2 2 3" xfId="39028"/>
    <cellStyle name="Процентный 3 2 5 2 2 3 2" xfId="39029"/>
    <cellStyle name="Процентный 3 2 5 2 2 3 2 2" xfId="39030"/>
    <cellStyle name="Процентный 3 2 5 2 2 3 3" xfId="39031"/>
    <cellStyle name="Процентный 3 2 5 2 2 3 4" xfId="39032"/>
    <cellStyle name="Процентный 3 2 5 2 2 3 5" xfId="39033"/>
    <cellStyle name="Процентный 3 2 5 2 2 4" xfId="39034"/>
    <cellStyle name="Процентный 3 2 5 2 2 4 2" xfId="39035"/>
    <cellStyle name="Процентный 3 2 5 2 2 4 2 2" xfId="39036"/>
    <cellStyle name="Процентный 3 2 5 2 2 4 3" xfId="39037"/>
    <cellStyle name="Процентный 3 2 5 2 2 5" xfId="39038"/>
    <cellStyle name="Процентный 3 2 5 2 2 5 2" xfId="39039"/>
    <cellStyle name="Процентный 3 2 5 2 2 5 2 2" xfId="39040"/>
    <cellStyle name="Процентный 3 2 5 2 2 5 3" xfId="39041"/>
    <cellStyle name="Процентный 3 2 5 2 2 6" xfId="39042"/>
    <cellStyle name="Процентный 3 2 5 2 2 6 2" xfId="39043"/>
    <cellStyle name="Процентный 3 2 5 2 2 7" xfId="39044"/>
    <cellStyle name="Процентный 3 2 5 2 3" xfId="39045"/>
    <cellStyle name="Процентный 3 2 5 2 3 2" xfId="39046"/>
    <cellStyle name="Процентный 3 2 5 2 3 2 2" xfId="39047"/>
    <cellStyle name="Процентный 3 2 5 2 3 2 2 2" xfId="39048"/>
    <cellStyle name="Процентный 3 2 5 2 3 2 3" xfId="39049"/>
    <cellStyle name="Процентный 3 2 5 2 3 2 4" xfId="39050"/>
    <cellStyle name="Процентный 3 2 5 2 3 2 5" xfId="39051"/>
    <cellStyle name="Процентный 3 2 5 2 3 3" xfId="39052"/>
    <cellStyle name="Процентный 3 2 5 2 3 3 2" xfId="39053"/>
    <cellStyle name="Процентный 3 2 5 2 3 3 2 2" xfId="39054"/>
    <cellStyle name="Процентный 3 2 5 2 3 3 3" xfId="39055"/>
    <cellStyle name="Процентный 3 2 5 2 3 3 4" xfId="39056"/>
    <cellStyle name="Процентный 3 2 5 2 3 3 5" xfId="39057"/>
    <cellStyle name="Процентный 3 2 5 2 3 4" xfId="39058"/>
    <cellStyle name="Процентный 3 2 5 2 3 4 2" xfId="39059"/>
    <cellStyle name="Процентный 3 2 5 2 3 4 2 2" xfId="39060"/>
    <cellStyle name="Процентный 3 2 5 2 3 4 3" xfId="39061"/>
    <cellStyle name="Процентный 3 2 5 2 3 5" xfId="39062"/>
    <cellStyle name="Процентный 3 2 5 2 3 5 2" xfId="39063"/>
    <cellStyle name="Процентный 3 2 5 2 3 5 2 2" xfId="39064"/>
    <cellStyle name="Процентный 3 2 5 2 3 5 3" xfId="39065"/>
    <cellStyle name="Процентный 3 2 5 2 3 6" xfId="39066"/>
    <cellStyle name="Процентный 3 2 5 2 3 6 2" xfId="39067"/>
    <cellStyle name="Процентный 3 2 5 2 3 7" xfId="39068"/>
    <cellStyle name="Процентный 3 2 5 2 4" xfId="39069"/>
    <cellStyle name="Процентный 3 2 5 2 4 2" xfId="39070"/>
    <cellStyle name="Процентный 3 2 5 2 4 2 2" xfId="39071"/>
    <cellStyle name="Процентный 3 2 5 2 4 3" xfId="39072"/>
    <cellStyle name="Процентный 3 2 5 2 4 4" xfId="39073"/>
    <cellStyle name="Процентный 3 2 5 2 4 5" xfId="39074"/>
    <cellStyle name="Процентный 3 2 5 2 5" xfId="39075"/>
    <cellStyle name="Процентный 3 2 5 2 5 2" xfId="39076"/>
    <cellStyle name="Процентный 3 2 5 2 5 2 2" xfId="39077"/>
    <cellStyle name="Процентный 3 2 5 2 5 3" xfId="39078"/>
    <cellStyle name="Процентный 3 2 5 2 5 4" xfId="39079"/>
    <cellStyle name="Процентный 3 2 5 2 5 5" xfId="39080"/>
    <cellStyle name="Процентный 3 2 5 2 6" xfId="39081"/>
    <cellStyle name="Процентный 3 2 5 2 6 2" xfId="39082"/>
    <cellStyle name="Процентный 3 2 5 2 6 2 2" xfId="39083"/>
    <cellStyle name="Процентный 3 2 5 2 6 3" xfId="39084"/>
    <cellStyle name="Процентный 3 2 5 2 7" xfId="39085"/>
    <cellStyle name="Процентный 3 2 5 2 7 2" xfId="39086"/>
    <cellStyle name="Процентный 3 2 5 2 7 2 2" xfId="39087"/>
    <cellStyle name="Процентный 3 2 5 2 7 3" xfId="39088"/>
    <cellStyle name="Процентный 3 2 5 2 8" xfId="39089"/>
    <cellStyle name="Процентный 3 2 5 2 8 2" xfId="39090"/>
    <cellStyle name="Процентный 3 2 5 2 9" xfId="39091"/>
    <cellStyle name="Процентный 3 2 5 3" xfId="39092"/>
    <cellStyle name="Процентный 3 2 5 3 2" xfId="39093"/>
    <cellStyle name="Процентный 3 2 5 3 2 2" xfId="39094"/>
    <cellStyle name="Процентный 3 2 5 3 2 2 2" xfId="39095"/>
    <cellStyle name="Процентный 3 2 5 3 2 3" xfId="39096"/>
    <cellStyle name="Процентный 3 2 5 3 2 4" xfId="39097"/>
    <cellStyle name="Процентный 3 2 5 3 2 5" xfId="39098"/>
    <cellStyle name="Процентный 3 2 5 3 3" xfId="39099"/>
    <cellStyle name="Процентный 3 2 5 3 3 2" xfId="39100"/>
    <cellStyle name="Процентный 3 2 5 3 3 2 2" xfId="39101"/>
    <cellStyle name="Процентный 3 2 5 3 3 3" xfId="39102"/>
    <cellStyle name="Процентный 3 2 5 3 3 4" xfId="39103"/>
    <cellStyle name="Процентный 3 2 5 3 3 5" xfId="39104"/>
    <cellStyle name="Процентный 3 2 5 3 4" xfId="39105"/>
    <cellStyle name="Процентный 3 2 5 3 4 2" xfId="39106"/>
    <cellStyle name="Процентный 3 2 5 3 4 2 2" xfId="39107"/>
    <cellStyle name="Процентный 3 2 5 3 4 3" xfId="39108"/>
    <cellStyle name="Процентный 3 2 5 3 5" xfId="39109"/>
    <cellStyle name="Процентный 3 2 5 3 5 2" xfId="39110"/>
    <cellStyle name="Процентный 3 2 5 3 5 2 2" xfId="39111"/>
    <cellStyle name="Процентный 3 2 5 3 5 3" xfId="39112"/>
    <cellStyle name="Процентный 3 2 5 3 6" xfId="39113"/>
    <cellStyle name="Процентный 3 2 5 3 6 2" xfId="39114"/>
    <cellStyle name="Процентный 3 2 5 3 7" xfId="39115"/>
    <cellStyle name="Процентный 3 2 5 4" xfId="39116"/>
    <cellStyle name="Процентный 3 2 5 4 2" xfId="39117"/>
    <cellStyle name="Процентный 3 2 5 4 2 2" xfId="39118"/>
    <cellStyle name="Процентный 3 2 5 4 2 2 2" xfId="39119"/>
    <cellStyle name="Процентный 3 2 5 4 2 3" xfId="39120"/>
    <cellStyle name="Процентный 3 2 5 4 2 4" xfId="39121"/>
    <cellStyle name="Процентный 3 2 5 4 2 5" xfId="39122"/>
    <cellStyle name="Процентный 3 2 5 4 3" xfId="39123"/>
    <cellStyle name="Процентный 3 2 5 4 3 2" xfId="39124"/>
    <cellStyle name="Процентный 3 2 5 4 3 2 2" xfId="39125"/>
    <cellStyle name="Процентный 3 2 5 4 3 3" xfId="39126"/>
    <cellStyle name="Процентный 3 2 5 4 3 4" xfId="39127"/>
    <cellStyle name="Процентный 3 2 5 4 3 5" xfId="39128"/>
    <cellStyle name="Процентный 3 2 5 4 4" xfId="39129"/>
    <cellStyle name="Процентный 3 2 5 4 4 2" xfId="39130"/>
    <cellStyle name="Процентный 3 2 5 4 4 2 2" xfId="39131"/>
    <cellStyle name="Процентный 3 2 5 4 4 3" xfId="39132"/>
    <cellStyle name="Процентный 3 2 5 4 5" xfId="39133"/>
    <cellStyle name="Процентный 3 2 5 4 5 2" xfId="39134"/>
    <cellStyle name="Процентный 3 2 5 4 5 2 2" xfId="39135"/>
    <cellStyle name="Процентный 3 2 5 4 5 3" xfId="39136"/>
    <cellStyle name="Процентный 3 2 5 4 6" xfId="39137"/>
    <cellStyle name="Процентный 3 2 5 4 6 2" xfId="39138"/>
    <cellStyle name="Процентный 3 2 5 4 7" xfId="39139"/>
    <cellStyle name="Процентный 3 2 5 5" xfId="39140"/>
    <cellStyle name="Процентный 3 2 5 5 2" xfId="39141"/>
    <cellStyle name="Процентный 3 2 5 5 2 2" xfId="39142"/>
    <cellStyle name="Процентный 3 2 5 5 3" xfId="39143"/>
    <cellStyle name="Процентный 3 2 5 5 4" xfId="39144"/>
    <cellStyle name="Процентный 3 2 5 5 5" xfId="39145"/>
    <cellStyle name="Процентный 3 2 5 6" xfId="39146"/>
    <cellStyle name="Процентный 3 2 5 6 2" xfId="39147"/>
    <cellStyle name="Процентный 3 2 5 6 2 2" xfId="39148"/>
    <cellStyle name="Процентный 3 2 5 6 3" xfId="39149"/>
    <cellStyle name="Процентный 3 2 5 6 4" xfId="39150"/>
    <cellStyle name="Процентный 3 2 5 6 5" xfId="39151"/>
    <cellStyle name="Процентный 3 2 5 7" xfId="39152"/>
    <cellStyle name="Процентный 3 2 5 7 2" xfId="39153"/>
    <cellStyle name="Процентный 3 2 5 7 2 2" xfId="39154"/>
    <cellStyle name="Процентный 3 2 5 7 3" xfId="39155"/>
    <cellStyle name="Процентный 3 2 5 8" xfId="39156"/>
    <cellStyle name="Процентный 3 2 5 8 2" xfId="39157"/>
    <cellStyle name="Процентный 3 2 5 8 2 2" xfId="39158"/>
    <cellStyle name="Процентный 3 2 5 8 3" xfId="39159"/>
    <cellStyle name="Процентный 3 2 5 9" xfId="39160"/>
    <cellStyle name="Процентный 3 2 5 9 2" xfId="39161"/>
    <cellStyle name="Процентный 3 2 6" xfId="39162"/>
    <cellStyle name="Процентный 3 2 6 2" xfId="39163"/>
    <cellStyle name="Процентный 3 2 6 2 2" xfId="39164"/>
    <cellStyle name="Процентный 3 2 6 2 2 2" xfId="39165"/>
    <cellStyle name="Процентный 3 2 6 2 2 2 2" xfId="39166"/>
    <cellStyle name="Процентный 3 2 6 2 2 3" xfId="39167"/>
    <cellStyle name="Процентный 3 2 6 2 2 4" xfId="39168"/>
    <cellStyle name="Процентный 3 2 6 2 2 5" xfId="39169"/>
    <cellStyle name="Процентный 3 2 6 2 3" xfId="39170"/>
    <cellStyle name="Процентный 3 2 6 2 3 2" xfId="39171"/>
    <cellStyle name="Процентный 3 2 6 2 3 2 2" xfId="39172"/>
    <cellStyle name="Процентный 3 2 6 2 3 3" xfId="39173"/>
    <cellStyle name="Процентный 3 2 6 2 3 4" xfId="39174"/>
    <cellStyle name="Процентный 3 2 6 2 3 5" xfId="39175"/>
    <cellStyle name="Процентный 3 2 6 2 4" xfId="39176"/>
    <cellStyle name="Процентный 3 2 6 2 4 2" xfId="39177"/>
    <cellStyle name="Процентный 3 2 6 2 4 2 2" xfId="39178"/>
    <cellStyle name="Процентный 3 2 6 2 4 3" xfId="39179"/>
    <cellStyle name="Процентный 3 2 6 2 5" xfId="39180"/>
    <cellStyle name="Процентный 3 2 6 2 5 2" xfId="39181"/>
    <cellStyle name="Процентный 3 2 6 2 5 2 2" xfId="39182"/>
    <cellStyle name="Процентный 3 2 6 2 5 3" xfId="39183"/>
    <cellStyle name="Процентный 3 2 6 2 6" xfId="39184"/>
    <cellStyle name="Процентный 3 2 6 2 6 2" xfId="39185"/>
    <cellStyle name="Процентный 3 2 6 2 7" xfId="39186"/>
    <cellStyle name="Процентный 3 2 6 3" xfId="39187"/>
    <cellStyle name="Процентный 3 2 6 3 2" xfId="39188"/>
    <cellStyle name="Процентный 3 2 6 3 2 2" xfId="39189"/>
    <cellStyle name="Процентный 3 2 6 3 2 2 2" xfId="39190"/>
    <cellStyle name="Процентный 3 2 6 3 2 3" xfId="39191"/>
    <cellStyle name="Процентный 3 2 6 3 2 4" xfId="39192"/>
    <cellStyle name="Процентный 3 2 6 3 2 5" xfId="39193"/>
    <cellStyle name="Процентный 3 2 6 3 3" xfId="39194"/>
    <cellStyle name="Процентный 3 2 6 3 3 2" xfId="39195"/>
    <cellStyle name="Процентный 3 2 6 3 3 2 2" xfId="39196"/>
    <cellStyle name="Процентный 3 2 6 3 3 3" xfId="39197"/>
    <cellStyle name="Процентный 3 2 6 3 3 4" xfId="39198"/>
    <cellStyle name="Процентный 3 2 6 3 3 5" xfId="39199"/>
    <cellStyle name="Процентный 3 2 6 3 4" xfId="39200"/>
    <cellStyle name="Процентный 3 2 6 3 4 2" xfId="39201"/>
    <cellStyle name="Процентный 3 2 6 3 4 2 2" xfId="39202"/>
    <cellStyle name="Процентный 3 2 6 3 4 3" xfId="39203"/>
    <cellStyle name="Процентный 3 2 6 3 5" xfId="39204"/>
    <cellStyle name="Процентный 3 2 6 3 5 2" xfId="39205"/>
    <cellStyle name="Процентный 3 2 6 3 5 2 2" xfId="39206"/>
    <cellStyle name="Процентный 3 2 6 3 5 3" xfId="39207"/>
    <cellStyle name="Процентный 3 2 6 3 6" xfId="39208"/>
    <cellStyle name="Процентный 3 2 6 3 6 2" xfId="39209"/>
    <cellStyle name="Процентный 3 2 6 3 7" xfId="39210"/>
    <cellStyle name="Процентный 3 2 6 4" xfId="39211"/>
    <cellStyle name="Процентный 3 2 6 4 2" xfId="39212"/>
    <cellStyle name="Процентный 3 2 6 4 2 2" xfId="39213"/>
    <cellStyle name="Процентный 3 2 6 4 3" xfId="39214"/>
    <cellStyle name="Процентный 3 2 6 4 4" xfId="39215"/>
    <cellStyle name="Процентный 3 2 6 4 5" xfId="39216"/>
    <cellStyle name="Процентный 3 2 6 5" xfId="39217"/>
    <cellStyle name="Процентный 3 2 6 5 2" xfId="39218"/>
    <cellStyle name="Процентный 3 2 6 5 2 2" xfId="39219"/>
    <cellStyle name="Процентный 3 2 6 5 3" xfId="39220"/>
    <cellStyle name="Процентный 3 2 6 5 4" xfId="39221"/>
    <cellStyle name="Процентный 3 2 6 5 5" xfId="39222"/>
    <cellStyle name="Процентный 3 2 6 6" xfId="39223"/>
    <cellStyle name="Процентный 3 2 6 6 2" xfId="39224"/>
    <cellStyle name="Процентный 3 2 6 6 2 2" xfId="39225"/>
    <cellStyle name="Процентный 3 2 6 6 3" xfId="39226"/>
    <cellStyle name="Процентный 3 2 6 7" xfId="39227"/>
    <cellStyle name="Процентный 3 2 6 7 2" xfId="39228"/>
    <cellStyle name="Процентный 3 2 6 7 2 2" xfId="39229"/>
    <cellStyle name="Процентный 3 2 6 7 3" xfId="39230"/>
    <cellStyle name="Процентный 3 2 6 8" xfId="39231"/>
    <cellStyle name="Процентный 3 2 6 8 2" xfId="39232"/>
    <cellStyle name="Процентный 3 2 6 9" xfId="39233"/>
    <cellStyle name="Процентный 3 2 7" xfId="39234"/>
    <cellStyle name="Процентный 3 2 7 2" xfId="39235"/>
    <cellStyle name="Процентный 3 2 7 2 2" xfId="39236"/>
    <cellStyle name="Процентный 3 2 7 2 2 2" xfId="39237"/>
    <cellStyle name="Процентный 3 2 7 2 3" xfId="39238"/>
    <cellStyle name="Процентный 3 2 7 2 4" xfId="39239"/>
    <cellStyle name="Процентный 3 2 7 2 5" xfId="39240"/>
    <cellStyle name="Процентный 3 2 7 3" xfId="39241"/>
    <cellStyle name="Процентный 3 2 7 3 2" xfId="39242"/>
    <cellStyle name="Процентный 3 2 7 3 2 2" xfId="39243"/>
    <cellStyle name="Процентный 3 2 7 3 3" xfId="39244"/>
    <cellStyle name="Процентный 3 2 7 3 4" xfId="39245"/>
    <cellStyle name="Процентный 3 2 7 3 5" xfId="39246"/>
    <cellStyle name="Процентный 3 2 7 4" xfId="39247"/>
    <cellStyle name="Процентный 3 2 7 4 2" xfId="39248"/>
    <cellStyle name="Процентный 3 2 7 4 2 2" xfId="39249"/>
    <cellStyle name="Процентный 3 2 7 4 3" xfId="39250"/>
    <cellStyle name="Процентный 3 2 7 5" xfId="39251"/>
    <cellStyle name="Процентный 3 2 7 5 2" xfId="39252"/>
    <cellStyle name="Процентный 3 2 7 5 2 2" xfId="39253"/>
    <cellStyle name="Процентный 3 2 7 5 3" xfId="39254"/>
    <cellStyle name="Процентный 3 2 7 6" xfId="39255"/>
    <cellStyle name="Процентный 3 2 7 6 2" xfId="39256"/>
    <cellStyle name="Процентный 3 2 7 7" xfId="39257"/>
    <cellStyle name="Процентный 3 2 8" xfId="39258"/>
    <cellStyle name="Процентный 3 2 8 2" xfId="39259"/>
    <cellStyle name="Процентный 3 2 8 2 2" xfId="39260"/>
    <cellStyle name="Процентный 3 2 8 2 2 2" xfId="39261"/>
    <cellStyle name="Процентный 3 2 8 2 3" xfId="39262"/>
    <cellStyle name="Процентный 3 2 8 2 4" xfId="39263"/>
    <cellStyle name="Процентный 3 2 8 2 5" xfId="39264"/>
    <cellStyle name="Процентный 3 2 8 3" xfId="39265"/>
    <cellStyle name="Процентный 3 2 8 3 2" xfId="39266"/>
    <cellStyle name="Процентный 3 2 8 3 2 2" xfId="39267"/>
    <cellStyle name="Процентный 3 2 8 3 3" xfId="39268"/>
    <cellStyle name="Процентный 3 2 8 3 4" xfId="39269"/>
    <cellStyle name="Процентный 3 2 8 3 5" xfId="39270"/>
    <cellStyle name="Процентный 3 2 8 4" xfId="39271"/>
    <cellStyle name="Процентный 3 2 8 4 2" xfId="39272"/>
    <cellStyle name="Процентный 3 2 8 4 2 2" xfId="39273"/>
    <cellStyle name="Процентный 3 2 8 4 3" xfId="39274"/>
    <cellStyle name="Процентный 3 2 8 5" xfId="39275"/>
    <cellStyle name="Процентный 3 2 8 5 2" xfId="39276"/>
    <cellStyle name="Процентный 3 2 8 5 2 2" xfId="39277"/>
    <cellStyle name="Процентный 3 2 8 5 3" xfId="39278"/>
    <cellStyle name="Процентный 3 2 8 6" xfId="39279"/>
    <cellStyle name="Процентный 3 2 8 6 2" xfId="39280"/>
    <cellStyle name="Процентный 3 2 8 7" xfId="39281"/>
    <cellStyle name="Процентный 3 2 9" xfId="39282"/>
    <cellStyle name="Процентный 3 2 9 2" xfId="39283"/>
    <cellStyle name="Процентный 3 2 9 2 2" xfId="39284"/>
    <cellStyle name="Процентный 3 2 9 3" xfId="39285"/>
    <cellStyle name="Процентный 3 2 9 4" xfId="39286"/>
    <cellStyle name="Процентный 3 2 9 5" xfId="39287"/>
    <cellStyle name="Процентный 3 3" xfId="39288"/>
    <cellStyle name="Процентный 3 3 10" xfId="39289"/>
    <cellStyle name="Процентный 3 3 10 2" xfId="39290"/>
    <cellStyle name="Процентный 3 3 10 2 2" xfId="39291"/>
    <cellStyle name="Процентный 3 3 10 2 2 2" xfId="39292"/>
    <cellStyle name="Процентный 3 3 10 2 2 2 2" xfId="39293"/>
    <cellStyle name="Процентный 3 3 10 2 2 3" xfId="39294"/>
    <cellStyle name="Процентный 3 3 10 2 2 4" xfId="39295"/>
    <cellStyle name="Процентный 3 3 10 2 2 5" xfId="39296"/>
    <cellStyle name="Процентный 3 3 10 2 3" xfId="39297"/>
    <cellStyle name="Процентный 3 3 10 2 3 2" xfId="39298"/>
    <cellStyle name="Процентный 3 3 10 2 3 3" xfId="39299"/>
    <cellStyle name="Процентный 3 3 10 2 3 4" xfId="39300"/>
    <cellStyle name="Процентный 3 3 10 2 4" xfId="39301"/>
    <cellStyle name="Процентный 3 3 10 2 5" xfId="39302"/>
    <cellStyle name="Процентный 3 3 10 2 6" xfId="39303"/>
    <cellStyle name="Процентный 3 3 10 2 7" xfId="39304"/>
    <cellStyle name="Процентный 3 3 10 3" xfId="39305"/>
    <cellStyle name="Процентный 3 3 10 3 2" xfId="39306"/>
    <cellStyle name="Процентный 3 3 10 3 2 2" xfId="39307"/>
    <cellStyle name="Процентный 3 3 10 3 3" xfId="39308"/>
    <cellStyle name="Процентный 3 3 10 3 4" xfId="39309"/>
    <cellStyle name="Процентный 3 3 10 3 5" xfId="39310"/>
    <cellStyle name="Процентный 3 3 10 4" xfId="39311"/>
    <cellStyle name="Процентный 3 3 10 4 2" xfId="39312"/>
    <cellStyle name="Процентный 3 3 10 4 3" xfId="39313"/>
    <cellStyle name="Процентный 3 3 10 4 4" xfId="39314"/>
    <cellStyle name="Процентный 3 3 10 5" xfId="39315"/>
    <cellStyle name="Процентный 3 3 10 6" xfId="39316"/>
    <cellStyle name="Процентный 3 3 10 7" xfId="39317"/>
    <cellStyle name="Процентный 3 3 10 8" xfId="39318"/>
    <cellStyle name="Процентный 3 3 11" xfId="39319"/>
    <cellStyle name="Процентный 3 3 11 2" xfId="39320"/>
    <cellStyle name="Процентный 3 3 11 2 2" xfId="39321"/>
    <cellStyle name="Процентный 3 3 11 2 2 2" xfId="39322"/>
    <cellStyle name="Процентный 3 3 11 2 2 2 2" xfId="39323"/>
    <cellStyle name="Процентный 3 3 11 2 2 3" xfId="39324"/>
    <cellStyle name="Процентный 3 3 11 2 2 4" xfId="39325"/>
    <cellStyle name="Процентный 3 3 11 2 2 5" xfId="39326"/>
    <cellStyle name="Процентный 3 3 11 2 3" xfId="39327"/>
    <cellStyle name="Процентный 3 3 11 2 3 2" xfId="39328"/>
    <cellStyle name="Процентный 3 3 11 2 3 3" xfId="39329"/>
    <cellStyle name="Процентный 3 3 11 2 3 4" xfId="39330"/>
    <cellStyle name="Процентный 3 3 11 2 4" xfId="39331"/>
    <cellStyle name="Процентный 3 3 11 2 5" xfId="39332"/>
    <cellStyle name="Процентный 3 3 11 2 6" xfId="39333"/>
    <cellStyle name="Процентный 3 3 11 2 7" xfId="39334"/>
    <cellStyle name="Процентный 3 3 11 3" xfId="39335"/>
    <cellStyle name="Процентный 3 3 11 3 2" xfId="39336"/>
    <cellStyle name="Процентный 3 3 11 3 2 2" xfId="39337"/>
    <cellStyle name="Процентный 3 3 11 3 3" xfId="39338"/>
    <cellStyle name="Процентный 3 3 11 3 4" xfId="39339"/>
    <cellStyle name="Процентный 3 3 11 3 5" xfId="39340"/>
    <cellStyle name="Процентный 3 3 11 4" xfId="39341"/>
    <cellStyle name="Процентный 3 3 11 4 2" xfId="39342"/>
    <cellStyle name="Процентный 3 3 11 4 3" xfId="39343"/>
    <cellStyle name="Процентный 3 3 11 4 4" xfId="39344"/>
    <cellStyle name="Процентный 3 3 11 5" xfId="39345"/>
    <cellStyle name="Процентный 3 3 11 6" xfId="39346"/>
    <cellStyle name="Процентный 3 3 11 7" xfId="39347"/>
    <cellStyle name="Процентный 3 3 11 8" xfId="39348"/>
    <cellStyle name="Процентный 3 3 12" xfId="39349"/>
    <cellStyle name="Процентный 3 3 12 2" xfId="39350"/>
    <cellStyle name="Процентный 3 3 12 2 2" xfId="39351"/>
    <cellStyle name="Процентный 3 3 12 2 2 2" xfId="39352"/>
    <cellStyle name="Процентный 3 3 12 2 2 2 2" xfId="39353"/>
    <cellStyle name="Процентный 3 3 12 2 2 3" xfId="39354"/>
    <cellStyle name="Процентный 3 3 12 2 2 4" xfId="39355"/>
    <cellStyle name="Процентный 3 3 12 2 2 5" xfId="39356"/>
    <cellStyle name="Процентный 3 3 12 2 3" xfId="39357"/>
    <cellStyle name="Процентный 3 3 12 2 3 2" xfId="39358"/>
    <cellStyle name="Процентный 3 3 12 2 3 3" xfId="39359"/>
    <cellStyle name="Процентный 3 3 12 2 3 4" xfId="39360"/>
    <cellStyle name="Процентный 3 3 12 2 4" xfId="39361"/>
    <cellStyle name="Процентный 3 3 12 2 5" xfId="39362"/>
    <cellStyle name="Процентный 3 3 12 2 6" xfId="39363"/>
    <cellStyle name="Процентный 3 3 12 2 7" xfId="39364"/>
    <cellStyle name="Процентный 3 3 12 3" xfId="39365"/>
    <cellStyle name="Процентный 3 3 12 3 2" xfId="39366"/>
    <cellStyle name="Процентный 3 3 12 3 2 2" xfId="39367"/>
    <cellStyle name="Процентный 3 3 12 3 3" xfId="39368"/>
    <cellStyle name="Процентный 3 3 12 3 4" xfId="39369"/>
    <cellStyle name="Процентный 3 3 12 3 5" xfId="39370"/>
    <cellStyle name="Процентный 3 3 12 4" xfId="39371"/>
    <cellStyle name="Процентный 3 3 12 4 2" xfId="39372"/>
    <cellStyle name="Процентный 3 3 12 4 3" xfId="39373"/>
    <cellStyle name="Процентный 3 3 12 4 4" xfId="39374"/>
    <cellStyle name="Процентный 3 3 12 5" xfId="39375"/>
    <cellStyle name="Процентный 3 3 12 6" xfId="39376"/>
    <cellStyle name="Процентный 3 3 12 7" xfId="39377"/>
    <cellStyle name="Процентный 3 3 12 8" xfId="39378"/>
    <cellStyle name="Процентный 3 3 13" xfId="39379"/>
    <cellStyle name="Процентный 3 3 13 2" xfId="39380"/>
    <cellStyle name="Процентный 3 3 13 2 2" xfId="39381"/>
    <cellStyle name="Процентный 3 3 13 2 2 2" xfId="39382"/>
    <cellStyle name="Процентный 3 3 13 2 2 2 2" xfId="39383"/>
    <cellStyle name="Процентный 3 3 13 2 2 3" xfId="39384"/>
    <cellStyle name="Процентный 3 3 13 2 2 4" xfId="39385"/>
    <cellStyle name="Процентный 3 3 13 2 2 5" xfId="39386"/>
    <cellStyle name="Процентный 3 3 13 2 3" xfId="39387"/>
    <cellStyle name="Процентный 3 3 13 2 3 2" xfId="39388"/>
    <cellStyle name="Процентный 3 3 13 2 3 3" xfId="39389"/>
    <cellStyle name="Процентный 3 3 13 2 3 4" xfId="39390"/>
    <cellStyle name="Процентный 3 3 13 2 4" xfId="39391"/>
    <cellStyle name="Процентный 3 3 13 2 5" xfId="39392"/>
    <cellStyle name="Процентный 3 3 13 2 6" xfId="39393"/>
    <cellStyle name="Процентный 3 3 13 2 7" xfId="39394"/>
    <cellStyle name="Процентный 3 3 13 3" xfId="39395"/>
    <cellStyle name="Процентный 3 3 13 3 2" xfId="39396"/>
    <cellStyle name="Процентный 3 3 13 3 2 2" xfId="39397"/>
    <cellStyle name="Процентный 3 3 13 3 3" xfId="39398"/>
    <cellStyle name="Процентный 3 3 13 3 4" xfId="39399"/>
    <cellStyle name="Процентный 3 3 13 3 5" xfId="39400"/>
    <cellStyle name="Процентный 3 3 13 4" xfId="39401"/>
    <cellStyle name="Процентный 3 3 13 4 2" xfId="39402"/>
    <cellStyle name="Процентный 3 3 13 4 3" xfId="39403"/>
    <cellStyle name="Процентный 3 3 13 4 4" xfId="39404"/>
    <cellStyle name="Процентный 3 3 13 5" xfId="39405"/>
    <cellStyle name="Процентный 3 3 13 6" xfId="39406"/>
    <cellStyle name="Процентный 3 3 13 7" xfId="39407"/>
    <cellStyle name="Процентный 3 3 13 8" xfId="39408"/>
    <cellStyle name="Процентный 3 3 14" xfId="39409"/>
    <cellStyle name="Процентный 3 3 14 2" xfId="39410"/>
    <cellStyle name="Процентный 3 3 14 2 2" xfId="39411"/>
    <cellStyle name="Процентный 3 3 14 2 2 2" xfId="39412"/>
    <cellStyle name="Процентный 3 3 14 2 3" xfId="39413"/>
    <cellStyle name="Процентный 3 3 14 2 4" xfId="39414"/>
    <cellStyle name="Процентный 3 3 14 2 5" xfId="39415"/>
    <cellStyle name="Процентный 3 3 14 3" xfId="39416"/>
    <cellStyle name="Процентный 3 3 14 3 2" xfId="39417"/>
    <cellStyle name="Процентный 3 3 14 3 3" xfId="39418"/>
    <cellStyle name="Процентный 3 3 14 3 4" xfId="39419"/>
    <cellStyle name="Процентный 3 3 14 4" xfId="39420"/>
    <cellStyle name="Процентный 3 3 14 5" xfId="39421"/>
    <cellStyle name="Процентный 3 3 14 6" xfId="39422"/>
    <cellStyle name="Процентный 3 3 14 7" xfId="39423"/>
    <cellStyle name="Процентный 3 3 15" xfId="39424"/>
    <cellStyle name="Процентный 3 3 15 2" xfId="39425"/>
    <cellStyle name="Процентный 3 3 15 2 2" xfId="39426"/>
    <cellStyle name="Процентный 3 3 15 2 2 2" xfId="39427"/>
    <cellStyle name="Процентный 3 3 15 2 3" xfId="39428"/>
    <cellStyle name="Процентный 3 3 15 2 4" xfId="39429"/>
    <cellStyle name="Процентный 3 3 15 2 5" xfId="39430"/>
    <cellStyle name="Процентный 3 3 15 3" xfId="39431"/>
    <cellStyle name="Процентный 3 3 15 3 2" xfId="39432"/>
    <cellStyle name="Процентный 3 3 15 3 3" xfId="39433"/>
    <cellStyle name="Процентный 3 3 15 3 4" xfId="39434"/>
    <cellStyle name="Процентный 3 3 15 4" xfId="39435"/>
    <cellStyle name="Процентный 3 3 15 5" xfId="39436"/>
    <cellStyle name="Процентный 3 3 15 6" xfId="39437"/>
    <cellStyle name="Процентный 3 3 15 7" xfId="39438"/>
    <cellStyle name="Процентный 3 3 16" xfId="39439"/>
    <cellStyle name="Процентный 3 3 16 2" xfId="39440"/>
    <cellStyle name="Процентный 3 3 16 2 2" xfId="39441"/>
    <cellStyle name="Процентный 3 3 16 3" xfId="39442"/>
    <cellStyle name="Процентный 3 3 16 4" xfId="39443"/>
    <cellStyle name="Процентный 3 3 16 5" xfId="39444"/>
    <cellStyle name="Процентный 3 3 17" xfId="39445"/>
    <cellStyle name="Процентный 3 3 17 2" xfId="39446"/>
    <cellStyle name="Процентный 3 3 17 2 2" xfId="39447"/>
    <cellStyle name="Процентный 3 3 17 3" xfId="39448"/>
    <cellStyle name="Процентный 3 3 17 4" xfId="39449"/>
    <cellStyle name="Процентный 3 3 17 5" xfId="39450"/>
    <cellStyle name="Процентный 3 3 18" xfId="39451"/>
    <cellStyle name="Процентный 3 3 18 2" xfId="39452"/>
    <cellStyle name="Процентный 3 3 18 2 2" xfId="39453"/>
    <cellStyle name="Процентный 3 3 18 3" xfId="39454"/>
    <cellStyle name="Процентный 3 3 19" xfId="39455"/>
    <cellStyle name="Процентный 3 3 19 2" xfId="39456"/>
    <cellStyle name="Процентный 3 3 2" xfId="39457"/>
    <cellStyle name="Процентный 3 3 2 10" xfId="39458"/>
    <cellStyle name="Процентный 3 3 2 10 2" xfId="39459"/>
    <cellStyle name="Процентный 3 3 2 10 2 2" xfId="39460"/>
    <cellStyle name="Процентный 3 3 2 10 2 2 2" xfId="39461"/>
    <cellStyle name="Процентный 3 3 2 10 2 2 2 2" xfId="39462"/>
    <cellStyle name="Процентный 3 3 2 10 2 2 3" xfId="39463"/>
    <cellStyle name="Процентный 3 3 2 10 2 2 4" xfId="39464"/>
    <cellStyle name="Процентный 3 3 2 10 2 2 5" xfId="39465"/>
    <cellStyle name="Процентный 3 3 2 10 2 3" xfId="39466"/>
    <cellStyle name="Процентный 3 3 2 10 2 3 2" xfId="39467"/>
    <cellStyle name="Процентный 3 3 2 10 2 3 3" xfId="39468"/>
    <cellStyle name="Процентный 3 3 2 10 2 3 4" xfId="39469"/>
    <cellStyle name="Процентный 3 3 2 10 2 4" xfId="39470"/>
    <cellStyle name="Процентный 3 3 2 10 2 5" xfId="39471"/>
    <cellStyle name="Процентный 3 3 2 10 2 6" xfId="39472"/>
    <cellStyle name="Процентный 3 3 2 10 2 7" xfId="39473"/>
    <cellStyle name="Процентный 3 3 2 10 3" xfId="39474"/>
    <cellStyle name="Процентный 3 3 2 10 3 2" xfId="39475"/>
    <cellStyle name="Процентный 3 3 2 10 3 2 2" xfId="39476"/>
    <cellStyle name="Процентный 3 3 2 10 3 3" xfId="39477"/>
    <cellStyle name="Процентный 3 3 2 10 3 4" xfId="39478"/>
    <cellStyle name="Процентный 3 3 2 10 3 5" xfId="39479"/>
    <cellStyle name="Процентный 3 3 2 10 4" xfId="39480"/>
    <cellStyle name="Процентный 3 3 2 10 4 2" xfId="39481"/>
    <cellStyle name="Процентный 3 3 2 10 4 3" xfId="39482"/>
    <cellStyle name="Процентный 3 3 2 10 4 4" xfId="39483"/>
    <cellStyle name="Процентный 3 3 2 10 5" xfId="39484"/>
    <cellStyle name="Процентный 3 3 2 10 6" xfId="39485"/>
    <cellStyle name="Процентный 3 3 2 10 7" xfId="39486"/>
    <cellStyle name="Процентный 3 3 2 10 8" xfId="39487"/>
    <cellStyle name="Процентный 3 3 2 11" xfId="39488"/>
    <cellStyle name="Процентный 3 3 2 11 2" xfId="39489"/>
    <cellStyle name="Процентный 3 3 2 11 2 2" xfId="39490"/>
    <cellStyle name="Процентный 3 3 2 11 2 2 2" xfId="39491"/>
    <cellStyle name="Процентный 3 3 2 11 2 2 2 2" xfId="39492"/>
    <cellStyle name="Процентный 3 3 2 11 2 2 3" xfId="39493"/>
    <cellStyle name="Процентный 3 3 2 11 2 2 4" xfId="39494"/>
    <cellStyle name="Процентный 3 3 2 11 2 2 5" xfId="39495"/>
    <cellStyle name="Процентный 3 3 2 11 2 3" xfId="39496"/>
    <cellStyle name="Процентный 3 3 2 11 2 3 2" xfId="39497"/>
    <cellStyle name="Процентный 3 3 2 11 2 3 3" xfId="39498"/>
    <cellStyle name="Процентный 3 3 2 11 2 3 4" xfId="39499"/>
    <cellStyle name="Процентный 3 3 2 11 2 4" xfId="39500"/>
    <cellStyle name="Процентный 3 3 2 11 2 5" xfId="39501"/>
    <cellStyle name="Процентный 3 3 2 11 2 6" xfId="39502"/>
    <cellStyle name="Процентный 3 3 2 11 2 7" xfId="39503"/>
    <cellStyle name="Процентный 3 3 2 11 3" xfId="39504"/>
    <cellStyle name="Процентный 3 3 2 11 3 2" xfId="39505"/>
    <cellStyle name="Процентный 3 3 2 11 3 2 2" xfId="39506"/>
    <cellStyle name="Процентный 3 3 2 11 3 3" xfId="39507"/>
    <cellStyle name="Процентный 3 3 2 11 3 4" xfId="39508"/>
    <cellStyle name="Процентный 3 3 2 11 3 5" xfId="39509"/>
    <cellStyle name="Процентный 3 3 2 11 4" xfId="39510"/>
    <cellStyle name="Процентный 3 3 2 11 4 2" xfId="39511"/>
    <cellStyle name="Процентный 3 3 2 11 4 3" xfId="39512"/>
    <cellStyle name="Процентный 3 3 2 11 4 4" xfId="39513"/>
    <cellStyle name="Процентный 3 3 2 11 5" xfId="39514"/>
    <cellStyle name="Процентный 3 3 2 11 6" xfId="39515"/>
    <cellStyle name="Процентный 3 3 2 11 7" xfId="39516"/>
    <cellStyle name="Процентный 3 3 2 11 8" xfId="39517"/>
    <cellStyle name="Процентный 3 3 2 12" xfId="39518"/>
    <cellStyle name="Процентный 3 3 2 12 2" xfId="39519"/>
    <cellStyle name="Процентный 3 3 2 12 2 2" xfId="39520"/>
    <cellStyle name="Процентный 3 3 2 12 2 2 2" xfId="39521"/>
    <cellStyle name="Процентный 3 3 2 12 2 3" xfId="39522"/>
    <cellStyle name="Процентный 3 3 2 12 2 4" xfId="39523"/>
    <cellStyle name="Процентный 3 3 2 12 2 5" xfId="39524"/>
    <cellStyle name="Процентный 3 3 2 12 3" xfId="39525"/>
    <cellStyle name="Процентный 3 3 2 12 3 2" xfId="39526"/>
    <cellStyle name="Процентный 3 3 2 12 3 3" xfId="39527"/>
    <cellStyle name="Процентный 3 3 2 12 3 4" xfId="39528"/>
    <cellStyle name="Процентный 3 3 2 12 4" xfId="39529"/>
    <cellStyle name="Процентный 3 3 2 12 5" xfId="39530"/>
    <cellStyle name="Процентный 3 3 2 12 6" xfId="39531"/>
    <cellStyle name="Процентный 3 3 2 12 7" xfId="39532"/>
    <cellStyle name="Процентный 3 3 2 13" xfId="39533"/>
    <cellStyle name="Процентный 3 3 2 13 2" xfId="39534"/>
    <cellStyle name="Процентный 3 3 2 13 2 2" xfId="39535"/>
    <cellStyle name="Процентный 3 3 2 13 2 2 2" xfId="39536"/>
    <cellStyle name="Процентный 3 3 2 13 2 3" xfId="39537"/>
    <cellStyle name="Процентный 3 3 2 13 2 4" xfId="39538"/>
    <cellStyle name="Процентный 3 3 2 13 2 5" xfId="39539"/>
    <cellStyle name="Процентный 3 3 2 13 3" xfId="39540"/>
    <cellStyle name="Процентный 3 3 2 13 3 2" xfId="39541"/>
    <cellStyle name="Процентный 3 3 2 13 3 3" xfId="39542"/>
    <cellStyle name="Процентный 3 3 2 13 3 4" xfId="39543"/>
    <cellStyle name="Процентный 3 3 2 13 4" xfId="39544"/>
    <cellStyle name="Процентный 3 3 2 13 5" xfId="39545"/>
    <cellStyle name="Процентный 3 3 2 13 6" xfId="39546"/>
    <cellStyle name="Процентный 3 3 2 13 7" xfId="39547"/>
    <cellStyle name="Процентный 3 3 2 14" xfId="39548"/>
    <cellStyle name="Процентный 3 3 2 14 2" xfId="39549"/>
    <cellStyle name="Процентный 3 3 2 14 2 2" xfId="39550"/>
    <cellStyle name="Процентный 3 3 2 14 3" xfId="39551"/>
    <cellStyle name="Процентный 3 3 2 14 4" xfId="39552"/>
    <cellStyle name="Процентный 3 3 2 14 5" xfId="39553"/>
    <cellStyle name="Процентный 3 3 2 15" xfId="39554"/>
    <cellStyle name="Процентный 3 3 2 15 2" xfId="39555"/>
    <cellStyle name="Процентный 3 3 2 15 2 2" xfId="39556"/>
    <cellStyle name="Процентный 3 3 2 15 3" xfId="39557"/>
    <cellStyle name="Процентный 3 3 2 15 4" xfId="39558"/>
    <cellStyle name="Процентный 3 3 2 15 5" xfId="39559"/>
    <cellStyle name="Процентный 3 3 2 16" xfId="39560"/>
    <cellStyle name="Процентный 3 3 2 16 2" xfId="39561"/>
    <cellStyle name="Процентный 3 3 2 16 2 2" xfId="39562"/>
    <cellStyle name="Процентный 3 3 2 16 3" xfId="39563"/>
    <cellStyle name="Процентный 3 3 2 17" xfId="39564"/>
    <cellStyle name="Процентный 3 3 2 17 2" xfId="39565"/>
    <cellStyle name="Процентный 3 3 2 18" xfId="39566"/>
    <cellStyle name="Процентный 3 3 2 19" xfId="39567"/>
    <cellStyle name="Процентный 3 3 2 2" xfId="39568"/>
    <cellStyle name="Процентный 3 3 2 2 10" xfId="39569"/>
    <cellStyle name="Процентный 3 3 2 2 10 2" xfId="39570"/>
    <cellStyle name="Процентный 3 3 2 2 10 2 2" xfId="39571"/>
    <cellStyle name="Процентный 3 3 2 2 10 2 2 2" xfId="39572"/>
    <cellStyle name="Процентный 3 3 2 2 10 2 3" xfId="39573"/>
    <cellStyle name="Процентный 3 3 2 2 10 2 4" xfId="39574"/>
    <cellStyle name="Процентный 3 3 2 2 10 2 5" xfId="39575"/>
    <cellStyle name="Процентный 3 3 2 2 10 3" xfId="39576"/>
    <cellStyle name="Процентный 3 3 2 2 10 3 2" xfId="39577"/>
    <cellStyle name="Процентный 3 3 2 2 10 3 3" xfId="39578"/>
    <cellStyle name="Процентный 3 3 2 2 10 3 4" xfId="39579"/>
    <cellStyle name="Процентный 3 3 2 2 10 4" xfId="39580"/>
    <cellStyle name="Процентный 3 3 2 2 10 5" xfId="39581"/>
    <cellStyle name="Процентный 3 3 2 2 10 6" xfId="39582"/>
    <cellStyle name="Процентный 3 3 2 2 10 7" xfId="39583"/>
    <cellStyle name="Процентный 3 3 2 2 11" xfId="39584"/>
    <cellStyle name="Процентный 3 3 2 2 11 2" xfId="39585"/>
    <cellStyle name="Процентный 3 3 2 2 11 2 2" xfId="39586"/>
    <cellStyle name="Процентный 3 3 2 2 11 3" xfId="39587"/>
    <cellStyle name="Процентный 3 3 2 2 11 4" xfId="39588"/>
    <cellStyle name="Процентный 3 3 2 2 11 5" xfId="39589"/>
    <cellStyle name="Процентный 3 3 2 2 12" xfId="39590"/>
    <cellStyle name="Процентный 3 3 2 2 12 2" xfId="39591"/>
    <cellStyle name="Процентный 3 3 2 2 12 2 2" xfId="39592"/>
    <cellStyle name="Процентный 3 3 2 2 12 3" xfId="39593"/>
    <cellStyle name="Процентный 3 3 2 2 12 4" xfId="39594"/>
    <cellStyle name="Процентный 3 3 2 2 12 5" xfId="39595"/>
    <cellStyle name="Процентный 3 3 2 2 13" xfId="39596"/>
    <cellStyle name="Процентный 3 3 2 2 13 2" xfId="39597"/>
    <cellStyle name="Процентный 3 3 2 2 13 2 2" xfId="39598"/>
    <cellStyle name="Процентный 3 3 2 2 13 3" xfId="39599"/>
    <cellStyle name="Процентный 3 3 2 2 14" xfId="39600"/>
    <cellStyle name="Процентный 3 3 2 2 14 2" xfId="39601"/>
    <cellStyle name="Процентный 3 3 2 2 15" xfId="39602"/>
    <cellStyle name="Процентный 3 3 2 2 16" xfId="39603"/>
    <cellStyle name="Процентный 3 3 2 2 2" xfId="39604"/>
    <cellStyle name="Процентный 3 3 2 2 2 10" xfId="39605"/>
    <cellStyle name="Процентный 3 3 2 2 2 10 2" xfId="39606"/>
    <cellStyle name="Процентный 3 3 2 2 2 10 2 2" xfId="39607"/>
    <cellStyle name="Процентный 3 3 2 2 2 10 3" xfId="39608"/>
    <cellStyle name="Процентный 3 3 2 2 2 10 4" xfId="39609"/>
    <cellStyle name="Процентный 3 3 2 2 2 10 5" xfId="39610"/>
    <cellStyle name="Процентный 3 3 2 2 2 11" xfId="39611"/>
    <cellStyle name="Процентный 3 3 2 2 2 11 2" xfId="39612"/>
    <cellStyle name="Процентный 3 3 2 2 2 11 3" xfId="39613"/>
    <cellStyle name="Процентный 3 3 2 2 2 11 4" xfId="39614"/>
    <cellStyle name="Процентный 3 3 2 2 2 12" xfId="39615"/>
    <cellStyle name="Процентный 3 3 2 2 2 13" xfId="39616"/>
    <cellStyle name="Процентный 3 3 2 2 2 14" xfId="39617"/>
    <cellStyle name="Процентный 3 3 2 2 2 15" xfId="39618"/>
    <cellStyle name="Процентный 3 3 2 2 2 2" xfId="39619"/>
    <cellStyle name="Процентный 3 3 2 2 2 2 2" xfId="39620"/>
    <cellStyle name="Процентный 3 3 2 2 2 2 2 2" xfId="39621"/>
    <cellStyle name="Процентный 3 3 2 2 2 2 2 2 2" xfId="39622"/>
    <cellStyle name="Процентный 3 3 2 2 2 2 2 2 2 2" xfId="39623"/>
    <cellStyle name="Процентный 3 3 2 2 2 2 2 2 3" xfId="39624"/>
    <cellStyle name="Процентный 3 3 2 2 2 2 2 2 4" xfId="39625"/>
    <cellStyle name="Процентный 3 3 2 2 2 2 2 2 5" xfId="39626"/>
    <cellStyle name="Процентный 3 3 2 2 2 2 2 3" xfId="39627"/>
    <cellStyle name="Процентный 3 3 2 2 2 2 2 3 2" xfId="39628"/>
    <cellStyle name="Процентный 3 3 2 2 2 2 2 3 3" xfId="39629"/>
    <cellStyle name="Процентный 3 3 2 2 2 2 2 3 4" xfId="39630"/>
    <cellStyle name="Процентный 3 3 2 2 2 2 2 4" xfId="39631"/>
    <cellStyle name="Процентный 3 3 2 2 2 2 2 5" xfId="39632"/>
    <cellStyle name="Процентный 3 3 2 2 2 2 2 6" xfId="39633"/>
    <cellStyle name="Процентный 3 3 2 2 2 2 2 7" xfId="39634"/>
    <cellStyle name="Процентный 3 3 2 2 2 2 3" xfId="39635"/>
    <cellStyle name="Процентный 3 3 2 2 2 2 3 2" xfId="39636"/>
    <cellStyle name="Процентный 3 3 2 2 2 2 3 2 2" xfId="39637"/>
    <cellStyle name="Процентный 3 3 2 2 2 2 3 3" xfId="39638"/>
    <cellStyle name="Процентный 3 3 2 2 2 2 3 4" xfId="39639"/>
    <cellStyle name="Процентный 3 3 2 2 2 2 3 5" xfId="39640"/>
    <cellStyle name="Процентный 3 3 2 2 2 2 4" xfId="39641"/>
    <cellStyle name="Процентный 3 3 2 2 2 2 4 2" xfId="39642"/>
    <cellStyle name="Процентный 3 3 2 2 2 2 4 2 2" xfId="39643"/>
    <cellStyle name="Процентный 3 3 2 2 2 2 4 3" xfId="39644"/>
    <cellStyle name="Процентный 3 3 2 2 2 2 4 4" xfId="39645"/>
    <cellStyle name="Процентный 3 3 2 2 2 2 4 5" xfId="39646"/>
    <cellStyle name="Процентный 3 3 2 2 2 2 5" xfId="39647"/>
    <cellStyle name="Процентный 3 3 2 2 2 2 5 2" xfId="39648"/>
    <cellStyle name="Процентный 3 3 2 2 2 2 5 3" xfId="39649"/>
    <cellStyle name="Процентный 3 3 2 2 2 2 5 4" xfId="39650"/>
    <cellStyle name="Процентный 3 3 2 2 2 2 6" xfId="39651"/>
    <cellStyle name="Процентный 3 3 2 2 2 2 7" xfId="39652"/>
    <cellStyle name="Процентный 3 3 2 2 2 2 8" xfId="39653"/>
    <cellStyle name="Процентный 3 3 2 2 2 2 9" xfId="39654"/>
    <cellStyle name="Процентный 3 3 2 2 2 3" xfId="39655"/>
    <cellStyle name="Процентный 3 3 2 2 2 3 2" xfId="39656"/>
    <cellStyle name="Процентный 3 3 2 2 2 3 2 2" xfId="39657"/>
    <cellStyle name="Процентный 3 3 2 2 2 3 2 2 2" xfId="39658"/>
    <cellStyle name="Процентный 3 3 2 2 2 3 2 2 2 2" xfId="39659"/>
    <cellStyle name="Процентный 3 3 2 2 2 3 2 2 3" xfId="39660"/>
    <cellStyle name="Процентный 3 3 2 2 2 3 2 2 4" xfId="39661"/>
    <cellStyle name="Процентный 3 3 2 2 2 3 2 2 5" xfId="39662"/>
    <cellStyle name="Процентный 3 3 2 2 2 3 2 3" xfId="39663"/>
    <cellStyle name="Процентный 3 3 2 2 2 3 2 3 2" xfId="39664"/>
    <cellStyle name="Процентный 3 3 2 2 2 3 2 3 3" xfId="39665"/>
    <cellStyle name="Процентный 3 3 2 2 2 3 2 3 4" xfId="39666"/>
    <cellStyle name="Процентный 3 3 2 2 2 3 2 4" xfId="39667"/>
    <cellStyle name="Процентный 3 3 2 2 2 3 2 5" xfId="39668"/>
    <cellStyle name="Процентный 3 3 2 2 2 3 2 6" xfId="39669"/>
    <cellStyle name="Процентный 3 3 2 2 2 3 2 7" xfId="39670"/>
    <cellStyle name="Процентный 3 3 2 2 2 3 3" xfId="39671"/>
    <cellStyle name="Процентный 3 3 2 2 2 3 3 2" xfId="39672"/>
    <cellStyle name="Процентный 3 3 2 2 2 3 3 2 2" xfId="39673"/>
    <cellStyle name="Процентный 3 3 2 2 2 3 3 3" xfId="39674"/>
    <cellStyle name="Процентный 3 3 2 2 2 3 3 4" xfId="39675"/>
    <cellStyle name="Процентный 3 3 2 2 2 3 3 5" xfId="39676"/>
    <cellStyle name="Процентный 3 3 2 2 2 3 4" xfId="39677"/>
    <cellStyle name="Процентный 3 3 2 2 2 3 4 2" xfId="39678"/>
    <cellStyle name="Процентный 3 3 2 2 2 3 4 2 2" xfId="39679"/>
    <cellStyle name="Процентный 3 3 2 2 2 3 4 3" xfId="39680"/>
    <cellStyle name="Процентный 3 3 2 2 2 3 4 4" xfId="39681"/>
    <cellStyle name="Процентный 3 3 2 2 2 3 4 5" xfId="39682"/>
    <cellStyle name="Процентный 3 3 2 2 2 3 5" xfId="39683"/>
    <cellStyle name="Процентный 3 3 2 2 2 3 5 2" xfId="39684"/>
    <cellStyle name="Процентный 3 3 2 2 2 3 5 3" xfId="39685"/>
    <cellStyle name="Процентный 3 3 2 2 2 3 5 4" xfId="39686"/>
    <cellStyle name="Процентный 3 3 2 2 2 3 6" xfId="39687"/>
    <cellStyle name="Процентный 3 3 2 2 2 3 7" xfId="39688"/>
    <cellStyle name="Процентный 3 3 2 2 2 3 8" xfId="39689"/>
    <cellStyle name="Процентный 3 3 2 2 2 3 9" xfId="39690"/>
    <cellStyle name="Процентный 3 3 2 2 2 4" xfId="39691"/>
    <cellStyle name="Процентный 3 3 2 2 2 4 2" xfId="39692"/>
    <cellStyle name="Процентный 3 3 2 2 2 4 2 2" xfId="39693"/>
    <cellStyle name="Процентный 3 3 2 2 2 4 2 2 2" xfId="39694"/>
    <cellStyle name="Процентный 3 3 2 2 2 4 2 2 2 2" xfId="39695"/>
    <cellStyle name="Процентный 3 3 2 2 2 4 2 2 3" xfId="39696"/>
    <cellStyle name="Процентный 3 3 2 2 2 4 2 2 4" xfId="39697"/>
    <cellStyle name="Процентный 3 3 2 2 2 4 2 2 5" xfId="39698"/>
    <cellStyle name="Процентный 3 3 2 2 2 4 2 3" xfId="39699"/>
    <cellStyle name="Процентный 3 3 2 2 2 4 2 3 2" xfId="39700"/>
    <cellStyle name="Процентный 3 3 2 2 2 4 2 3 3" xfId="39701"/>
    <cellStyle name="Процентный 3 3 2 2 2 4 2 3 4" xfId="39702"/>
    <cellStyle name="Процентный 3 3 2 2 2 4 2 4" xfId="39703"/>
    <cellStyle name="Процентный 3 3 2 2 2 4 2 5" xfId="39704"/>
    <cellStyle name="Процентный 3 3 2 2 2 4 2 6" xfId="39705"/>
    <cellStyle name="Процентный 3 3 2 2 2 4 2 7" xfId="39706"/>
    <cellStyle name="Процентный 3 3 2 2 2 4 3" xfId="39707"/>
    <cellStyle name="Процентный 3 3 2 2 2 4 3 2" xfId="39708"/>
    <cellStyle name="Процентный 3 3 2 2 2 4 3 2 2" xfId="39709"/>
    <cellStyle name="Процентный 3 3 2 2 2 4 3 3" xfId="39710"/>
    <cellStyle name="Процентный 3 3 2 2 2 4 3 4" xfId="39711"/>
    <cellStyle name="Процентный 3 3 2 2 2 4 3 5" xfId="39712"/>
    <cellStyle name="Процентный 3 3 2 2 2 4 4" xfId="39713"/>
    <cellStyle name="Процентный 3 3 2 2 2 4 4 2" xfId="39714"/>
    <cellStyle name="Процентный 3 3 2 2 2 4 4 3" xfId="39715"/>
    <cellStyle name="Процентный 3 3 2 2 2 4 4 4" xfId="39716"/>
    <cellStyle name="Процентный 3 3 2 2 2 4 5" xfId="39717"/>
    <cellStyle name="Процентный 3 3 2 2 2 4 6" xfId="39718"/>
    <cellStyle name="Процентный 3 3 2 2 2 4 7" xfId="39719"/>
    <cellStyle name="Процентный 3 3 2 2 2 4 8" xfId="39720"/>
    <cellStyle name="Процентный 3 3 2 2 2 5" xfId="39721"/>
    <cellStyle name="Процентный 3 3 2 2 2 5 2" xfId="39722"/>
    <cellStyle name="Процентный 3 3 2 2 2 5 2 2" xfId="39723"/>
    <cellStyle name="Процентный 3 3 2 2 2 5 2 2 2" xfId="39724"/>
    <cellStyle name="Процентный 3 3 2 2 2 5 2 2 2 2" xfId="39725"/>
    <cellStyle name="Процентный 3 3 2 2 2 5 2 2 3" xfId="39726"/>
    <cellStyle name="Процентный 3 3 2 2 2 5 2 2 4" xfId="39727"/>
    <cellStyle name="Процентный 3 3 2 2 2 5 2 2 5" xfId="39728"/>
    <cellStyle name="Процентный 3 3 2 2 2 5 2 3" xfId="39729"/>
    <cellStyle name="Процентный 3 3 2 2 2 5 2 3 2" xfId="39730"/>
    <cellStyle name="Процентный 3 3 2 2 2 5 2 3 3" xfId="39731"/>
    <cellStyle name="Процентный 3 3 2 2 2 5 2 3 4" xfId="39732"/>
    <cellStyle name="Процентный 3 3 2 2 2 5 2 4" xfId="39733"/>
    <cellStyle name="Процентный 3 3 2 2 2 5 2 5" xfId="39734"/>
    <cellStyle name="Процентный 3 3 2 2 2 5 2 6" xfId="39735"/>
    <cellStyle name="Процентный 3 3 2 2 2 5 2 7" xfId="39736"/>
    <cellStyle name="Процентный 3 3 2 2 2 5 3" xfId="39737"/>
    <cellStyle name="Процентный 3 3 2 2 2 5 3 2" xfId="39738"/>
    <cellStyle name="Процентный 3 3 2 2 2 5 3 2 2" xfId="39739"/>
    <cellStyle name="Процентный 3 3 2 2 2 5 3 3" xfId="39740"/>
    <cellStyle name="Процентный 3 3 2 2 2 5 3 4" xfId="39741"/>
    <cellStyle name="Процентный 3 3 2 2 2 5 3 5" xfId="39742"/>
    <cellStyle name="Процентный 3 3 2 2 2 5 4" xfId="39743"/>
    <cellStyle name="Процентный 3 3 2 2 2 5 4 2" xfId="39744"/>
    <cellStyle name="Процентный 3 3 2 2 2 5 4 3" xfId="39745"/>
    <cellStyle name="Процентный 3 3 2 2 2 5 4 4" xfId="39746"/>
    <cellStyle name="Процентный 3 3 2 2 2 5 5" xfId="39747"/>
    <cellStyle name="Процентный 3 3 2 2 2 5 6" xfId="39748"/>
    <cellStyle name="Процентный 3 3 2 2 2 5 7" xfId="39749"/>
    <cellStyle name="Процентный 3 3 2 2 2 5 8" xfId="39750"/>
    <cellStyle name="Процентный 3 3 2 2 2 6" xfId="39751"/>
    <cellStyle name="Процентный 3 3 2 2 2 6 2" xfId="39752"/>
    <cellStyle name="Процентный 3 3 2 2 2 6 2 2" xfId="39753"/>
    <cellStyle name="Процентный 3 3 2 2 2 6 2 2 2" xfId="39754"/>
    <cellStyle name="Процентный 3 3 2 2 2 6 2 2 2 2" xfId="39755"/>
    <cellStyle name="Процентный 3 3 2 2 2 6 2 2 3" xfId="39756"/>
    <cellStyle name="Процентный 3 3 2 2 2 6 2 2 4" xfId="39757"/>
    <cellStyle name="Процентный 3 3 2 2 2 6 2 2 5" xfId="39758"/>
    <cellStyle name="Процентный 3 3 2 2 2 6 2 3" xfId="39759"/>
    <cellStyle name="Процентный 3 3 2 2 2 6 2 3 2" xfId="39760"/>
    <cellStyle name="Процентный 3 3 2 2 2 6 2 3 3" xfId="39761"/>
    <cellStyle name="Процентный 3 3 2 2 2 6 2 3 4" xfId="39762"/>
    <cellStyle name="Процентный 3 3 2 2 2 6 2 4" xfId="39763"/>
    <cellStyle name="Процентный 3 3 2 2 2 6 2 5" xfId="39764"/>
    <cellStyle name="Процентный 3 3 2 2 2 6 2 6" xfId="39765"/>
    <cellStyle name="Процентный 3 3 2 2 2 6 2 7" xfId="39766"/>
    <cellStyle name="Процентный 3 3 2 2 2 6 3" xfId="39767"/>
    <cellStyle name="Процентный 3 3 2 2 2 6 3 2" xfId="39768"/>
    <cellStyle name="Процентный 3 3 2 2 2 6 3 2 2" xfId="39769"/>
    <cellStyle name="Процентный 3 3 2 2 2 6 3 3" xfId="39770"/>
    <cellStyle name="Процентный 3 3 2 2 2 6 3 4" xfId="39771"/>
    <cellStyle name="Процентный 3 3 2 2 2 6 3 5" xfId="39772"/>
    <cellStyle name="Процентный 3 3 2 2 2 6 4" xfId="39773"/>
    <cellStyle name="Процентный 3 3 2 2 2 6 4 2" xfId="39774"/>
    <cellStyle name="Процентный 3 3 2 2 2 6 4 3" xfId="39775"/>
    <cellStyle name="Процентный 3 3 2 2 2 6 4 4" xfId="39776"/>
    <cellStyle name="Процентный 3 3 2 2 2 6 5" xfId="39777"/>
    <cellStyle name="Процентный 3 3 2 2 2 6 6" xfId="39778"/>
    <cellStyle name="Процентный 3 3 2 2 2 6 7" xfId="39779"/>
    <cellStyle name="Процентный 3 3 2 2 2 6 8" xfId="39780"/>
    <cellStyle name="Процентный 3 3 2 2 2 7" xfId="39781"/>
    <cellStyle name="Процентный 3 3 2 2 2 7 2" xfId="39782"/>
    <cellStyle name="Процентный 3 3 2 2 2 7 2 2" xfId="39783"/>
    <cellStyle name="Процентный 3 3 2 2 2 7 2 2 2" xfId="39784"/>
    <cellStyle name="Процентный 3 3 2 2 2 7 2 2 2 2" xfId="39785"/>
    <cellStyle name="Процентный 3 3 2 2 2 7 2 2 3" xfId="39786"/>
    <cellStyle name="Процентный 3 3 2 2 2 7 2 2 4" xfId="39787"/>
    <cellStyle name="Процентный 3 3 2 2 2 7 2 2 5" xfId="39788"/>
    <cellStyle name="Процентный 3 3 2 2 2 7 2 3" xfId="39789"/>
    <cellStyle name="Процентный 3 3 2 2 2 7 2 3 2" xfId="39790"/>
    <cellStyle name="Процентный 3 3 2 2 2 7 2 3 3" xfId="39791"/>
    <cellStyle name="Процентный 3 3 2 2 2 7 2 3 4" xfId="39792"/>
    <cellStyle name="Процентный 3 3 2 2 2 7 2 4" xfId="39793"/>
    <cellStyle name="Процентный 3 3 2 2 2 7 2 5" xfId="39794"/>
    <cellStyle name="Процентный 3 3 2 2 2 7 2 6" xfId="39795"/>
    <cellStyle name="Процентный 3 3 2 2 2 7 2 7" xfId="39796"/>
    <cellStyle name="Процентный 3 3 2 2 2 7 3" xfId="39797"/>
    <cellStyle name="Процентный 3 3 2 2 2 7 3 2" xfId="39798"/>
    <cellStyle name="Процентный 3 3 2 2 2 7 3 2 2" xfId="39799"/>
    <cellStyle name="Процентный 3 3 2 2 2 7 3 3" xfId="39800"/>
    <cellStyle name="Процентный 3 3 2 2 2 7 3 4" xfId="39801"/>
    <cellStyle name="Процентный 3 3 2 2 2 7 3 5" xfId="39802"/>
    <cellStyle name="Процентный 3 3 2 2 2 7 4" xfId="39803"/>
    <cellStyle name="Процентный 3 3 2 2 2 7 4 2" xfId="39804"/>
    <cellStyle name="Процентный 3 3 2 2 2 7 4 3" xfId="39805"/>
    <cellStyle name="Процентный 3 3 2 2 2 7 4 4" xfId="39806"/>
    <cellStyle name="Процентный 3 3 2 2 2 7 5" xfId="39807"/>
    <cellStyle name="Процентный 3 3 2 2 2 7 6" xfId="39808"/>
    <cellStyle name="Процентный 3 3 2 2 2 7 7" xfId="39809"/>
    <cellStyle name="Процентный 3 3 2 2 2 7 8" xfId="39810"/>
    <cellStyle name="Процентный 3 3 2 2 2 8" xfId="39811"/>
    <cellStyle name="Процентный 3 3 2 2 2 8 2" xfId="39812"/>
    <cellStyle name="Процентный 3 3 2 2 2 8 2 2" xfId="39813"/>
    <cellStyle name="Процентный 3 3 2 2 2 8 2 2 2" xfId="39814"/>
    <cellStyle name="Процентный 3 3 2 2 2 8 2 3" xfId="39815"/>
    <cellStyle name="Процентный 3 3 2 2 2 8 2 4" xfId="39816"/>
    <cellStyle name="Процентный 3 3 2 2 2 8 2 5" xfId="39817"/>
    <cellStyle name="Процентный 3 3 2 2 2 8 3" xfId="39818"/>
    <cellStyle name="Процентный 3 3 2 2 2 8 3 2" xfId="39819"/>
    <cellStyle name="Процентный 3 3 2 2 2 8 3 3" xfId="39820"/>
    <cellStyle name="Процентный 3 3 2 2 2 8 3 4" xfId="39821"/>
    <cellStyle name="Процентный 3 3 2 2 2 8 4" xfId="39822"/>
    <cellStyle name="Процентный 3 3 2 2 2 8 5" xfId="39823"/>
    <cellStyle name="Процентный 3 3 2 2 2 8 6" xfId="39824"/>
    <cellStyle name="Процентный 3 3 2 2 2 8 7" xfId="39825"/>
    <cellStyle name="Процентный 3 3 2 2 2 9" xfId="39826"/>
    <cellStyle name="Процентный 3 3 2 2 2 9 2" xfId="39827"/>
    <cellStyle name="Процентный 3 3 2 2 2 9 2 2" xfId="39828"/>
    <cellStyle name="Процентный 3 3 2 2 2 9 2 2 2" xfId="39829"/>
    <cellStyle name="Процентный 3 3 2 2 2 9 2 3" xfId="39830"/>
    <cellStyle name="Процентный 3 3 2 2 2 9 2 4" xfId="39831"/>
    <cellStyle name="Процентный 3 3 2 2 2 9 2 5" xfId="39832"/>
    <cellStyle name="Процентный 3 3 2 2 2 9 3" xfId="39833"/>
    <cellStyle name="Процентный 3 3 2 2 2 9 3 2" xfId="39834"/>
    <cellStyle name="Процентный 3 3 2 2 2 9 3 3" xfId="39835"/>
    <cellStyle name="Процентный 3 3 2 2 2 9 3 4" xfId="39836"/>
    <cellStyle name="Процентный 3 3 2 2 2 9 4" xfId="39837"/>
    <cellStyle name="Процентный 3 3 2 2 2 9 5" xfId="39838"/>
    <cellStyle name="Процентный 3 3 2 2 2 9 6" xfId="39839"/>
    <cellStyle name="Процентный 3 3 2 2 2 9 7" xfId="39840"/>
    <cellStyle name="Процентный 3 3 2 2 3" xfId="39841"/>
    <cellStyle name="Процентный 3 3 2 2 3 2" xfId="39842"/>
    <cellStyle name="Процентный 3 3 2 2 3 2 2" xfId="39843"/>
    <cellStyle name="Процентный 3 3 2 2 3 2 2 2" xfId="39844"/>
    <cellStyle name="Процентный 3 3 2 2 3 2 2 2 2" xfId="39845"/>
    <cellStyle name="Процентный 3 3 2 2 3 2 2 3" xfId="39846"/>
    <cellStyle name="Процентный 3 3 2 2 3 2 2 4" xfId="39847"/>
    <cellStyle name="Процентный 3 3 2 2 3 2 2 5" xfId="39848"/>
    <cellStyle name="Процентный 3 3 2 2 3 2 3" xfId="39849"/>
    <cellStyle name="Процентный 3 3 2 2 3 2 3 2" xfId="39850"/>
    <cellStyle name="Процентный 3 3 2 2 3 2 3 3" xfId="39851"/>
    <cellStyle name="Процентный 3 3 2 2 3 2 3 4" xfId="39852"/>
    <cellStyle name="Процентный 3 3 2 2 3 2 4" xfId="39853"/>
    <cellStyle name="Процентный 3 3 2 2 3 2 5" xfId="39854"/>
    <cellStyle name="Процентный 3 3 2 2 3 2 6" xfId="39855"/>
    <cellStyle name="Процентный 3 3 2 2 3 2 7" xfId="39856"/>
    <cellStyle name="Процентный 3 3 2 2 3 3" xfId="39857"/>
    <cellStyle name="Процентный 3 3 2 2 3 3 2" xfId="39858"/>
    <cellStyle name="Процентный 3 3 2 2 3 3 2 2" xfId="39859"/>
    <cellStyle name="Процентный 3 3 2 2 3 3 3" xfId="39860"/>
    <cellStyle name="Процентный 3 3 2 2 3 3 4" xfId="39861"/>
    <cellStyle name="Процентный 3 3 2 2 3 3 5" xfId="39862"/>
    <cellStyle name="Процентный 3 3 2 2 3 4" xfId="39863"/>
    <cellStyle name="Процентный 3 3 2 2 3 4 2" xfId="39864"/>
    <cellStyle name="Процентный 3 3 2 2 3 4 2 2" xfId="39865"/>
    <cellStyle name="Процентный 3 3 2 2 3 4 3" xfId="39866"/>
    <cellStyle name="Процентный 3 3 2 2 3 4 4" xfId="39867"/>
    <cellStyle name="Процентный 3 3 2 2 3 4 5" xfId="39868"/>
    <cellStyle name="Процентный 3 3 2 2 3 5" xfId="39869"/>
    <cellStyle name="Процентный 3 3 2 2 3 5 2" xfId="39870"/>
    <cellStyle name="Процентный 3 3 2 2 3 5 3" xfId="39871"/>
    <cellStyle name="Процентный 3 3 2 2 3 5 4" xfId="39872"/>
    <cellStyle name="Процентный 3 3 2 2 3 6" xfId="39873"/>
    <cellStyle name="Процентный 3 3 2 2 3 7" xfId="39874"/>
    <cellStyle name="Процентный 3 3 2 2 3 8" xfId="39875"/>
    <cellStyle name="Процентный 3 3 2 2 3 9" xfId="39876"/>
    <cellStyle name="Процентный 3 3 2 2 4" xfId="39877"/>
    <cellStyle name="Процентный 3 3 2 2 4 2" xfId="39878"/>
    <cellStyle name="Процентный 3 3 2 2 4 2 2" xfId="39879"/>
    <cellStyle name="Процентный 3 3 2 2 4 2 2 2" xfId="39880"/>
    <cellStyle name="Процентный 3 3 2 2 4 2 2 2 2" xfId="39881"/>
    <cellStyle name="Процентный 3 3 2 2 4 2 2 3" xfId="39882"/>
    <cellStyle name="Процентный 3 3 2 2 4 2 2 4" xfId="39883"/>
    <cellStyle name="Процентный 3 3 2 2 4 2 2 5" xfId="39884"/>
    <cellStyle name="Процентный 3 3 2 2 4 2 3" xfId="39885"/>
    <cellStyle name="Процентный 3 3 2 2 4 2 3 2" xfId="39886"/>
    <cellStyle name="Процентный 3 3 2 2 4 2 3 3" xfId="39887"/>
    <cellStyle name="Процентный 3 3 2 2 4 2 3 4" xfId="39888"/>
    <cellStyle name="Процентный 3 3 2 2 4 2 4" xfId="39889"/>
    <cellStyle name="Процентный 3 3 2 2 4 2 5" xfId="39890"/>
    <cellStyle name="Процентный 3 3 2 2 4 2 6" xfId="39891"/>
    <cellStyle name="Процентный 3 3 2 2 4 2 7" xfId="39892"/>
    <cellStyle name="Процентный 3 3 2 2 4 3" xfId="39893"/>
    <cellStyle name="Процентный 3 3 2 2 4 3 2" xfId="39894"/>
    <cellStyle name="Процентный 3 3 2 2 4 3 2 2" xfId="39895"/>
    <cellStyle name="Процентный 3 3 2 2 4 3 3" xfId="39896"/>
    <cellStyle name="Процентный 3 3 2 2 4 3 4" xfId="39897"/>
    <cellStyle name="Процентный 3 3 2 2 4 3 5" xfId="39898"/>
    <cellStyle name="Процентный 3 3 2 2 4 4" xfId="39899"/>
    <cellStyle name="Процентный 3 3 2 2 4 4 2" xfId="39900"/>
    <cellStyle name="Процентный 3 3 2 2 4 4 2 2" xfId="39901"/>
    <cellStyle name="Процентный 3 3 2 2 4 4 3" xfId="39902"/>
    <cellStyle name="Процентный 3 3 2 2 4 4 4" xfId="39903"/>
    <cellStyle name="Процентный 3 3 2 2 4 4 5" xfId="39904"/>
    <cellStyle name="Процентный 3 3 2 2 4 5" xfId="39905"/>
    <cellStyle name="Процентный 3 3 2 2 4 5 2" xfId="39906"/>
    <cellStyle name="Процентный 3 3 2 2 4 5 3" xfId="39907"/>
    <cellStyle name="Процентный 3 3 2 2 4 5 4" xfId="39908"/>
    <cellStyle name="Процентный 3 3 2 2 4 6" xfId="39909"/>
    <cellStyle name="Процентный 3 3 2 2 4 7" xfId="39910"/>
    <cellStyle name="Процентный 3 3 2 2 4 8" xfId="39911"/>
    <cellStyle name="Процентный 3 3 2 2 4 9" xfId="39912"/>
    <cellStyle name="Процентный 3 3 2 2 5" xfId="39913"/>
    <cellStyle name="Процентный 3 3 2 2 5 2" xfId="39914"/>
    <cellStyle name="Процентный 3 3 2 2 5 2 2" xfId="39915"/>
    <cellStyle name="Процентный 3 3 2 2 5 2 2 2" xfId="39916"/>
    <cellStyle name="Процентный 3 3 2 2 5 2 2 2 2" xfId="39917"/>
    <cellStyle name="Процентный 3 3 2 2 5 2 2 3" xfId="39918"/>
    <cellStyle name="Процентный 3 3 2 2 5 2 2 4" xfId="39919"/>
    <cellStyle name="Процентный 3 3 2 2 5 2 2 5" xfId="39920"/>
    <cellStyle name="Процентный 3 3 2 2 5 2 3" xfId="39921"/>
    <cellStyle name="Процентный 3 3 2 2 5 2 3 2" xfId="39922"/>
    <cellStyle name="Процентный 3 3 2 2 5 2 3 3" xfId="39923"/>
    <cellStyle name="Процентный 3 3 2 2 5 2 3 4" xfId="39924"/>
    <cellStyle name="Процентный 3 3 2 2 5 2 4" xfId="39925"/>
    <cellStyle name="Процентный 3 3 2 2 5 2 5" xfId="39926"/>
    <cellStyle name="Процентный 3 3 2 2 5 2 6" xfId="39927"/>
    <cellStyle name="Процентный 3 3 2 2 5 2 7" xfId="39928"/>
    <cellStyle name="Процентный 3 3 2 2 5 3" xfId="39929"/>
    <cellStyle name="Процентный 3 3 2 2 5 3 2" xfId="39930"/>
    <cellStyle name="Процентный 3 3 2 2 5 3 2 2" xfId="39931"/>
    <cellStyle name="Процентный 3 3 2 2 5 3 3" xfId="39932"/>
    <cellStyle name="Процентный 3 3 2 2 5 3 4" xfId="39933"/>
    <cellStyle name="Процентный 3 3 2 2 5 3 5" xfId="39934"/>
    <cellStyle name="Процентный 3 3 2 2 5 4" xfId="39935"/>
    <cellStyle name="Процентный 3 3 2 2 5 4 2" xfId="39936"/>
    <cellStyle name="Процентный 3 3 2 2 5 4 2 2" xfId="39937"/>
    <cellStyle name="Процентный 3 3 2 2 5 4 3" xfId="39938"/>
    <cellStyle name="Процентный 3 3 2 2 5 4 4" xfId="39939"/>
    <cellStyle name="Процентный 3 3 2 2 5 4 5" xfId="39940"/>
    <cellStyle name="Процентный 3 3 2 2 5 5" xfId="39941"/>
    <cellStyle name="Процентный 3 3 2 2 5 5 2" xfId="39942"/>
    <cellStyle name="Процентный 3 3 2 2 5 5 3" xfId="39943"/>
    <cellStyle name="Процентный 3 3 2 2 5 5 4" xfId="39944"/>
    <cellStyle name="Процентный 3 3 2 2 5 6" xfId="39945"/>
    <cellStyle name="Процентный 3 3 2 2 5 7" xfId="39946"/>
    <cellStyle name="Процентный 3 3 2 2 5 8" xfId="39947"/>
    <cellStyle name="Процентный 3 3 2 2 5 9" xfId="39948"/>
    <cellStyle name="Процентный 3 3 2 2 6" xfId="39949"/>
    <cellStyle name="Процентный 3 3 2 2 6 2" xfId="39950"/>
    <cellStyle name="Процентный 3 3 2 2 6 2 2" xfId="39951"/>
    <cellStyle name="Процентный 3 3 2 2 6 2 2 2" xfId="39952"/>
    <cellStyle name="Процентный 3 3 2 2 6 2 2 2 2" xfId="39953"/>
    <cellStyle name="Процентный 3 3 2 2 6 2 2 3" xfId="39954"/>
    <cellStyle name="Процентный 3 3 2 2 6 2 2 4" xfId="39955"/>
    <cellStyle name="Процентный 3 3 2 2 6 2 2 5" xfId="39956"/>
    <cellStyle name="Процентный 3 3 2 2 6 2 3" xfId="39957"/>
    <cellStyle name="Процентный 3 3 2 2 6 2 3 2" xfId="39958"/>
    <cellStyle name="Процентный 3 3 2 2 6 2 3 3" xfId="39959"/>
    <cellStyle name="Процентный 3 3 2 2 6 2 3 4" xfId="39960"/>
    <cellStyle name="Процентный 3 3 2 2 6 2 4" xfId="39961"/>
    <cellStyle name="Процентный 3 3 2 2 6 2 5" xfId="39962"/>
    <cellStyle name="Процентный 3 3 2 2 6 2 6" xfId="39963"/>
    <cellStyle name="Процентный 3 3 2 2 6 2 7" xfId="39964"/>
    <cellStyle name="Процентный 3 3 2 2 6 3" xfId="39965"/>
    <cellStyle name="Процентный 3 3 2 2 6 3 2" xfId="39966"/>
    <cellStyle name="Процентный 3 3 2 2 6 3 2 2" xfId="39967"/>
    <cellStyle name="Процентный 3 3 2 2 6 3 3" xfId="39968"/>
    <cellStyle name="Процентный 3 3 2 2 6 3 4" xfId="39969"/>
    <cellStyle name="Процентный 3 3 2 2 6 3 5" xfId="39970"/>
    <cellStyle name="Процентный 3 3 2 2 6 4" xfId="39971"/>
    <cellStyle name="Процентный 3 3 2 2 6 4 2" xfId="39972"/>
    <cellStyle name="Процентный 3 3 2 2 6 4 3" xfId="39973"/>
    <cellStyle name="Процентный 3 3 2 2 6 4 4" xfId="39974"/>
    <cellStyle name="Процентный 3 3 2 2 6 5" xfId="39975"/>
    <cellStyle name="Процентный 3 3 2 2 6 6" xfId="39976"/>
    <cellStyle name="Процентный 3 3 2 2 6 7" xfId="39977"/>
    <cellStyle name="Процентный 3 3 2 2 6 8" xfId="39978"/>
    <cellStyle name="Процентный 3 3 2 2 7" xfId="39979"/>
    <cellStyle name="Процентный 3 3 2 2 7 2" xfId="39980"/>
    <cellStyle name="Процентный 3 3 2 2 7 2 2" xfId="39981"/>
    <cellStyle name="Процентный 3 3 2 2 7 2 2 2" xfId="39982"/>
    <cellStyle name="Процентный 3 3 2 2 7 2 2 2 2" xfId="39983"/>
    <cellStyle name="Процентный 3 3 2 2 7 2 2 3" xfId="39984"/>
    <cellStyle name="Процентный 3 3 2 2 7 2 2 4" xfId="39985"/>
    <cellStyle name="Процентный 3 3 2 2 7 2 2 5" xfId="39986"/>
    <cellStyle name="Процентный 3 3 2 2 7 2 3" xfId="39987"/>
    <cellStyle name="Процентный 3 3 2 2 7 2 3 2" xfId="39988"/>
    <cellStyle name="Процентный 3 3 2 2 7 2 3 3" xfId="39989"/>
    <cellStyle name="Процентный 3 3 2 2 7 2 3 4" xfId="39990"/>
    <cellStyle name="Процентный 3 3 2 2 7 2 4" xfId="39991"/>
    <cellStyle name="Процентный 3 3 2 2 7 2 5" xfId="39992"/>
    <cellStyle name="Процентный 3 3 2 2 7 2 6" xfId="39993"/>
    <cellStyle name="Процентный 3 3 2 2 7 2 7" xfId="39994"/>
    <cellStyle name="Процентный 3 3 2 2 7 3" xfId="39995"/>
    <cellStyle name="Процентный 3 3 2 2 7 3 2" xfId="39996"/>
    <cellStyle name="Процентный 3 3 2 2 7 3 2 2" xfId="39997"/>
    <cellStyle name="Процентный 3 3 2 2 7 3 3" xfId="39998"/>
    <cellStyle name="Процентный 3 3 2 2 7 3 4" xfId="39999"/>
    <cellStyle name="Процентный 3 3 2 2 7 3 5" xfId="40000"/>
    <cellStyle name="Процентный 3 3 2 2 7 4" xfId="40001"/>
    <cellStyle name="Процентный 3 3 2 2 7 4 2" xfId="40002"/>
    <cellStyle name="Процентный 3 3 2 2 7 4 3" xfId="40003"/>
    <cellStyle name="Процентный 3 3 2 2 7 4 4" xfId="40004"/>
    <cellStyle name="Процентный 3 3 2 2 7 5" xfId="40005"/>
    <cellStyle name="Процентный 3 3 2 2 7 6" xfId="40006"/>
    <cellStyle name="Процентный 3 3 2 2 7 7" xfId="40007"/>
    <cellStyle name="Процентный 3 3 2 2 7 8" xfId="40008"/>
    <cellStyle name="Процентный 3 3 2 2 8" xfId="40009"/>
    <cellStyle name="Процентный 3 3 2 2 8 2" xfId="40010"/>
    <cellStyle name="Процентный 3 3 2 2 8 2 2" xfId="40011"/>
    <cellStyle name="Процентный 3 3 2 2 8 2 2 2" xfId="40012"/>
    <cellStyle name="Процентный 3 3 2 2 8 2 2 2 2" xfId="40013"/>
    <cellStyle name="Процентный 3 3 2 2 8 2 2 3" xfId="40014"/>
    <cellStyle name="Процентный 3 3 2 2 8 2 2 4" xfId="40015"/>
    <cellStyle name="Процентный 3 3 2 2 8 2 2 5" xfId="40016"/>
    <cellStyle name="Процентный 3 3 2 2 8 2 3" xfId="40017"/>
    <cellStyle name="Процентный 3 3 2 2 8 2 3 2" xfId="40018"/>
    <cellStyle name="Процентный 3 3 2 2 8 2 3 3" xfId="40019"/>
    <cellStyle name="Процентный 3 3 2 2 8 2 3 4" xfId="40020"/>
    <cellStyle name="Процентный 3 3 2 2 8 2 4" xfId="40021"/>
    <cellStyle name="Процентный 3 3 2 2 8 2 5" xfId="40022"/>
    <cellStyle name="Процентный 3 3 2 2 8 2 6" xfId="40023"/>
    <cellStyle name="Процентный 3 3 2 2 8 2 7" xfId="40024"/>
    <cellStyle name="Процентный 3 3 2 2 8 3" xfId="40025"/>
    <cellStyle name="Процентный 3 3 2 2 8 3 2" xfId="40026"/>
    <cellStyle name="Процентный 3 3 2 2 8 3 2 2" xfId="40027"/>
    <cellStyle name="Процентный 3 3 2 2 8 3 3" xfId="40028"/>
    <cellStyle name="Процентный 3 3 2 2 8 3 4" xfId="40029"/>
    <cellStyle name="Процентный 3 3 2 2 8 3 5" xfId="40030"/>
    <cellStyle name="Процентный 3 3 2 2 8 4" xfId="40031"/>
    <cellStyle name="Процентный 3 3 2 2 8 4 2" xfId="40032"/>
    <cellStyle name="Процентный 3 3 2 2 8 4 3" xfId="40033"/>
    <cellStyle name="Процентный 3 3 2 2 8 4 4" xfId="40034"/>
    <cellStyle name="Процентный 3 3 2 2 8 5" xfId="40035"/>
    <cellStyle name="Процентный 3 3 2 2 8 6" xfId="40036"/>
    <cellStyle name="Процентный 3 3 2 2 8 7" xfId="40037"/>
    <cellStyle name="Процентный 3 3 2 2 8 8" xfId="40038"/>
    <cellStyle name="Процентный 3 3 2 2 9" xfId="40039"/>
    <cellStyle name="Процентный 3 3 2 2 9 2" xfId="40040"/>
    <cellStyle name="Процентный 3 3 2 2 9 2 2" xfId="40041"/>
    <cellStyle name="Процентный 3 3 2 2 9 2 2 2" xfId="40042"/>
    <cellStyle name="Процентный 3 3 2 2 9 2 3" xfId="40043"/>
    <cellStyle name="Процентный 3 3 2 2 9 2 4" xfId="40044"/>
    <cellStyle name="Процентный 3 3 2 2 9 2 5" xfId="40045"/>
    <cellStyle name="Процентный 3 3 2 2 9 3" xfId="40046"/>
    <cellStyle name="Процентный 3 3 2 2 9 3 2" xfId="40047"/>
    <cellStyle name="Процентный 3 3 2 2 9 3 3" xfId="40048"/>
    <cellStyle name="Процентный 3 3 2 2 9 3 4" xfId="40049"/>
    <cellStyle name="Процентный 3 3 2 2 9 4" xfId="40050"/>
    <cellStyle name="Процентный 3 3 2 2 9 5" xfId="40051"/>
    <cellStyle name="Процентный 3 3 2 2 9 6" xfId="40052"/>
    <cellStyle name="Процентный 3 3 2 2 9 7" xfId="40053"/>
    <cellStyle name="Процентный 3 3 2 3" xfId="40054"/>
    <cellStyle name="Процентный 3 3 2 3 2" xfId="40055"/>
    <cellStyle name="Процентный 3 3 2 3 2 2" xfId="40056"/>
    <cellStyle name="Процентный 3 3 2 3 2 2 2" xfId="40057"/>
    <cellStyle name="Процентный 3 3 2 3 2 3" xfId="40058"/>
    <cellStyle name="Процентный 3 3 2 3 2 4" xfId="40059"/>
    <cellStyle name="Процентный 3 3 2 3 2 5" xfId="40060"/>
    <cellStyle name="Процентный 3 3 2 3 3" xfId="40061"/>
    <cellStyle name="Процентный 3 3 2 3 3 2" xfId="40062"/>
    <cellStyle name="Процентный 3 3 2 3 3 2 2" xfId="40063"/>
    <cellStyle name="Процентный 3 3 2 3 3 3" xfId="40064"/>
    <cellStyle name="Процентный 3 3 2 3 3 4" xfId="40065"/>
    <cellStyle name="Процентный 3 3 2 3 3 5" xfId="40066"/>
    <cellStyle name="Процентный 3 3 2 3 4" xfId="40067"/>
    <cellStyle name="Процентный 3 3 2 3 4 2" xfId="40068"/>
    <cellStyle name="Процентный 3 3 2 3 4 2 2" xfId="40069"/>
    <cellStyle name="Процентный 3 3 2 3 4 3" xfId="40070"/>
    <cellStyle name="Процентный 3 3 2 3 4 4" xfId="40071"/>
    <cellStyle name="Процентный 3 3 2 3 4 5" xfId="40072"/>
    <cellStyle name="Процентный 3 3 2 3 5" xfId="40073"/>
    <cellStyle name="Процентный 3 3 2 3 6" xfId="40074"/>
    <cellStyle name="Процентный 3 3 2 3 6 2" xfId="40075"/>
    <cellStyle name="Процентный 3 3 2 3 6 2 2" xfId="40076"/>
    <cellStyle name="Процентный 3 3 2 3 6 3" xfId="40077"/>
    <cellStyle name="Процентный 3 3 2 3 7" xfId="40078"/>
    <cellStyle name="Процентный 3 3 2 3 7 2" xfId="40079"/>
    <cellStyle name="Процентный 3 3 2 3 8" xfId="40080"/>
    <cellStyle name="Процентный 3 3 2 4" xfId="40081"/>
    <cellStyle name="Процентный 3 3 2 4 10" xfId="40082"/>
    <cellStyle name="Процентный 3 3 2 4 10 2" xfId="40083"/>
    <cellStyle name="Процентный 3 3 2 4 10 2 2" xfId="40084"/>
    <cellStyle name="Процентный 3 3 2 4 10 3" xfId="40085"/>
    <cellStyle name="Процентный 3 3 2 4 10 4" xfId="40086"/>
    <cellStyle name="Процентный 3 3 2 4 10 5" xfId="40087"/>
    <cellStyle name="Процентный 3 3 2 4 11" xfId="40088"/>
    <cellStyle name="Процентный 3 3 2 4 11 2" xfId="40089"/>
    <cellStyle name="Процентный 3 3 2 4 11 3" xfId="40090"/>
    <cellStyle name="Процентный 3 3 2 4 11 4" xfId="40091"/>
    <cellStyle name="Процентный 3 3 2 4 12" xfId="40092"/>
    <cellStyle name="Процентный 3 3 2 4 13" xfId="40093"/>
    <cellStyle name="Процентный 3 3 2 4 14" xfId="40094"/>
    <cellStyle name="Процентный 3 3 2 4 15" xfId="40095"/>
    <cellStyle name="Процентный 3 3 2 4 2" xfId="40096"/>
    <cellStyle name="Процентный 3 3 2 4 2 2" xfId="40097"/>
    <cellStyle name="Процентный 3 3 2 4 2 2 2" xfId="40098"/>
    <cellStyle name="Процентный 3 3 2 4 2 2 2 2" xfId="40099"/>
    <cellStyle name="Процентный 3 3 2 4 2 2 2 2 2" xfId="40100"/>
    <cellStyle name="Процентный 3 3 2 4 2 2 2 3" xfId="40101"/>
    <cellStyle name="Процентный 3 3 2 4 2 2 2 4" xfId="40102"/>
    <cellStyle name="Процентный 3 3 2 4 2 2 2 5" xfId="40103"/>
    <cellStyle name="Процентный 3 3 2 4 2 2 3" xfId="40104"/>
    <cellStyle name="Процентный 3 3 2 4 2 2 3 2" xfId="40105"/>
    <cellStyle name="Процентный 3 3 2 4 2 2 3 3" xfId="40106"/>
    <cellStyle name="Процентный 3 3 2 4 2 2 3 4" xfId="40107"/>
    <cellStyle name="Процентный 3 3 2 4 2 2 4" xfId="40108"/>
    <cellStyle name="Процентный 3 3 2 4 2 2 5" xfId="40109"/>
    <cellStyle name="Процентный 3 3 2 4 2 2 6" xfId="40110"/>
    <cellStyle name="Процентный 3 3 2 4 2 2 7" xfId="40111"/>
    <cellStyle name="Процентный 3 3 2 4 2 3" xfId="40112"/>
    <cellStyle name="Процентный 3 3 2 4 2 3 2" xfId="40113"/>
    <cellStyle name="Процентный 3 3 2 4 2 3 2 2" xfId="40114"/>
    <cellStyle name="Процентный 3 3 2 4 2 3 3" xfId="40115"/>
    <cellStyle name="Процентный 3 3 2 4 2 3 4" xfId="40116"/>
    <cellStyle name="Процентный 3 3 2 4 2 3 5" xfId="40117"/>
    <cellStyle name="Процентный 3 3 2 4 2 4" xfId="40118"/>
    <cellStyle name="Процентный 3 3 2 4 2 4 2" xfId="40119"/>
    <cellStyle name="Процентный 3 3 2 4 2 4 2 2" xfId="40120"/>
    <cellStyle name="Процентный 3 3 2 4 2 4 3" xfId="40121"/>
    <cellStyle name="Процентный 3 3 2 4 2 4 4" xfId="40122"/>
    <cellStyle name="Процентный 3 3 2 4 2 4 5" xfId="40123"/>
    <cellStyle name="Процентный 3 3 2 4 2 5" xfId="40124"/>
    <cellStyle name="Процентный 3 3 2 4 2 5 2" xfId="40125"/>
    <cellStyle name="Процентный 3 3 2 4 2 5 3" xfId="40126"/>
    <cellStyle name="Процентный 3 3 2 4 2 5 4" xfId="40127"/>
    <cellStyle name="Процентный 3 3 2 4 2 6" xfId="40128"/>
    <cellStyle name="Процентный 3 3 2 4 2 7" xfId="40129"/>
    <cellStyle name="Процентный 3 3 2 4 2 8" xfId="40130"/>
    <cellStyle name="Процентный 3 3 2 4 2 9" xfId="40131"/>
    <cellStyle name="Процентный 3 3 2 4 3" xfId="40132"/>
    <cellStyle name="Процентный 3 3 2 4 3 2" xfId="40133"/>
    <cellStyle name="Процентный 3 3 2 4 3 2 2" xfId="40134"/>
    <cellStyle name="Процентный 3 3 2 4 3 2 2 2" xfId="40135"/>
    <cellStyle name="Процентный 3 3 2 4 3 2 2 2 2" xfId="40136"/>
    <cellStyle name="Процентный 3 3 2 4 3 2 2 3" xfId="40137"/>
    <cellStyle name="Процентный 3 3 2 4 3 2 2 4" xfId="40138"/>
    <cellStyle name="Процентный 3 3 2 4 3 2 2 5" xfId="40139"/>
    <cellStyle name="Процентный 3 3 2 4 3 2 3" xfId="40140"/>
    <cellStyle name="Процентный 3 3 2 4 3 2 3 2" xfId="40141"/>
    <cellStyle name="Процентный 3 3 2 4 3 2 3 3" xfId="40142"/>
    <cellStyle name="Процентный 3 3 2 4 3 2 3 4" xfId="40143"/>
    <cellStyle name="Процентный 3 3 2 4 3 2 4" xfId="40144"/>
    <cellStyle name="Процентный 3 3 2 4 3 2 5" xfId="40145"/>
    <cellStyle name="Процентный 3 3 2 4 3 2 6" xfId="40146"/>
    <cellStyle name="Процентный 3 3 2 4 3 2 7" xfId="40147"/>
    <cellStyle name="Процентный 3 3 2 4 3 3" xfId="40148"/>
    <cellStyle name="Процентный 3 3 2 4 3 3 2" xfId="40149"/>
    <cellStyle name="Процентный 3 3 2 4 3 3 2 2" xfId="40150"/>
    <cellStyle name="Процентный 3 3 2 4 3 3 3" xfId="40151"/>
    <cellStyle name="Процентный 3 3 2 4 3 3 4" xfId="40152"/>
    <cellStyle name="Процентный 3 3 2 4 3 3 5" xfId="40153"/>
    <cellStyle name="Процентный 3 3 2 4 3 4" xfId="40154"/>
    <cellStyle name="Процентный 3 3 2 4 3 4 2" xfId="40155"/>
    <cellStyle name="Процентный 3 3 2 4 3 4 2 2" xfId="40156"/>
    <cellStyle name="Процентный 3 3 2 4 3 4 3" xfId="40157"/>
    <cellStyle name="Процентный 3 3 2 4 3 4 4" xfId="40158"/>
    <cellStyle name="Процентный 3 3 2 4 3 4 5" xfId="40159"/>
    <cellStyle name="Процентный 3 3 2 4 3 5" xfId="40160"/>
    <cellStyle name="Процентный 3 3 2 4 3 5 2" xfId="40161"/>
    <cellStyle name="Процентный 3 3 2 4 3 5 3" xfId="40162"/>
    <cellStyle name="Процентный 3 3 2 4 3 5 4" xfId="40163"/>
    <cellStyle name="Процентный 3 3 2 4 3 6" xfId="40164"/>
    <cellStyle name="Процентный 3 3 2 4 3 7" xfId="40165"/>
    <cellStyle name="Процентный 3 3 2 4 3 8" xfId="40166"/>
    <cellStyle name="Процентный 3 3 2 4 3 9" xfId="40167"/>
    <cellStyle name="Процентный 3 3 2 4 4" xfId="40168"/>
    <cellStyle name="Процентный 3 3 2 4 4 2" xfId="40169"/>
    <cellStyle name="Процентный 3 3 2 4 4 2 2" xfId="40170"/>
    <cellStyle name="Процентный 3 3 2 4 4 2 2 2" xfId="40171"/>
    <cellStyle name="Процентный 3 3 2 4 4 2 2 2 2" xfId="40172"/>
    <cellStyle name="Процентный 3 3 2 4 4 2 2 3" xfId="40173"/>
    <cellStyle name="Процентный 3 3 2 4 4 2 2 4" xfId="40174"/>
    <cellStyle name="Процентный 3 3 2 4 4 2 2 5" xfId="40175"/>
    <cellStyle name="Процентный 3 3 2 4 4 2 3" xfId="40176"/>
    <cellStyle name="Процентный 3 3 2 4 4 2 3 2" xfId="40177"/>
    <cellStyle name="Процентный 3 3 2 4 4 2 3 3" xfId="40178"/>
    <cellStyle name="Процентный 3 3 2 4 4 2 3 4" xfId="40179"/>
    <cellStyle name="Процентный 3 3 2 4 4 2 4" xfId="40180"/>
    <cellStyle name="Процентный 3 3 2 4 4 2 5" xfId="40181"/>
    <cellStyle name="Процентный 3 3 2 4 4 2 6" xfId="40182"/>
    <cellStyle name="Процентный 3 3 2 4 4 2 7" xfId="40183"/>
    <cellStyle name="Процентный 3 3 2 4 4 3" xfId="40184"/>
    <cellStyle name="Процентный 3 3 2 4 4 3 2" xfId="40185"/>
    <cellStyle name="Процентный 3 3 2 4 4 3 2 2" xfId="40186"/>
    <cellStyle name="Процентный 3 3 2 4 4 3 3" xfId="40187"/>
    <cellStyle name="Процентный 3 3 2 4 4 3 4" xfId="40188"/>
    <cellStyle name="Процентный 3 3 2 4 4 3 5" xfId="40189"/>
    <cellStyle name="Процентный 3 3 2 4 4 4" xfId="40190"/>
    <cellStyle name="Процентный 3 3 2 4 4 4 2" xfId="40191"/>
    <cellStyle name="Процентный 3 3 2 4 4 4 3" xfId="40192"/>
    <cellStyle name="Процентный 3 3 2 4 4 4 4" xfId="40193"/>
    <cellStyle name="Процентный 3 3 2 4 4 5" xfId="40194"/>
    <cellStyle name="Процентный 3 3 2 4 4 6" xfId="40195"/>
    <cellStyle name="Процентный 3 3 2 4 4 7" xfId="40196"/>
    <cellStyle name="Процентный 3 3 2 4 4 8" xfId="40197"/>
    <cellStyle name="Процентный 3 3 2 4 5" xfId="40198"/>
    <cellStyle name="Процентный 3 3 2 4 5 2" xfId="40199"/>
    <cellStyle name="Процентный 3 3 2 4 5 2 2" xfId="40200"/>
    <cellStyle name="Процентный 3 3 2 4 5 2 2 2" xfId="40201"/>
    <cellStyle name="Процентный 3 3 2 4 5 2 2 2 2" xfId="40202"/>
    <cellStyle name="Процентный 3 3 2 4 5 2 2 3" xfId="40203"/>
    <cellStyle name="Процентный 3 3 2 4 5 2 2 4" xfId="40204"/>
    <cellStyle name="Процентный 3 3 2 4 5 2 2 5" xfId="40205"/>
    <cellStyle name="Процентный 3 3 2 4 5 2 3" xfId="40206"/>
    <cellStyle name="Процентный 3 3 2 4 5 2 3 2" xfId="40207"/>
    <cellStyle name="Процентный 3 3 2 4 5 2 3 3" xfId="40208"/>
    <cellStyle name="Процентный 3 3 2 4 5 2 3 4" xfId="40209"/>
    <cellStyle name="Процентный 3 3 2 4 5 2 4" xfId="40210"/>
    <cellStyle name="Процентный 3 3 2 4 5 2 5" xfId="40211"/>
    <cellStyle name="Процентный 3 3 2 4 5 2 6" xfId="40212"/>
    <cellStyle name="Процентный 3 3 2 4 5 2 7" xfId="40213"/>
    <cellStyle name="Процентный 3 3 2 4 5 3" xfId="40214"/>
    <cellStyle name="Процентный 3 3 2 4 5 3 2" xfId="40215"/>
    <cellStyle name="Процентный 3 3 2 4 5 3 2 2" xfId="40216"/>
    <cellStyle name="Процентный 3 3 2 4 5 3 3" xfId="40217"/>
    <cellStyle name="Процентный 3 3 2 4 5 3 4" xfId="40218"/>
    <cellStyle name="Процентный 3 3 2 4 5 3 5" xfId="40219"/>
    <cellStyle name="Процентный 3 3 2 4 5 4" xfId="40220"/>
    <cellStyle name="Процентный 3 3 2 4 5 4 2" xfId="40221"/>
    <cellStyle name="Процентный 3 3 2 4 5 4 3" xfId="40222"/>
    <cellStyle name="Процентный 3 3 2 4 5 4 4" xfId="40223"/>
    <cellStyle name="Процентный 3 3 2 4 5 5" xfId="40224"/>
    <cellStyle name="Процентный 3 3 2 4 5 6" xfId="40225"/>
    <cellStyle name="Процентный 3 3 2 4 5 7" xfId="40226"/>
    <cellStyle name="Процентный 3 3 2 4 5 8" xfId="40227"/>
    <cellStyle name="Процентный 3 3 2 4 6" xfId="40228"/>
    <cellStyle name="Процентный 3 3 2 4 6 2" xfId="40229"/>
    <cellStyle name="Процентный 3 3 2 4 6 2 2" xfId="40230"/>
    <cellStyle name="Процентный 3 3 2 4 6 2 2 2" xfId="40231"/>
    <cellStyle name="Процентный 3 3 2 4 6 2 2 2 2" xfId="40232"/>
    <cellStyle name="Процентный 3 3 2 4 6 2 2 3" xfId="40233"/>
    <cellStyle name="Процентный 3 3 2 4 6 2 2 4" xfId="40234"/>
    <cellStyle name="Процентный 3 3 2 4 6 2 2 5" xfId="40235"/>
    <cellStyle name="Процентный 3 3 2 4 6 2 3" xfId="40236"/>
    <cellStyle name="Процентный 3 3 2 4 6 2 3 2" xfId="40237"/>
    <cellStyle name="Процентный 3 3 2 4 6 2 3 3" xfId="40238"/>
    <cellStyle name="Процентный 3 3 2 4 6 2 3 4" xfId="40239"/>
    <cellStyle name="Процентный 3 3 2 4 6 2 4" xfId="40240"/>
    <cellStyle name="Процентный 3 3 2 4 6 2 5" xfId="40241"/>
    <cellStyle name="Процентный 3 3 2 4 6 2 6" xfId="40242"/>
    <cellStyle name="Процентный 3 3 2 4 6 2 7" xfId="40243"/>
    <cellStyle name="Процентный 3 3 2 4 6 3" xfId="40244"/>
    <cellStyle name="Процентный 3 3 2 4 6 3 2" xfId="40245"/>
    <cellStyle name="Процентный 3 3 2 4 6 3 2 2" xfId="40246"/>
    <cellStyle name="Процентный 3 3 2 4 6 3 3" xfId="40247"/>
    <cellStyle name="Процентный 3 3 2 4 6 3 4" xfId="40248"/>
    <cellStyle name="Процентный 3 3 2 4 6 3 5" xfId="40249"/>
    <cellStyle name="Процентный 3 3 2 4 6 4" xfId="40250"/>
    <cellStyle name="Процентный 3 3 2 4 6 4 2" xfId="40251"/>
    <cellStyle name="Процентный 3 3 2 4 6 4 3" xfId="40252"/>
    <cellStyle name="Процентный 3 3 2 4 6 4 4" xfId="40253"/>
    <cellStyle name="Процентный 3 3 2 4 6 5" xfId="40254"/>
    <cellStyle name="Процентный 3 3 2 4 6 6" xfId="40255"/>
    <cellStyle name="Процентный 3 3 2 4 6 7" xfId="40256"/>
    <cellStyle name="Процентный 3 3 2 4 6 8" xfId="40257"/>
    <cellStyle name="Процентный 3 3 2 4 7" xfId="40258"/>
    <cellStyle name="Процентный 3 3 2 4 7 2" xfId="40259"/>
    <cellStyle name="Процентный 3 3 2 4 7 2 2" xfId="40260"/>
    <cellStyle name="Процентный 3 3 2 4 7 2 2 2" xfId="40261"/>
    <cellStyle name="Процентный 3 3 2 4 7 2 2 2 2" xfId="40262"/>
    <cellStyle name="Процентный 3 3 2 4 7 2 2 3" xfId="40263"/>
    <cellStyle name="Процентный 3 3 2 4 7 2 2 4" xfId="40264"/>
    <cellStyle name="Процентный 3 3 2 4 7 2 2 5" xfId="40265"/>
    <cellStyle name="Процентный 3 3 2 4 7 2 3" xfId="40266"/>
    <cellStyle name="Процентный 3 3 2 4 7 2 3 2" xfId="40267"/>
    <cellStyle name="Процентный 3 3 2 4 7 2 3 3" xfId="40268"/>
    <cellStyle name="Процентный 3 3 2 4 7 2 3 4" xfId="40269"/>
    <cellStyle name="Процентный 3 3 2 4 7 2 4" xfId="40270"/>
    <cellStyle name="Процентный 3 3 2 4 7 2 5" xfId="40271"/>
    <cellStyle name="Процентный 3 3 2 4 7 2 6" xfId="40272"/>
    <cellStyle name="Процентный 3 3 2 4 7 2 7" xfId="40273"/>
    <cellStyle name="Процентный 3 3 2 4 7 3" xfId="40274"/>
    <cellStyle name="Процентный 3 3 2 4 7 3 2" xfId="40275"/>
    <cellStyle name="Процентный 3 3 2 4 7 3 2 2" xfId="40276"/>
    <cellStyle name="Процентный 3 3 2 4 7 3 3" xfId="40277"/>
    <cellStyle name="Процентный 3 3 2 4 7 3 4" xfId="40278"/>
    <cellStyle name="Процентный 3 3 2 4 7 3 5" xfId="40279"/>
    <cellStyle name="Процентный 3 3 2 4 7 4" xfId="40280"/>
    <cellStyle name="Процентный 3 3 2 4 7 4 2" xfId="40281"/>
    <cellStyle name="Процентный 3 3 2 4 7 4 3" xfId="40282"/>
    <cellStyle name="Процентный 3 3 2 4 7 4 4" xfId="40283"/>
    <cellStyle name="Процентный 3 3 2 4 7 5" xfId="40284"/>
    <cellStyle name="Процентный 3 3 2 4 7 6" xfId="40285"/>
    <cellStyle name="Процентный 3 3 2 4 7 7" xfId="40286"/>
    <cellStyle name="Процентный 3 3 2 4 7 8" xfId="40287"/>
    <cellStyle name="Процентный 3 3 2 4 8" xfId="40288"/>
    <cellStyle name="Процентный 3 3 2 4 8 2" xfId="40289"/>
    <cellStyle name="Процентный 3 3 2 4 8 2 2" xfId="40290"/>
    <cellStyle name="Процентный 3 3 2 4 8 2 2 2" xfId="40291"/>
    <cellStyle name="Процентный 3 3 2 4 8 2 3" xfId="40292"/>
    <cellStyle name="Процентный 3 3 2 4 8 2 4" xfId="40293"/>
    <cellStyle name="Процентный 3 3 2 4 8 2 5" xfId="40294"/>
    <cellStyle name="Процентный 3 3 2 4 8 3" xfId="40295"/>
    <cellStyle name="Процентный 3 3 2 4 8 3 2" xfId="40296"/>
    <cellStyle name="Процентный 3 3 2 4 8 3 3" xfId="40297"/>
    <cellStyle name="Процентный 3 3 2 4 8 3 4" xfId="40298"/>
    <cellStyle name="Процентный 3 3 2 4 8 4" xfId="40299"/>
    <cellStyle name="Процентный 3 3 2 4 8 5" xfId="40300"/>
    <cellStyle name="Процентный 3 3 2 4 8 6" xfId="40301"/>
    <cellStyle name="Процентный 3 3 2 4 8 7" xfId="40302"/>
    <cellStyle name="Процентный 3 3 2 4 9" xfId="40303"/>
    <cellStyle name="Процентный 3 3 2 4 9 2" xfId="40304"/>
    <cellStyle name="Процентный 3 3 2 4 9 2 2" xfId="40305"/>
    <cellStyle name="Процентный 3 3 2 4 9 2 2 2" xfId="40306"/>
    <cellStyle name="Процентный 3 3 2 4 9 2 3" xfId="40307"/>
    <cellStyle name="Процентный 3 3 2 4 9 2 4" xfId="40308"/>
    <cellStyle name="Процентный 3 3 2 4 9 2 5" xfId="40309"/>
    <cellStyle name="Процентный 3 3 2 4 9 3" xfId="40310"/>
    <cellStyle name="Процентный 3 3 2 4 9 3 2" xfId="40311"/>
    <cellStyle name="Процентный 3 3 2 4 9 3 3" xfId="40312"/>
    <cellStyle name="Процентный 3 3 2 4 9 3 4" xfId="40313"/>
    <cellStyle name="Процентный 3 3 2 4 9 4" xfId="40314"/>
    <cellStyle name="Процентный 3 3 2 4 9 5" xfId="40315"/>
    <cellStyle name="Процентный 3 3 2 4 9 6" xfId="40316"/>
    <cellStyle name="Процентный 3 3 2 4 9 7" xfId="40317"/>
    <cellStyle name="Процентный 3 3 2 5" xfId="40318"/>
    <cellStyle name="Процентный 3 3 2 5 10" xfId="40319"/>
    <cellStyle name="Процентный 3 3 2 5 10 2" xfId="40320"/>
    <cellStyle name="Процентный 3 3 2 5 10 2 2" xfId="40321"/>
    <cellStyle name="Процентный 3 3 2 5 10 3" xfId="40322"/>
    <cellStyle name="Процентный 3 3 2 5 10 4" xfId="40323"/>
    <cellStyle name="Процентный 3 3 2 5 10 5" xfId="40324"/>
    <cellStyle name="Процентный 3 3 2 5 11" xfId="40325"/>
    <cellStyle name="Процентный 3 3 2 5 11 2" xfId="40326"/>
    <cellStyle name="Процентный 3 3 2 5 11 3" xfId="40327"/>
    <cellStyle name="Процентный 3 3 2 5 11 4" xfId="40328"/>
    <cellStyle name="Процентный 3 3 2 5 12" xfId="40329"/>
    <cellStyle name="Процентный 3 3 2 5 13" xfId="40330"/>
    <cellStyle name="Процентный 3 3 2 5 14" xfId="40331"/>
    <cellStyle name="Процентный 3 3 2 5 15" xfId="40332"/>
    <cellStyle name="Процентный 3 3 2 5 2" xfId="40333"/>
    <cellStyle name="Процентный 3 3 2 5 2 2" xfId="40334"/>
    <cellStyle name="Процентный 3 3 2 5 2 2 2" xfId="40335"/>
    <cellStyle name="Процентный 3 3 2 5 2 2 2 2" xfId="40336"/>
    <cellStyle name="Процентный 3 3 2 5 2 2 2 2 2" xfId="40337"/>
    <cellStyle name="Процентный 3 3 2 5 2 2 2 3" xfId="40338"/>
    <cellStyle name="Процентный 3 3 2 5 2 2 2 4" xfId="40339"/>
    <cellStyle name="Процентный 3 3 2 5 2 2 2 5" xfId="40340"/>
    <cellStyle name="Процентный 3 3 2 5 2 2 3" xfId="40341"/>
    <cellStyle name="Процентный 3 3 2 5 2 2 3 2" xfId="40342"/>
    <cellStyle name="Процентный 3 3 2 5 2 2 3 3" xfId="40343"/>
    <cellStyle name="Процентный 3 3 2 5 2 2 3 4" xfId="40344"/>
    <cellStyle name="Процентный 3 3 2 5 2 2 4" xfId="40345"/>
    <cellStyle name="Процентный 3 3 2 5 2 2 5" xfId="40346"/>
    <cellStyle name="Процентный 3 3 2 5 2 2 6" xfId="40347"/>
    <cellStyle name="Процентный 3 3 2 5 2 2 7" xfId="40348"/>
    <cellStyle name="Процентный 3 3 2 5 2 3" xfId="40349"/>
    <cellStyle name="Процентный 3 3 2 5 2 3 2" xfId="40350"/>
    <cellStyle name="Процентный 3 3 2 5 2 3 2 2" xfId="40351"/>
    <cellStyle name="Процентный 3 3 2 5 2 3 3" xfId="40352"/>
    <cellStyle name="Процентный 3 3 2 5 2 3 4" xfId="40353"/>
    <cellStyle name="Процентный 3 3 2 5 2 3 5" xfId="40354"/>
    <cellStyle name="Процентный 3 3 2 5 2 4" xfId="40355"/>
    <cellStyle name="Процентный 3 3 2 5 2 4 2" xfId="40356"/>
    <cellStyle name="Процентный 3 3 2 5 2 4 2 2" xfId="40357"/>
    <cellStyle name="Процентный 3 3 2 5 2 4 3" xfId="40358"/>
    <cellStyle name="Процентный 3 3 2 5 2 4 4" xfId="40359"/>
    <cellStyle name="Процентный 3 3 2 5 2 4 5" xfId="40360"/>
    <cellStyle name="Процентный 3 3 2 5 2 5" xfId="40361"/>
    <cellStyle name="Процентный 3 3 2 5 2 5 2" xfId="40362"/>
    <cellStyle name="Процентный 3 3 2 5 2 5 3" xfId="40363"/>
    <cellStyle name="Процентный 3 3 2 5 2 5 4" xfId="40364"/>
    <cellStyle name="Процентный 3 3 2 5 2 6" xfId="40365"/>
    <cellStyle name="Процентный 3 3 2 5 2 7" xfId="40366"/>
    <cellStyle name="Процентный 3 3 2 5 2 8" xfId="40367"/>
    <cellStyle name="Процентный 3 3 2 5 2 9" xfId="40368"/>
    <cellStyle name="Процентный 3 3 2 5 3" xfId="40369"/>
    <cellStyle name="Процентный 3 3 2 5 3 2" xfId="40370"/>
    <cellStyle name="Процентный 3 3 2 5 3 2 2" xfId="40371"/>
    <cellStyle name="Процентный 3 3 2 5 3 2 2 2" xfId="40372"/>
    <cellStyle name="Процентный 3 3 2 5 3 2 2 2 2" xfId="40373"/>
    <cellStyle name="Процентный 3 3 2 5 3 2 2 3" xfId="40374"/>
    <cellStyle name="Процентный 3 3 2 5 3 2 2 4" xfId="40375"/>
    <cellStyle name="Процентный 3 3 2 5 3 2 2 5" xfId="40376"/>
    <cellStyle name="Процентный 3 3 2 5 3 2 3" xfId="40377"/>
    <cellStyle name="Процентный 3 3 2 5 3 2 3 2" xfId="40378"/>
    <cellStyle name="Процентный 3 3 2 5 3 2 3 3" xfId="40379"/>
    <cellStyle name="Процентный 3 3 2 5 3 2 3 4" xfId="40380"/>
    <cellStyle name="Процентный 3 3 2 5 3 2 4" xfId="40381"/>
    <cellStyle name="Процентный 3 3 2 5 3 2 5" xfId="40382"/>
    <cellStyle name="Процентный 3 3 2 5 3 2 6" xfId="40383"/>
    <cellStyle name="Процентный 3 3 2 5 3 2 7" xfId="40384"/>
    <cellStyle name="Процентный 3 3 2 5 3 3" xfId="40385"/>
    <cellStyle name="Процентный 3 3 2 5 3 3 2" xfId="40386"/>
    <cellStyle name="Процентный 3 3 2 5 3 3 2 2" xfId="40387"/>
    <cellStyle name="Процентный 3 3 2 5 3 3 3" xfId="40388"/>
    <cellStyle name="Процентный 3 3 2 5 3 3 4" xfId="40389"/>
    <cellStyle name="Процентный 3 3 2 5 3 3 5" xfId="40390"/>
    <cellStyle name="Процентный 3 3 2 5 3 4" xfId="40391"/>
    <cellStyle name="Процентный 3 3 2 5 3 4 2" xfId="40392"/>
    <cellStyle name="Процентный 3 3 2 5 3 4 2 2" xfId="40393"/>
    <cellStyle name="Процентный 3 3 2 5 3 4 3" xfId="40394"/>
    <cellStyle name="Процентный 3 3 2 5 3 4 4" xfId="40395"/>
    <cellStyle name="Процентный 3 3 2 5 3 4 5" xfId="40396"/>
    <cellStyle name="Процентный 3 3 2 5 3 5" xfId="40397"/>
    <cellStyle name="Процентный 3 3 2 5 3 5 2" xfId="40398"/>
    <cellStyle name="Процентный 3 3 2 5 3 5 3" xfId="40399"/>
    <cellStyle name="Процентный 3 3 2 5 3 5 4" xfId="40400"/>
    <cellStyle name="Процентный 3 3 2 5 3 6" xfId="40401"/>
    <cellStyle name="Процентный 3 3 2 5 3 7" xfId="40402"/>
    <cellStyle name="Процентный 3 3 2 5 3 8" xfId="40403"/>
    <cellStyle name="Процентный 3 3 2 5 3 9" xfId="40404"/>
    <cellStyle name="Процентный 3 3 2 5 4" xfId="40405"/>
    <cellStyle name="Процентный 3 3 2 5 4 2" xfId="40406"/>
    <cellStyle name="Процентный 3 3 2 5 4 2 2" xfId="40407"/>
    <cellStyle name="Процентный 3 3 2 5 4 2 2 2" xfId="40408"/>
    <cellStyle name="Процентный 3 3 2 5 4 2 2 2 2" xfId="40409"/>
    <cellStyle name="Процентный 3 3 2 5 4 2 2 3" xfId="40410"/>
    <cellStyle name="Процентный 3 3 2 5 4 2 2 4" xfId="40411"/>
    <cellStyle name="Процентный 3 3 2 5 4 2 2 5" xfId="40412"/>
    <cellStyle name="Процентный 3 3 2 5 4 2 3" xfId="40413"/>
    <cellStyle name="Процентный 3 3 2 5 4 2 3 2" xfId="40414"/>
    <cellStyle name="Процентный 3 3 2 5 4 2 3 3" xfId="40415"/>
    <cellStyle name="Процентный 3 3 2 5 4 2 3 4" xfId="40416"/>
    <cellStyle name="Процентный 3 3 2 5 4 2 4" xfId="40417"/>
    <cellStyle name="Процентный 3 3 2 5 4 2 5" xfId="40418"/>
    <cellStyle name="Процентный 3 3 2 5 4 2 6" xfId="40419"/>
    <cellStyle name="Процентный 3 3 2 5 4 2 7" xfId="40420"/>
    <cellStyle name="Процентный 3 3 2 5 4 3" xfId="40421"/>
    <cellStyle name="Процентный 3 3 2 5 4 3 2" xfId="40422"/>
    <cellStyle name="Процентный 3 3 2 5 4 3 2 2" xfId="40423"/>
    <cellStyle name="Процентный 3 3 2 5 4 3 3" xfId="40424"/>
    <cellStyle name="Процентный 3 3 2 5 4 3 4" xfId="40425"/>
    <cellStyle name="Процентный 3 3 2 5 4 3 5" xfId="40426"/>
    <cellStyle name="Процентный 3 3 2 5 4 4" xfId="40427"/>
    <cellStyle name="Процентный 3 3 2 5 4 4 2" xfId="40428"/>
    <cellStyle name="Процентный 3 3 2 5 4 4 3" xfId="40429"/>
    <cellStyle name="Процентный 3 3 2 5 4 4 4" xfId="40430"/>
    <cellStyle name="Процентный 3 3 2 5 4 5" xfId="40431"/>
    <cellStyle name="Процентный 3 3 2 5 4 6" xfId="40432"/>
    <cellStyle name="Процентный 3 3 2 5 4 7" xfId="40433"/>
    <cellStyle name="Процентный 3 3 2 5 4 8" xfId="40434"/>
    <cellStyle name="Процентный 3 3 2 5 5" xfId="40435"/>
    <cellStyle name="Процентный 3 3 2 5 5 2" xfId="40436"/>
    <cellStyle name="Процентный 3 3 2 5 5 2 2" xfId="40437"/>
    <cellStyle name="Процентный 3 3 2 5 5 2 2 2" xfId="40438"/>
    <cellStyle name="Процентный 3 3 2 5 5 2 2 2 2" xfId="40439"/>
    <cellStyle name="Процентный 3 3 2 5 5 2 2 3" xfId="40440"/>
    <cellStyle name="Процентный 3 3 2 5 5 2 2 4" xfId="40441"/>
    <cellStyle name="Процентный 3 3 2 5 5 2 2 5" xfId="40442"/>
    <cellStyle name="Процентный 3 3 2 5 5 2 3" xfId="40443"/>
    <cellStyle name="Процентный 3 3 2 5 5 2 3 2" xfId="40444"/>
    <cellStyle name="Процентный 3 3 2 5 5 2 3 3" xfId="40445"/>
    <cellStyle name="Процентный 3 3 2 5 5 2 3 4" xfId="40446"/>
    <cellStyle name="Процентный 3 3 2 5 5 2 4" xfId="40447"/>
    <cellStyle name="Процентный 3 3 2 5 5 2 5" xfId="40448"/>
    <cellStyle name="Процентный 3 3 2 5 5 2 6" xfId="40449"/>
    <cellStyle name="Процентный 3 3 2 5 5 2 7" xfId="40450"/>
    <cellStyle name="Процентный 3 3 2 5 5 3" xfId="40451"/>
    <cellStyle name="Процентный 3 3 2 5 5 3 2" xfId="40452"/>
    <cellStyle name="Процентный 3 3 2 5 5 3 2 2" xfId="40453"/>
    <cellStyle name="Процентный 3 3 2 5 5 3 3" xfId="40454"/>
    <cellStyle name="Процентный 3 3 2 5 5 3 4" xfId="40455"/>
    <cellStyle name="Процентный 3 3 2 5 5 3 5" xfId="40456"/>
    <cellStyle name="Процентный 3 3 2 5 5 4" xfId="40457"/>
    <cellStyle name="Процентный 3 3 2 5 5 4 2" xfId="40458"/>
    <cellStyle name="Процентный 3 3 2 5 5 4 3" xfId="40459"/>
    <cellStyle name="Процентный 3 3 2 5 5 4 4" xfId="40460"/>
    <cellStyle name="Процентный 3 3 2 5 5 5" xfId="40461"/>
    <cellStyle name="Процентный 3 3 2 5 5 6" xfId="40462"/>
    <cellStyle name="Процентный 3 3 2 5 5 7" xfId="40463"/>
    <cellStyle name="Процентный 3 3 2 5 5 8" xfId="40464"/>
    <cellStyle name="Процентный 3 3 2 5 6" xfId="40465"/>
    <cellStyle name="Процентный 3 3 2 5 6 2" xfId="40466"/>
    <cellStyle name="Процентный 3 3 2 5 6 2 2" xfId="40467"/>
    <cellStyle name="Процентный 3 3 2 5 6 2 2 2" xfId="40468"/>
    <cellStyle name="Процентный 3 3 2 5 6 2 2 2 2" xfId="40469"/>
    <cellStyle name="Процентный 3 3 2 5 6 2 2 3" xfId="40470"/>
    <cellStyle name="Процентный 3 3 2 5 6 2 2 4" xfId="40471"/>
    <cellStyle name="Процентный 3 3 2 5 6 2 2 5" xfId="40472"/>
    <cellStyle name="Процентный 3 3 2 5 6 2 3" xfId="40473"/>
    <cellStyle name="Процентный 3 3 2 5 6 2 3 2" xfId="40474"/>
    <cellStyle name="Процентный 3 3 2 5 6 2 3 3" xfId="40475"/>
    <cellStyle name="Процентный 3 3 2 5 6 2 3 4" xfId="40476"/>
    <cellStyle name="Процентный 3 3 2 5 6 2 4" xfId="40477"/>
    <cellStyle name="Процентный 3 3 2 5 6 2 5" xfId="40478"/>
    <cellStyle name="Процентный 3 3 2 5 6 2 6" xfId="40479"/>
    <cellStyle name="Процентный 3 3 2 5 6 2 7" xfId="40480"/>
    <cellStyle name="Процентный 3 3 2 5 6 3" xfId="40481"/>
    <cellStyle name="Процентный 3 3 2 5 6 3 2" xfId="40482"/>
    <cellStyle name="Процентный 3 3 2 5 6 3 2 2" xfId="40483"/>
    <cellStyle name="Процентный 3 3 2 5 6 3 3" xfId="40484"/>
    <cellStyle name="Процентный 3 3 2 5 6 3 4" xfId="40485"/>
    <cellStyle name="Процентный 3 3 2 5 6 3 5" xfId="40486"/>
    <cellStyle name="Процентный 3 3 2 5 6 4" xfId="40487"/>
    <cellStyle name="Процентный 3 3 2 5 6 4 2" xfId="40488"/>
    <cellStyle name="Процентный 3 3 2 5 6 4 3" xfId="40489"/>
    <cellStyle name="Процентный 3 3 2 5 6 4 4" xfId="40490"/>
    <cellStyle name="Процентный 3 3 2 5 6 5" xfId="40491"/>
    <cellStyle name="Процентный 3 3 2 5 6 6" xfId="40492"/>
    <cellStyle name="Процентный 3 3 2 5 6 7" xfId="40493"/>
    <cellStyle name="Процентный 3 3 2 5 6 8" xfId="40494"/>
    <cellStyle name="Процентный 3 3 2 5 7" xfId="40495"/>
    <cellStyle name="Процентный 3 3 2 5 7 2" xfId="40496"/>
    <cellStyle name="Процентный 3 3 2 5 7 2 2" xfId="40497"/>
    <cellStyle name="Процентный 3 3 2 5 7 2 2 2" xfId="40498"/>
    <cellStyle name="Процентный 3 3 2 5 7 2 2 2 2" xfId="40499"/>
    <cellStyle name="Процентный 3 3 2 5 7 2 2 3" xfId="40500"/>
    <cellStyle name="Процентный 3 3 2 5 7 2 2 4" xfId="40501"/>
    <cellStyle name="Процентный 3 3 2 5 7 2 2 5" xfId="40502"/>
    <cellStyle name="Процентный 3 3 2 5 7 2 3" xfId="40503"/>
    <cellStyle name="Процентный 3 3 2 5 7 2 3 2" xfId="40504"/>
    <cellStyle name="Процентный 3 3 2 5 7 2 3 3" xfId="40505"/>
    <cellStyle name="Процентный 3 3 2 5 7 2 3 4" xfId="40506"/>
    <cellStyle name="Процентный 3 3 2 5 7 2 4" xfId="40507"/>
    <cellStyle name="Процентный 3 3 2 5 7 2 5" xfId="40508"/>
    <cellStyle name="Процентный 3 3 2 5 7 2 6" xfId="40509"/>
    <cellStyle name="Процентный 3 3 2 5 7 2 7" xfId="40510"/>
    <cellStyle name="Процентный 3 3 2 5 7 3" xfId="40511"/>
    <cellStyle name="Процентный 3 3 2 5 7 3 2" xfId="40512"/>
    <cellStyle name="Процентный 3 3 2 5 7 3 2 2" xfId="40513"/>
    <cellStyle name="Процентный 3 3 2 5 7 3 3" xfId="40514"/>
    <cellStyle name="Процентный 3 3 2 5 7 3 4" xfId="40515"/>
    <cellStyle name="Процентный 3 3 2 5 7 3 5" xfId="40516"/>
    <cellStyle name="Процентный 3 3 2 5 7 4" xfId="40517"/>
    <cellStyle name="Процентный 3 3 2 5 7 4 2" xfId="40518"/>
    <cellStyle name="Процентный 3 3 2 5 7 4 3" xfId="40519"/>
    <cellStyle name="Процентный 3 3 2 5 7 4 4" xfId="40520"/>
    <cellStyle name="Процентный 3 3 2 5 7 5" xfId="40521"/>
    <cellStyle name="Процентный 3 3 2 5 7 6" xfId="40522"/>
    <cellStyle name="Процентный 3 3 2 5 7 7" xfId="40523"/>
    <cellStyle name="Процентный 3 3 2 5 7 8" xfId="40524"/>
    <cellStyle name="Процентный 3 3 2 5 8" xfId="40525"/>
    <cellStyle name="Процентный 3 3 2 5 8 2" xfId="40526"/>
    <cellStyle name="Процентный 3 3 2 5 8 2 2" xfId="40527"/>
    <cellStyle name="Процентный 3 3 2 5 8 2 2 2" xfId="40528"/>
    <cellStyle name="Процентный 3 3 2 5 8 2 3" xfId="40529"/>
    <cellStyle name="Процентный 3 3 2 5 8 2 4" xfId="40530"/>
    <cellStyle name="Процентный 3 3 2 5 8 2 5" xfId="40531"/>
    <cellStyle name="Процентный 3 3 2 5 8 3" xfId="40532"/>
    <cellStyle name="Процентный 3 3 2 5 8 3 2" xfId="40533"/>
    <cellStyle name="Процентный 3 3 2 5 8 3 3" xfId="40534"/>
    <cellStyle name="Процентный 3 3 2 5 8 3 4" xfId="40535"/>
    <cellStyle name="Процентный 3 3 2 5 8 4" xfId="40536"/>
    <cellStyle name="Процентный 3 3 2 5 8 5" xfId="40537"/>
    <cellStyle name="Процентный 3 3 2 5 8 6" xfId="40538"/>
    <cellStyle name="Процентный 3 3 2 5 8 7" xfId="40539"/>
    <cellStyle name="Процентный 3 3 2 5 9" xfId="40540"/>
    <cellStyle name="Процентный 3 3 2 5 9 2" xfId="40541"/>
    <cellStyle name="Процентный 3 3 2 5 9 2 2" xfId="40542"/>
    <cellStyle name="Процентный 3 3 2 5 9 2 2 2" xfId="40543"/>
    <cellStyle name="Процентный 3 3 2 5 9 2 3" xfId="40544"/>
    <cellStyle name="Процентный 3 3 2 5 9 2 4" xfId="40545"/>
    <cellStyle name="Процентный 3 3 2 5 9 2 5" xfId="40546"/>
    <cellStyle name="Процентный 3 3 2 5 9 3" xfId="40547"/>
    <cellStyle name="Процентный 3 3 2 5 9 3 2" xfId="40548"/>
    <cellStyle name="Процентный 3 3 2 5 9 3 3" xfId="40549"/>
    <cellStyle name="Процентный 3 3 2 5 9 3 4" xfId="40550"/>
    <cellStyle name="Процентный 3 3 2 5 9 4" xfId="40551"/>
    <cellStyle name="Процентный 3 3 2 5 9 5" xfId="40552"/>
    <cellStyle name="Процентный 3 3 2 5 9 6" xfId="40553"/>
    <cellStyle name="Процентный 3 3 2 5 9 7" xfId="40554"/>
    <cellStyle name="Процентный 3 3 2 6" xfId="40555"/>
    <cellStyle name="Процентный 3 3 2 6 2" xfId="40556"/>
    <cellStyle name="Процентный 3 3 2 6 2 2" xfId="40557"/>
    <cellStyle name="Процентный 3 3 2 6 2 2 2" xfId="40558"/>
    <cellStyle name="Процентный 3 3 2 6 2 2 2 2" xfId="40559"/>
    <cellStyle name="Процентный 3 3 2 6 2 2 3" xfId="40560"/>
    <cellStyle name="Процентный 3 3 2 6 2 2 4" xfId="40561"/>
    <cellStyle name="Процентный 3 3 2 6 2 2 5" xfId="40562"/>
    <cellStyle name="Процентный 3 3 2 6 2 3" xfId="40563"/>
    <cellStyle name="Процентный 3 3 2 6 2 3 2" xfId="40564"/>
    <cellStyle name="Процентный 3 3 2 6 2 3 3" xfId="40565"/>
    <cellStyle name="Процентный 3 3 2 6 2 3 4" xfId="40566"/>
    <cellStyle name="Процентный 3 3 2 6 2 4" xfId="40567"/>
    <cellStyle name="Процентный 3 3 2 6 2 5" xfId="40568"/>
    <cellStyle name="Процентный 3 3 2 6 2 6" xfId="40569"/>
    <cellStyle name="Процентный 3 3 2 6 2 7" xfId="40570"/>
    <cellStyle name="Процентный 3 3 2 6 3" xfId="40571"/>
    <cellStyle name="Процентный 3 3 2 6 3 2" xfId="40572"/>
    <cellStyle name="Процентный 3 3 2 6 3 2 2" xfId="40573"/>
    <cellStyle name="Процентный 3 3 2 6 3 3" xfId="40574"/>
    <cellStyle name="Процентный 3 3 2 6 3 4" xfId="40575"/>
    <cellStyle name="Процентный 3 3 2 6 3 5" xfId="40576"/>
    <cellStyle name="Процентный 3 3 2 6 4" xfId="40577"/>
    <cellStyle name="Процентный 3 3 2 6 4 2" xfId="40578"/>
    <cellStyle name="Процентный 3 3 2 6 4 2 2" xfId="40579"/>
    <cellStyle name="Процентный 3 3 2 6 4 3" xfId="40580"/>
    <cellStyle name="Процентный 3 3 2 6 4 4" xfId="40581"/>
    <cellStyle name="Процентный 3 3 2 6 4 5" xfId="40582"/>
    <cellStyle name="Процентный 3 3 2 6 5" xfId="40583"/>
    <cellStyle name="Процентный 3 3 2 6 5 2" xfId="40584"/>
    <cellStyle name="Процентный 3 3 2 6 5 3" xfId="40585"/>
    <cellStyle name="Процентный 3 3 2 6 5 4" xfId="40586"/>
    <cellStyle name="Процентный 3 3 2 6 6" xfId="40587"/>
    <cellStyle name="Процентный 3 3 2 6 7" xfId="40588"/>
    <cellStyle name="Процентный 3 3 2 6 8" xfId="40589"/>
    <cellStyle name="Процентный 3 3 2 6 9" xfId="40590"/>
    <cellStyle name="Процентный 3 3 2 7" xfId="40591"/>
    <cellStyle name="Процентный 3 3 2 7 2" xfId="40592"/>
    <cellStyle name="Процентный 3 3 2 7 2 2" xfId="40593"/>
    <cellStyle name="Процентный 3 3 2 7 2 2 2" xfId="40594"/>
    <cellStyle name="Процентный 3 3 2 7 2 2 2 2" xfId="40595"/>
    <cellStyle name="Процентный 3 3 2 7 2 2 3" xfId="40596"/>
    <cellStyle name="Процентный 3 3 2 7 2 2 4" xfId="40597"/>
    <cellStyle name="Процентный 3 3 2 7 2 2 5" xfId="40598"/>
    <cellStyle name="Процентный 3 3 2 7 2 3" xfId="40599"/>
    <cellStyle name="Процентный 3 3 2 7 2 3 2" xfId="40600"/>
    <cellStyle name="Процентный 3 3 2 7 2 3 3" xfId="40601"/>
    <cellStyle name="Процентный 3 3 2 7 2 3 4" xfId="40602"/>
    <cellStyle name="Процентный 3 3 2 7 2 4" xfId="40603"/>
    <cellStyle name="Процентный 3 3 2 7 2 5" xfId="40604"/>
    <cellStyle name="Процентный 3 3 2 7 2 6" xfId="40605"/>
    <cellStyle name="Процентный 3 3 2 7 2 7" xfId="40606"/>
    <cellStyle name="Процентный 3 3 2 7 3" xfId="40607"/>
    <cellStyle name="Процентный 3 3 2 7 3 2" xfId="40608"/>
    <cellStyle name="Процентный 3 3 2 7 3 2 2" xfId="40609"/>
    <cellStyle name="Процентный 3 3 2 7 3 3" xfId="40610"/>
    <cellStyle name="Процентный 3 3 2 7 3 4" xfId="40611"/>
    <cellStyle name="Процентный 3 3 2 7 3 5" xfId="40612"/>
    <cellStyle name="Процентный 3 3 2 7 4" xfId="40613"/>
    <cellStyle name="Процентный 3 3 2 7 4 2" xfId="40614"/>
    <cellStyle name="Процентный 3 3 2 7 4 2 2" xfId="40615"/>
    <cellStyle name="Процентный 3 3 2 7 4 3" xfId="40616"/>
    <cellStyle name="Процентный 3 3 2 7 4 4" xfId="40617"/>
    <cellStyle name="Процентный 3 3 2 7 4 5" xfId="40618"/>
    <cellStyle name="Процентный 3 3 2 7 5" xfId="40619"/>
    <cellStyle name="Процентный 3 3 2 7 5 2" xfId="40620"/>
    <cellStyle name="Процентный 3 3 2 7 5 3" xfId="40621"/>
    <cellStyle name="Процентный 3 3 2 7 5 4" xfId="40622"/>
    <cellStyle name="Процентный 3 3 2 7 6" xfId="40623"/>
    <cellStyle name="Процентный 3 3 2 7 7" xfId="40624"/>
    <cellStyle name="Процентный 3 3 2 7 8" xfId="40625"/>
    <cellStyle name="Процентный 3 3 2 7 9" xfId="40626"/>
    <cellStyle name="Процентный 3 3 2 8" xfId="40627"/>
    <cellStyle name="Процентный 3 3 2 8 2" xfId="40628"/>
    <cellStyle name="Процентный 3 3 2 8 2 2" xfId="40629"/>
    <cellStyle name="Процентный 3 3 2 8 2 2 2" xfId="40630"/>
    <cellStyle name="Процентный 3 3 2 8 2 2 2 2" xfId="40631"/>
    <cellStyle name="Процентный 3 3 2 8 2 2 3" xfId="40632"/>
    <cellStyle name="Процентный 3 3 2 8 2 2 4" xfId="40633"/>
    <cellStyle name="Процентный 3 3 2 8 2 2 5" xfId="40634"/>
    <cellStyle name="Процентный 3 3 2 8 2 3" xfId="40635"/>
    <cellStyle name="Процентный 3 3 2 8 2 3 2" xfId="40636"/>
    <cellStyle name="Процентный 3 3 2 8 2 3 3" xfId="40637"/>
    <cellStyle name="Процентный 3 3 2 8 2 3 4" xfId="40638"/>
    <cellStyle name="Процентный 3 3 2 8 2 4" xfId="40639"/>
    <cellStyle name="Процентный 3 3 2 8 2 5" xfId="40640"/>
    <cellStyle name="Процентный 3 3 2 8 2 6" xfId="40641"/>
    <cellStyle name="Процентный 3 3 2 8 2 7" xfId="40642"/>
    <cellStyle name="Процентный 3 3 2 8 3" xfId="40643"/>
    <cellStyle name="Процентный 3 3 2 8 3 2" xfId="40644"/>
    <cellStyle name="Процентный 3 3 2 8 3 2 2" xfId="40645"/>
    <cellStyle name="Процентный 3 3 2 8 3 3" xfId="40646"/>
    <cellStyle name="Процентный 3 3 2 8 3 4" xfId="40647"/>
    <cellStyle name="Процентный 3 3 2 8 3 5" xfId="40648"/>
    <cellStyle name="Процентный 3 3 2 8 4" xfId="40649"/>
    <cellStyle name="Процентный 3 3 2 8 4 2" xfId="40650"/>
    <cellStyle name="Процентный 3 3 2 8 4 2 2" xfId="40651"/>
    <cellStyle name="Процентный 3 3 2 8 4 3" xfId="40652"/>
    <cellStyle name="Процентный 3 3 2 8 4 4" xfId="40653"/>
    <cellStyle name="Процентный 3 3 2 8 4 5" xfId="40654"/>
    <cellStyle name="Процентный 3 3 2 8 5" xfId="40655"/>
    <cellStyle name="Процентный 3 3 2 8 5 2" xfId="40656"/>
    <cellStyle name="Процентный 3 3 2 8 5 3" xfId="40657"/>
    <cellStyle name="Процентный 3 3 2 8 5 4" xfId="40658"/>
    <cellStyle name="Процентный 3 3 2 8 6" xfId="40659"/>
    <cellStyle name="Процентный 3 3 2 8 7" xfId="40660"/>
    <cellStyle name="Процентный 3 3 2 8 8" xfId="40661"/>
    <cellStyle name="Процентный 3 3 2 8 9" xfId="40662"/>
    <cellStyle name="Процентный 3 3 2 9" xfId="40663"/>
    <cellStyle name="Процентный 3 3 2 9 2" xfId="40664"/>
    <cellStyle name="Процентный 3 3 2 9 2 2" xfId="40665"/>
    <cellStyle name="Процентный 3 3 2 9 2 2 2" xfId="40666"/>
    <cellStyle name="Процентный 3 3 2 9 2 2 2 2" xfId="40667"/>
    <cellStyle name="Процентный 3 3 2 9 2 2 3" xfId="40668"/>
    <cellStyle name="Процентный 3 3 2 9 2 2 4" xfId="40669"/>
    <cellStyle name="Процентный 3 3 2 9 2 2 5" xfId="40670"/>
    <cellStyle name="Процентный 3 3 2 9 2 3" xfId="40671"/>
    <cellStyle name="Процентный 3 3 2 9 2 3 2" xfId="40672"/>
    <cellStyle name="Процентный 3 3 2 9 2 3 3" xfId="40673"/>
    <cellStyle name="Процентный 3 3 2 9 2 3 4" xfId="40674"/>
    <cellStyle name="Процентный 3 3 2 9 2 4" xfId="40675"/>
    <cellStyle name="Процентный 3 3 2 9 2 5" xfId="40676"/>
    <cellStyle name="Процентный 3 3 2 9 2 6" xfId="40677"/>
    <cellStyle name="Процентный 3 3 2 9 2 7" xfId="40678"/>
    <cellStyle name="Процентный 3 3 2 9 3" xfId="40679"/>
    <cellStyle name="Процентный 3 3 2 9 3 2" xfId="40680"/>
    <cellStyle name="Процентный 3 3 2 9 3 2 2" xfId="40681"/>
    <cellStyle name="Процентный 3 3 2 9 3 3" xfId="40682"/>
    <cellStyle name="Процентный 3 3 2 9 3 4" xfId="40683"/>
    <cellStyle name="Процентный 3 3 2 9 3 5" xfId="40684"/>
    <cellStyle name="Процентный 3 3 2 9 4" xfId="40685"/>
    <cellStyle name="Процентный 3 3 2 9 4 2" xfId="40686"/>
    <cellStyle name="Процентный 3 3 2 9 4 3" xfId="40687"/>
    <cellStyle name="Процентный 3 3 2 9 4 4" xfId="40688"/>
    <cellStyle name="Процентный 3 3 2 9 5" xfId="40689"/>
    <cellStyle name="Процентный 3 3 2 9 6" xfId="40690"/>
    <cellStyle name="Процентный 3 3 2 9 7" xfId="40691"/>
    <cellStyle name="Процентный 3 3 2 9 8" xfId="40692"/>
    <cellStyle name="Процентный 3 3 20" xfId="40693"/>
    <cellStyle name="Процентный 3 3 21" xfId="40694"/>
    <cellStyle name="Процентный 3 3 3" xfId="40695"/>
    <cellStyle name="Процентный 3 3 3 10" xfId="40696"/>
    <cellStyle name="Процентный 3 3 3 10 2" xfId="40697"/>
    <cellStyle name="Процентный 3 3 3 10 2 2" xfId="40698"/>
    <cellStyle name="Процентный 3 3 3 10 2 2 2" xfId="40699"/>
    <cellStyle name="Процентный 3 3 3 10 2 3" xfId="40700"/>
    <cellStyle name="Процентный 3 3 3 10 2 4" xfId="40701"/>
    <cellStyle name="Процентный 3 3 3 10 2 5" xfId="40702"/>
    <cellStyle name="Процентный 3 3 3 10 3" xfId="40703"/>
    <cellStyle name="Процентный 3 3 3 10 3 2" xfId="40704"/>
    <cellStyle name="Процентный 3 3 3 10 3 3" xfId="40705"/>
    <cellStyle name="Процентный 3 3 3 10 3 4" xfId="40706"/>
    <cellStyle name="Процентный 3 3 3 10 4" xfId="40707"/>
    <cellStyle name="Процентный 3 3 3 10 5" xfId="40708"/>
    <cellStyle name="Процентный 3 3 3 10 6" xfId="40709"/>
    <cellStyle name="Процентный 3 3 3 10 7" xfId="40710"/>
    <cellStyle name="Процентный 3 3 3 11" xfId="40711"/>
    <cellStyle name="Процентный 3 3 3 11 2" xfId="40712"/>
    <cellStyle name="Процентный 3 3 3 11 2 2" xfId="40713"/>
    <cellStyle name="Процентный 3 3 3 11 3" xfId="40714"/>
    <cellStyle name="Процентный 3 3 3 11 4" xfId="40715"/>
    <cellStyle name="Процентный 3 3 3 11 5" xfId="40716"/>
    <cellStyle name="Процентный 3 3 3 12" xfId="40717"/>
    <cellStyle name="Процентный 3 3 3 12 2" xfId="40718"/>
    <cellStyle name="Процентный 3 3 3 12 2 2" xfId="40719"/>
    <cellStyle name="Процентный 3 3 3 12 3" xfId="40720"/>
    <cellStyle name="Процентный 3 3 3 12 4" xfId="40721"/>
    <cellStyle name="Процентный 3 3 3 12 5" xfId="40722"/>
    <cellStyle name="Процентный 3 3 3 13" xfId="40723"/>
    <cellStyle name="Процентный 3 3 3 13 2" xfId="40724"/>
    <cellStyle name="Процентный 3 3 3 13 2 2" xfId="40725"/>
    <cellStyle name="Процентный 3 3 3 13 3" xfId="40726"/>
    <cellStyle name="Процентный 3 3 3 14" xfId="40727"/>
    <cellStyle name="Процентный 3 3 3 14 2" xfId="40728"/>
    <cellStyle name="Процентный 3 3 3 15" xfId="40729"/>
    <cellStyle name="Процентный 3 3 3 16" xfId="40730"/>
    <cellStyle name="Процентный 3 3 3 2" xfId="40731"/>
    <cellStyle name="Процентный 3 3 3 2 10" xfId="40732"/>
    <cellStyle name="Процентный 3 3 3 2 10 2" xfId="40733"/>
    <cellStyle name="Процентный 3 3 3 2 10 2 2" xfId="40734"/>
    <cellStyle name="Процентный 3 3 3 2 10 3" xfId="40735"/>
    <cellStyle name="Процентный 3 3 3 2 10 4" xfId="40736"/>
    <cellStyle name="Процентный 3 3 3 2 10 5" xfId="40737"/>
    <cellStyle name="Процентный 3 3 3 2 11" xfId="40738"/>
    <cellStyle name="Процентный 3 3 3 2 11 2" xfId="40739"/>
    <cellStyle name="Процентный 3 3 3 2 11 3" xfId="40740"/>
    <cellStyle name="Процентный 3 3 3 2 11 4" xfId="40741"/>
    <cellStyle name="Процентный 3 3 3 2 12" xfId="40742"/>
    <cellStyle name="Процентный 3 3 3 2 13" xfId="40743"/>
    <cellStyle name="Процентный 3 3 3 2 14" xfId="40744"/>
    <cellStyle name="Процентный 3 3 3 2 15" xfId="40745"/>
    <cellStyle name="Процентный 3 3 3 2 2" xfId="40746"/>
    <cellStyle name="Процентный 3 3 3 2 2 2" xfId="40747"/>
    <cellStyle name="Процентный 3 3 3 2 2 2 2" xfId="40748"/>
    <cellStyle name="Процентный 3 3 3 2 2 2 2 2" xfId="40749"/>
    <cellStyle name="Процентный 3 3 3 2 2 2 2 2 2" xfId="40750"/>
    <cellStyle name="Процентный 3 3 3 2 2 2 2 3" xfId="40751"/>
    <cellStyle name="Процентный 3 3 3 2 2 2 2 4" xfId="40752"/>
    <cellStyle name="Процентный 3 3 3 2 2 2 2 5" xfId="40753"/>
    <cellStyle name="Процентный 3 3 3 2 2 2 3" xfId="40754"/>
    <cellStyle name="Процентный 3 3 3 2 2 2 3 2" xfId="40755"/>
    <cellStyle name="Процентный 3 3 3 2 2 2 3 3" xfId="40756"/>
    <cellStyle name="Процентный 3 3 3 2 2 2 3 4" xfId="40757"/>
    <cellStyle name="Процентный 3 3 3 2 2 2 4" xfId="40758"/>
    <cellStyle name="Процентный 3 3 3 2 2 2 5" xfId="40759"/>
    <cellStyle name="Процентный 3 3 3 2 2 2 6" xfId="40760"/>
    <cellStyle name="Процентный 3 3 3 2 2 2 7" xfId="40761"/>
    <cellStyle name="Процентный 3 3 3 2 2 3" xfId="40762"/>
    <cellStyle name="Процентный 3 3 3 2 2 3 2" xfId="40763"/>
    <cellStyle name="Процентный 3 3 3 2 2 3 2 2" xfId="40764"/>
    <cellStyle name="Процентный 3 3 3 2 2 3 3" xfId="40765"/>
    <cellStyle name="Процентный 3 3 3 2 2 3 4" xfId="40766"/>
    <cellStyle name="Процентный 3 3 3 2 2 3 5" xfId="40767"/>
    <cellStyle name="Процентный 3 3 3 2 2 4" xfId="40768"/>
    <cellStyle name="Процентный 3 3 3 2 2 4 2" xfId="40769"/>
    <cellStyle name="Процентный 3 3 3 2 2 4 2 2" xfId="40770"/>
    <cellStyle name="Процентный 3 3 3 2 2 4 3" xfId="40771"/>
    <cellStyle name="Процентный 3 3 3 2 2 4 4" xfId="40772"/>
    <cellStyle name="Процентный 3 3 3 2 2 4 5" xfId="40773"/>
    <cellStyle name="Процентный 3 3 3 2 2 5" xfId="40774"/>
    <cellStyle name="Процентный 3 3 3 2 2 5 2" xfId="40775"/>
    <cellStyle name="Процентный 3 3 3 2 2 5 3" xfId="40776"/>
    <cellStyle name="Процентный 3 3 3 2 2 5 4" xfId="40777"/>
    <cellStyle name="Процентный 3 3 3 2 2 6" xfId="40778"/>
    <cellStyle name="Процентный 3 3 3 2 2 7" xfId="40779"/>
    <cellStyle name="Процентный 3 3 3 2 2 8" xfId="40780"/>
    <cellStyle name="Процентный 3 3 3 2 2 9" xfId="40781"/>
    <cellStyle name="Процентный 3 3 3 2 3" xfId="40782"/>
    <cellStyle name="Процентный 3 3 3 2 3 2" xfId="40783"/>
    <cellStyle name="Процентный 3 3 3 2 3 2 2" xfId="40784"/>
    <cellStyle name="Процентный 3 3 3 2 3 2 2 2" xfId="40785"/>
    <cellStyle name="Процентный 3 3 3 2 3 2 2 2 2" xfId="40786"/>
    <cellStyle name="Процентный 3 3 3 2 3 2 2 3" xfId="40787"/>
    <cellStyle name="Процентный 3 3 3 2 3 2 2 4" xfId="40788"/>
    <cellStyle name="Процентный 3 3 3 2 3 2 2 5" xfId="40789"/>
    <cellStyle name="Процентный 3 3 3 2 3 2 3" xfId="40790"/>
    <cellStyle name="Процентный 3 3 3 2 3 2 3 2" xfId="40791"/>
    <cellStyle name="Процентный 3 3 3 2 3 2 3 3" xfId="40792"/>
    <cellStyle name="Процентный 3 3 3 2 3 2 3 4" xfId="40793"/>
    <cellStyle name="Процентный 3 3 3 2 3 2 4" xfId="40794"/>
    <cellStyle name="Процентный 3 3 3 2 3 2 5" xfId="40795"/>
    <cellStyle name="Процентный 3 3 3 2 3 2 6" xfId="40796"/>
    <cellStyle name="Процентный 3 3 3 2 3 2 7" xfId="40797"/>
    <cellStyle name="Процентный 3 3 3 2 3 3" xfId="40798"/>
    <cellStyle name="Процентный 3 3 3 2 3 3 2" xfId="40799"/>
    <cellStyle name="Процентный 3 3 3 2 3 3 2 2" xfId="40800"/>
    <cellStyle name="Процентный 3 3 3 2 3 3 3" xfId="40801"/>
    <cellStyle name="Процентный 3 3 3 2 3 3 4" xfId="40802"/>
    <cellStyle name="Процентный 3 3 3 2 3 3 5" xfId="40803"/>
    <cellStyle name="Процентный 3 3 3 2 3 4" xfId="40804"/>
    <cellStyle name="Процентный 3 3 3 2 3 4 2" xfId="40805"/>
    <cellStyle name="Процентный 3 3 3 2 3 4 2 2" xfId="40806"/>
    <cellStyle name="Процентный 3 3 3 2 3 4 3" xfId="40807"/>
    <cellStyle name="Процентный 3 3 3 2 3 4 4" xfId="40808"/>
    <cellStyle name="Процентный 3 3 3 2 3 4 5" xfId="40809"/>
    <cellStyle name="Процентный 3 3 3 2 3 5" xfId="40810"/>
    <cellStyle name="Процентный 3 3 3 2 3 5 2" xfId="40811"/>
    <cellStyle name="Процентный 3 3 3 2 3 5 3" xfId="40812"/>
    <cellStyle name="Процентный 3 3 3 2 3 5 4" xfId="40813"/>
    <cellStyle name="Процентный 3 3 3 2 3 6" xfId="40814"/>
    <cellStyle name="Процентный 3 3 3 2 3 7" xfId="40815"/>
    <cellStyle name="Процентный 3 3 3 2 3 8" xfId="40816"/>
    <cellStyle name="Процентный 3 3 3 2 3 9" xfId="40817"/>
    <cellStyle name="Процентный 3 3 3 2 4" xfId="40818"/>
    <cellStyle name="Процентный 3 3 3 2 4 2" xfId="40819"/>
    <cellStyle name="Процентный 3 3 3 2 4 2 2" xfId="40820"/>
    <cellStyle name="Процентный 3 3 3 2 4 2 2 2" xfId="40821"/>
    <cellStyle name="Процентный 3 3 3 2 4 2 2 2 2" xfId="40822"/>
    <cellStyle name="Процентный 3 3 3 2 4 2 2 3" xfId="40823"/>
    <cellStyle name="Процентный 3 3 3 2 4 2 2 4" xfId="40824"/>
    <cellStyle name="Процентный 3 3 3 2 4 2 2 5" xfId="40825"/>
    <cellStyle name="Процентный 3 3 3 2 4 2 3" xfId="40826"/>
    <cellStyle name="Процентный 3 3 3 2 4 2 3 2" xfId="40827"/>
    <cellStyle name="Процентный 3 3 3 2 4 2 3 3" xfId="40828"/>
    <cellStyle name="Процентный 3 3 3 2 4 2 3 4" xfId="40829"/>
    <cellStyle name="Процентный 3 3 3 2 4 2 4" xfId="40830"/>
    <cellStyle name="Процентный 3 3 3 2 4 2 5" xfId="40831"/>
    <cellStyle name="Процентный 3 3 3 2 4 2 6" xfId="40832"/>
    <cellStyle name="Процентный 3 3 3 2 4 2 7" xfId="40833"/>
    <cellStyle name="Процентный 3 3 3 2 4 3" xfId="40834"/>
    <cellStyle name="Процентный 3 3 3 2 4 3 2" xfId="40835"/>
    <cellStyle name="Процентный 3 3 3 2 4 3 2 2" xfId="40836"/>
    <cellStyle name="Процентный 3 3 3 2 4 3 3" xfId="40837"/>
    <cellStyle name="Процентный 3 3 3 2 4 3 4" xfId="40838"/>
    <cellStyle name="Процентный 3 3 3 2 4 3 5" xfId="40839"/>
    <cellStyle name="Процентный 3 3 3 2 4 4" xfId="40840"/>
    <cellStyle name="Процентный 3 3 3 2 4 4 2" xfId="40841"/>
    <cellStyle name="Процентный 3 3 3 2 4 4 3" xfId="40842"/>
    <cellStyle name="Процентный 3 3 3 2 4 4 4" xfId="40843"/>
    <cellStyle name="Процентный 3 3 3 2 4 5" xfId="40844"/>
    <cellStyle name="Процентный 3 3 3 2 4 6" xfId="40845"/>
    <cellStyle name="Процентный 3 3 3 2 4 7" xfId="40846"/>
    <cellStyle name="Процентный 3 3 3 2 4 8" xfId="40847"/>
    <cellStyle name="Процентный 3 3 3 2 5" xfId="40848"/>
    <cellStyle name="Процентный 3 3 3 2 5 2" xfId="40849"/>
    <cellStyle name="Процентный 3 3 3 2 5 2 2" xfId="40850"/>
    <cellStyle name="Процентный 3 3 3 2 5 2 2 2" xfId="40851"/>
    <cellStyle name="Процентный 3 3 3 2 5 2 2 2 2" xfId="40852"/>
    <cellStyle name="Процентный 3 3 3 2 5 2 2 3" xfId="40853"/>
    <cellStyle name="Процентный 3 3 3 2 5 2 2 4" xfId="40854"/>
    <cellStyle name="Процентный 3 3 3 2 5 2 2 5" xfId="40855"/>
    <cellStyle name="Процентный 3 3 3 2 5 2 3" xfId="40856"/>
    <cellStyle name="Процентный 3 3 3 2 5 2 3 2" xfId="40857"/>
    <cellStyle name="Процентный 3 3 3 2 5 2 3 3" xfId="40858"/>
    <cellStyle name="Процентный 3 3 3 2 5 2 3 4" xfId="40859"/>
    <cellStyle name="Процентный 3 3 3 2 5 2 4" xfId="40860"/>
    <cellStyle name="Процентный 3 3 3 2 5 2 5" xfId="40861"/>
    <cellStyle name="Процентный 3 3 3 2 5 2 6" xfId="40862"/>
    <cellStyle name="Процентный 3 3 3 2 5 2 7" xfId="40863"/>
    <cellStyle name="Процентный 3 3 3 2 5 3" xfId="40864"/>
    <cellStyle name="Процентный 3 3 3 2 5 3 2" xfId="40865"/>
    <cellStyle name="Процентный 3 3 3 2 5 3 2 2" xfId="40866"/>
    <cellStyle name="Процентный 3 3 3 2 5 3 3" xfId="40867"/>
    <cellStyle name="Процентный 3 3 3 2 5 3 4" xfId="40868"/>
    <cellStyle name="Процентный 3 3 3 2 5 3 5" xfId="40869"/>
    <cellStyle name="Процентный 3 3 3 2 5 4" xfId="40870"/>
    <cellStyle name="Процентный 3 3 3 2 5 4 2" xfId="40871"/>
    <cellStyle name="Процентный 3 3 3 2 5 4 3" xfId="40872"/>
    <cellStyle name="Процентный 3 3 3 2 5 4 4" xfId="40873"/>
    <cellStyle name="Процентный 3 3 3 2 5 5" xfId="40874"/>
    <cellStyle name="Процентный 3 3 3 2 5 6" xfId="40875"/>
    <cellStyle name="Процентный 3 3 3 2 5 7" xfId="40876"/>
    <cellStyle name="Процентный 3 3 3 2 5 8" xfId="40877"/>
    <cellStyle name="Процентный 3 3 3 2 6" xfId="40878"/>
    <cellStyle name="Процентный 3 3 3 2 6 2" xfId="40879"/>
    <cellStyle name="Процентный 3 3 3 2 6 2 2" xfId="40880"/>
    <cellStyle name="Процентный 3 3 3 2 6 2 2 2" xfId="40881"/>
    <cellStyle name="Процентный 3 3 3 2 6 2 2 2 2" xfId="40882"/>
    <cellStyle name="Процентный 3 3 3 2 6 2 2 3" xfId="40883"/>
    <cellStyle name="Процентный 3 3 3 2 6 2 2 4" xfId="40884"/>
    <cellStyle name="Процентный 3 3 3 2 6 2 2 5" xfId="40885"/>
    <cellStyle name="Процентный 3 3 3 2 6 2 3" xfId="40886"/>
    <cellStyle name="Процентный 3 3 3 2 6 2 3 2" xfId="40887"/>
    <cellStyle name="Процентный 3 3 3 2 6 2 3 3" xfId="40888"/>
    <cellStyle name="Процентный 3 3 3 2 6 2 3 4" xfId="40889"/>
    <cellStyle name="Процентный 3 3 3 2 6 2 4" xfId="40890"/>
    <cellStyle name="Процентный 3 3 3 2 6 2 5" xfId="40891"/>
    <cellStyle name="Процентный 3 3 3 2 6 2 6" xfId="40892"/>
    <cellStyle name="Процентный 3 3 3 2 6 2 7" xfId="40893"/>
    <cellStyle name="Процентный 3 3 3 2 6 3" xfId="40894"/>
    <cellStyle name="Процентный 3 3 3 2 6 3 2" xfId="40895"/>
    <cellStyle name="Процентный 3 3 3 2 6 3 2 2" xfId="40896"/>
    <cellStyle name="Процентный 3 3 3 2 6 3 3" xfId="40897"/>
    <cellStyle name="Процентный 3 3 3 2 6 3 4" xfId="40898"/>
    <cellStyle name="Процентный 3 3 3 2 6 3 5" xfId="40899"/>
    <cellStyle name="Процентный 3 3 3 2 6 4" xfId="40900"/>
    <cellStyle name="Процентный 3 3 3 2 6 4 2" xfId="40901"/>
    <cellStyle name="Процентный 3 3 3 2 6 4 3" xfId="40902"/>
    <cellStyle name="Процентный 3 3 3 2 6 4 4" xfId="40903"/>
    <cellStyle name="Процентный 3 3 3 2 6 5" xfId="40904"/>
    <cellStyle name="Процентный 3 3 3 2 6 6" xfId="40905"/>
    <cellStyle name="Процентный 3 3 3 2 6 7" xfId="40906"/>
    <cellStyle name="Процентный 3 3 3 2 6 8" xfId="40907"/>
    <cellStyle name="Процентный 3 3 3 2 7" xfId="40908"/>
    <cellStyle name="Процентный 3 3 3 2 7 2" xfId="40909"/>
    <cellStyle name="Процентный 3 3 3 2 7 2 2" xfId="40910"/>
    <cellStyle name="Процентный 3 3 3 2 7 2 2 2" xfId="40911"/>
    <cellStyle name="Процентный 3 3 3 2 7 2 2 2 2" xfId="40912"/>
    <cellStyle name="Процентный 3 3 3 2 7 2 2 3" xfId="40913"/>
    <cellStyle name="Процентный 3 3 3 2 7 2 2 4" xfId="40914"/>
    <cellStyle name="Процентный 3 3 3 2 7 2 2 5" xfId="40915"/>
    <cellStyle name="Процентный 3 3 3 2 7 2 3" xfId="40916"/>
    <cellStyle name="Процентный 3 3 3 2 7 2 3 2" xfId="40917"/>
    <cellStyle name="Процентный 3 3 3 2 7 2 3 3" xfId="40918"/>
    <cellStyle name="Процентный 3 3 3 2 7 2 3 4" xfId="40919"/>
    <cellStyle name="Процентный 3 3 3 2 7 2 4" xfId="40920"/>
    <cellStyle name="Процентный 3 3 3 2 7 2 5" xfId="40921"/>
    <cellStyle name="Процентный 3 3 3 2 7 2 6" xfId="40922"/>
    <cellStyle name="Процентный 3 3 3 2 7 2 7" xfId="40923"/>
    <cellStyle name="Процентный 3 3 3 2 7 3" xfId="40924"/>
    <cellStyle name="Процентный 3 3 3 2 7 3 2" xfId="40925"/>
    <cellStyle name="Процентный 3 3 3 2 7 3 2 2" xfId="40926"/>
    <cellStyle name="Процентный 3 3 3 2 7 3 3" xfId="40927"/>
    <cellStyle name="Процентный 3 3 3 2 7 3 4" xfId="40928"/>
    <cellStyle name="Процентный 3 3 3 2 7 3 5" xfId="40929"/>
    <cellStyle name="Процентный 3 3 3 2 7 4" xfId="40930"/>
    <cellStyle name="Процентный 3 3 3 2 7 4 2" xfId="40931"/>
    <cellStyle name="Процентный 3 3 3 2 7 4 3" xfId="40932"/>
    <cellStyle name="Процентный 3 3 3 2 7 4 4" xfId="40933"/>
    <cellStyle name="Процентный 3 3 3 2 7 5" xfId="40934"/>
    <cellStyle name="Процентный 3 3 3 2 7 6" xfId="40935"/>
    <cellStyle name="Процентный 3 3 3 2 7 7" xfId="40936"/>
    <cellStyle name="Процентный 3 3 3 2 7 8" xfId="40937"/>
    <cellStyle name="Процентный 3 3 3 2 8" xfId="40938"/>
    <cellStyle name="Процентный 3 3 3 2 8 2" xfId="40939"/>
    <cellStyle name="Процентный 3 3 3 2 8 2 2" xfId="40940"/>
    <cellStyle name="Процентный 3 3 3 2 8 2 2 2" xfId="40941"/>
    <cellStyle name="Процентный 3 3 3 2 8 2 3" xfId="40942"/>
    <cellStyle name="Процентный 3 3 3 2 8 2 4" xfId="40943"/>
    <cellStyle name="Процентный 3 3 3 2 8 2 5" xfId="40944"/>
    <cellStyle name="Процентный 3 3 3 2 8 3" xfId="40945"/>
    <cellStyle name="Процентный 3 3 3 2 8 3 2" xfId="40946"/>
    <cellStyle name="Процентный 3 3 3 2 8 3 3" xfId="40947"/>
    <cellStyle name="Процентный 3 3 3 2 8 3 4" xfId="40948"/>
    <cellStyle name="Процентный 3 3 3 2 8 4" xfId="40949"/>
    <cellStyle name="Процентный 3 3 3 2 8 5" xfId="40950"/>
    <cellStyle name="Процентный 3 3 3 2 8 6" xfId="40951"/>
    <cellStyle name="Процентный 3 3 3 2 8 7" xfId="40952"/>
    <cellStyle name="Процентный 3 3 3 2 9" xfId="40953"/>
    <cellStyle name="Процентный 3 3 3 2 9 2" xfId="40954"/>
    <cellStyle name="Процентный 3 3 3 2 9 2 2" xfId="40955"/>
    <cellStyle name="Процентный 3 3 3 2 9 2 2 2" xfId="40956"/>
    <cellStyle name="Процентный 3 3 3 2 9 2 3" xfId="40957"/>
    <cellStyle name="Процентный 3 3 3 2 9 2 4" xfId="40958"/>
    <cellStyle name="Процентный 3 3 3 2 9 2 5" xfId="40959"/>
    <cellStyle name="Процентный 3 3 3 2 9 3" xfId="40960"/>
    <cellStyle name="Процентный 3 3 3 2 9 3 2" xfId="40961"/>
    <cellStyle name="Процентный 3 3 3 2 9 3 3" xfId="40962"/>
    <cellStyle name="Процентный 3 3 3 2 9 3 4" xfId="40963"/>
    <cellStyle name="Процентный 3 3 3 2 9 4" xfId="40964"/>
    <cellStyle name="Процентный 3 3 3 2 9 5" xfId="40965"/>
    <cellStyle name="Процентный 3 3 3 2 9 6" xfId="40966"/>
    <cellStyle name="Процентный 3 3 3 2 9 7" xfId="40967"/>
    <cellStyle name="Процентный 3 3 3 3" xfId="40968"/>
    <cellStyle name="Процентный 3 3 3 3 2" xfId="40969"/>
    <cellStyle name="Процентный 3 3 3 3 2 2" xfId="40970"/>
    <cellStyle name="Процентный 3 3 3 3 2 2 2" xfId="40971"/>
    <cellStyle name="Процентный 3 3 3 3 2 2 2 2" xfId="40972"/>
    <cellStyle name="Процентный 3 3 3 3 2 2 3" xfId="40973"/>
    <cellStyle name="Процентный 3 3 3 3 2 2 4" xfId="40974"/>
    <cellStyle name="Процентный 3 3 3 3 2 2 5" xfId="40975"/>
    <cellStyle name="Процентный 3 3 3 3 2 3" xfId="40976"/>
    <cellStyle name="Процентный 3 3 3 3 2 3 2" xfId="40977"/>
    <cellStyle name="Процентный 3 3 3 3 2 3 3" xfId="40978"/>
    <cellStyle name="Процентный 3 3 3 3 2 3 4" xfId="40979"/>
    <cellStyle name="Процентный 3 3 3 3 2 4" xfId="40980"/>
    <cellStyle name="Процентный 3 3 3 3 2 5" xfId="40981"/>
    <cellStyle name="Процентный 3 3 3 3 2 6" xfId="40982"/>
    <cellStyle name="Процентный 3 3 3 3 2 7" xfId="40983"/>
    <cellStyle name="Процентный 3 3 3 3 3" xfId="40984"/>
    <cellStyle name="Процентный 3 3 3 3 3 2" xfId="40985"/>
    <cellStyle name="Процентный 3 3 3 3 3 2 2" xfId="40986"/>
    <cellStyle name="Процентный 3 3 3 3 3 3" xfId="40987"/>
    <cellStyle name="Процентный 3 3 3 3 3 4" xfId="40988"/>
    <cellStyle name="Процентный 3 3 3 3 3 5" xfId="40989"/>
    <cellStyle name="Процентный 3 3 3 3 4" xfId="40990"/>
    <cellStyle name="Процентный 3 3 3 3 4 2" xfId="40991"/>
    <cellStyle name="Процентный 3 3 3 3 4 2 2" xfId="40992"/>
    <cellStyle name="Процентный 3 3 3 3 4 3" xfId="40993"/>
    <cellStyle name="Процентный 3 3 3 3 4 4" xfId="40994"/>
    <cellStyle name="Процентный 3 3 3 3 4 5" xfId="40995"/>
    <cellStyle name="Процентный 3 3 3 3 5" xfId="40996"/>
    <cellStyle name="Процентный 3 3 3 3 5 2" xfId="40997"/>
    <cellStyle name="Процентный 3 3 3 3 5 3" xfId="40998"/>
    <cellStyle name="Процентный 3 3 3 3 5 4" xfId="40999"/>
    <cellStyle name="Процентный 3 3 3 3 6" xfId="41000"/>
    <cellStyle name="Процентный 3 3 3 3 7" xfId="41001"/>
    <cellStyle name="Процентный 3 3 3 3 8" xfId="41002"/>
    <cellStyle name="Процентный 3 3 3 3 9" xfId="41003"/>
    <cellStyle name="Процентный 3 3 3 4" xfId="41004"/>
    <cellStyle name="Процентный 3 3 3 4 2" xfId="41005"/>
    <cellStyle name="Процентный 3 3 3 4 2 2" xfId="41006"/>
    <cellStyle name="Процентный 3 3 3 4 2 2 2" xfId="41007"/>
    <cellStyle name="Процентный 3 3 3 4 2 2 2 2" xfId="41008"/>
    <cellStyle name="Процентный 3 3 3 4 2 2 3" xfId="41009"/>
    <cellStyle name="Процентный 3 3 3 4 2 2 4" xfId="41010"/>
    <cellStyle name="Процентный 3 3 3 4 2 2 5" xfId="41011"/>
    <cellStyle name="Процентный 3 3 3 4 2 3" xfId="41012"/>
    <cellStyle name="Процентный 3 3 3 4 2 3 2" xfId="41013"/>
    <cellStyle name="Процентный 3 3 3 4 2 3 3" xfId="41014"/>
    <cellStyle name="Процентный 3 3 3 4 2 3 4" xfId="41015"/>
    <cellStyle name="Процентный 3 3 3 4 2 4" xfId="41016"/>
    <cellStyle name="Процентный 3 3 3 4 2 5" xfId="41017"/>
    <cellStyle name="Процентный 3 3 3 4 2 6" xfId="41018"/>
    <cellStyle name="Процентный 3 3 3 4 2 7" xfId="41019"/>
    <cellStyle name="Процентный 3 3 3 4 3" xfId="41020"/>
    <cellStyle name="Процентный 3 3 3 4 3 2" xfId="41021"/>
    <cellStyle name="Процентный 3 3 3 4 3 2 2" xfId="41022"/>
    <cellStyle name="Процентный 3 3 3 4 3 3" xfId="41023"/>
    <cellStyle name="Процентный 3 3 3 4 3 4" xfId="41024"/>
    <cellStyle name="Процентный 3 3 3 4 3 5" xfId="41025"/>
    <cellStyle name="Процентный 3 3 3 4 4" xfId="41026"/>
    <cellStyle name="Процентный 3 3 3 4 4 2" xfId="41027"/>
    <cellStyle name="Процентный 3 3 3 4 4 2 2" xfId="41028"/>
    <cellStyle name="Процентный 3 3 3 4 4 3" xfId="41029"/>
    <cellStyle name="Процентный 3 3 3 4 4 4" xfId="41030"/>
    <cellStyle name="Процентный 3 3 3 4 4 5" xfId="41031"/>
    <cellStyle name="Процентный 3 3 3 4 5" xfId="41032"/>
    <cellStyle name="Процентный 3 3 3 4 5 2" xfId="41033"/>
    <cellStyle name="Процентный 3 3 3 4 5 3" xfId="41034"/>
    <cellStyle name="Процентный 3 3 3 4 5 4" xfId="41035"/>
    <cellStyle name="Процентный 3 3 3 4 6" xfId="41036"/>
    <cellStyle name="Процентный 3 3 3 4 7" xfId="41037"/>
    <cellStyle name="Процентный 3 3 3 4 8" xfId="41038"/>
    <cellStyle name="Процентный 3 3 3 4 9" xfId="41039"/>
    <cellStyle name="Процентный 3 3 3 5" xfId="41040"/>
    <cellStyle name="Процентный 3 3 3 5 2" xfId="41041"/>
    <cellStyle name="Процентный 3 3 3 5 2 2" xfId="41042"/>
    <cellStyle name="Процентный 3 3 3 5 2 2 2" xfId="41043"/>
    <cellStyle name="Процентный 3 3 3 5 2 2 2 2" xfId="41044"/>
    <cellStyle name="Процентный 3 3 3 5 2 2 3" xfId="41045"/>
    <cellStyle name="Процентный 3 3 3 5 2 2 4" xfId="41046"/>
    <cellStyle name="Процентный 3 3 3 5 2 2 5" xfId="41047"/>
    <cellStyle name="Процентный 3 3 3 5 2 3" xfId="41048"/>
    <cellStyle name="Процентный 3 3 3 5 2 3 2" xfId="41049"/>
    <cellStyle name="Процентный 3 3 3 5 2 3 3" xfId="41050"/>
    <cellStyle name="Процентный 3 3 3 5 2 3 4" xfId="41051"/>
    <cellStyle name="Процентный 3 3 3 5 2 4" xfId="41052"/>
    <cellStyle name="Процентный 3 3 3 5 2 5" xfId="41053"/>
    <cellStyle name="Процентный 3 3 3 5 2 6" xfId="41054"/>
    <cellStyle name="Процентный 3 3 3 5 2 7" xfId="41055"/>
    <cellStyle name="Процентный 3 3 3 5 3" xfId="41056"/>
    <cellStyle name="Процентный 3 3 3 5 3 2" xfId="41057"/>
    <cellStyle name="Процентный 3 3 3 5 3 2 2" xfId="41058"/>
    <cellStyle name="Процентный 3 3 3 5 3 3" xfId="41059"/>
    <cellStyle name="Процентный 3 3 3 5 3 4" xfId="41060"/>
    <cellStyle name="Процентный 3 3 3 5 3 5" xfId="41061"/>
    <cellStyle name="Процентный 3 3 3 5 4" xfId="41062"/>
    <cellStyle name="Процентный 3 3 3 5 4 2" xfId="41063"/>
    <cellStyle name="Процентный 3 3 3 5 4 2 2" xfId="41064"/>
    <cellStyle name="Процентный 3 3 3 5 4 3" xfId="41065"/>
    <cellStyle name="Процентный 3 3 3 5 4 4" xfId="41066"/>
    <cellStyle name="Процентный 3 3 3 5 4 5" xfId="41067"/>
    <cellStyle name="Процентный 3 3 3 5 5" xfId="41068"/>
    <cellStyle name="Процентный 3 3 3 5 5 2" xfId="41069"/>
    <cellStyle name="Процентный 3 3 3 5 5 3" xfId="41070"/>
    <cellStyle name="Процентный 3 3 3 5 5 4" xfId="41071"/>
    <cellStyle name="Процентный 3 3 3 5 6" xfId="41072"/>
    <cellStyle name="Процентный 3 3 3 5 7" xfId="41073"/>
    <cellStyle name="Процентный 3 3 3 5 8" xfId="41074"/>
    <cellStyle name="Процентный 3 3 3 5 9" xfId="41075"/>
    <cellStyle name="Процентный 3 3 3 6" xfId="41076"/>
    <cellStyle name="Процентный 3 3 3 6 2" xfId="41077"/>
    <cellStyle name="Процентный 3 3 3 6 2 2" xfId="41078"/>
    <cellStyle name="Процентный 3 3 3 6 2 2 2" xfId="41079"/>
    <cellStyle name="Процентный 3 3 3 6 2 2 2 2" xfId="41080"/>
    <cellStyle name="Процентный 3 3 3 6 2 2 3" xfId="41081"/>
    <cellStyle name="Процентный 3 3 3 6 2 2 4" xfId="41082"/>
    <cellStyle name="Процентный 3 3 3 6 2 2 5" xfId="41083"/>
    <cellStyle name="Процентный 3 3 3 6 2 3" xfId="41084"/>
    <cellStyle name="Процентный 3 3 3 6 2 3 2" xfId="41085"/>
    <cellStyle name="Процентный 3 3 3 6 2 3 3" xfId="41086"/>
    <cellStyle name="Процентный 3 3 3 6 2 3 4" xfId="41087"/>
    <cellStyle name="Процентный 3 3 3 6 2 4" xfId="41088"/>
    <cellStyle name="Процентный 3 3 3 6 2 5" xfId="41089"/>
    <cellStyle name="Процентный 3 3 3 6 2 6" xfId="41090"/>
    <cellStyle name="Процентный 3 3 3 6 2 7" xfId="41091"/>
    <cellStyle name="Процентный 3 3 3 6 3" xfId="41092"/>
    <cellStyle name="Процентный 3 3 3 6 3 2" xfId="41093"/>
    <cellStyle name="Процентный 3 3 3 6 3 2 2" xfId="41094"/>
    <cellStyle name="Процентный 3 3 3 6 3 3" xfId="41095"/>
    <cellStyle name="Процентный 3 3 3 6 3 4" xfId="41096"/>
    <cellStyle name="Процентный 3 3 3 6 3 5" xfId="41097"/>
    <cellStyle name="Процентный 3 3 3 6 4" xfId="41098"/>
    <cellStyle name="Процентный 3 3 3 6 4 2" xfId="41099"/>
    <cellStyle name="Процентный 3 3 3 6 4 3" xfId="41100"/>
    <cellStyle name="Процентный 3 3 3 6 4 4" xfId="41101"/>
    <cellStyle name="Процентный 3 3 3 6 5" xfId="41102"/>
    <cellStyle name="Процентный 3 3 3 6 6" xfId="41103"/>
    <cellStyle name="Процентный 3 3 3 6 7" xfId="41104"/>
    <cellStyle name="Процентный 3 3 3 6 8" xfId="41105"/>
    <cellStyle name="Процентный 3 3 3 7" xfId="41106"/>
    <cellStyle name="Процентный 3 3 3 7 2" xfId="41107"/>
    <cellStyle name="Процентный 3 3 3 7 2 2" xfId="41108"/>
    <cellStyle name="Процентный 3 3 3 7 2 2 2" xfId="41109"/>
    <cellStyle name="Процентный 3 3 3 7 2 2 2 2" xfId="41110"/>
    <cellStyle name="Процентный 3 3 3 7 2 2 3" xfId="41111"/>
    <cellStyle name="Процентный 3 3 3 7 2 2 4" xfId="41112"/>
    <cellStyle name="Процентный 3 3 3 7 2 2 5" xfId="41113"/>
    <cellStyle name="Процентный 3 3 3 7 2 3" xfId="41114"/>
    <cellStyle name="Процентный 3 3 3 7 2 3 2" xfId="41115"/>
    <cellStyle name="Процентный 3 3 3 7 2 3 3" xfId="41116"/>
    <cellStyle name="Процентный 3 3 3 7 2 3 4" xfId="41117"/>
    <cellStyle name="Процентный 3 3 3 7 2 4" xfId="41118"/>
    <cellStyle name="Процентный 3 3 3 7 2 5" xfId="41119"/>
    <cellStyle name="Процентный 3 3 3 7 2 6" xfId="41120"/>
    <cellStyle name="Процентный 3 3 3 7 2 7" xfId="41121"/>
    <cellStyle name="Процентный 3 3 3 7 3" xfId="41122"/>
    <cellStyle name="Процентный 3 3 3 7 3 2" xfId="41123"/>
    <cellStyle name="Процентный 3 3 3 7 3 2 2" xfId="41124"/>
    <cellStyle name="Процентный 3 3 3 7 3 3" xfId="41125"/>
    <cellStyle name="Процентный 3 3 3 7 3 4" xfId="41126"/>
    <cellStyle name="Процентный 3 3 3 7 3 5" xfId="41127"/>
    <cellStyle name="Процентный 3 3 3 7 4" xfId="41128"/>
    <cellStyle name="Процентный 3 3 3 7 4 2" xfId="41129"/>
    <cellStyle name="Процентный 3 3 3 7 4 3" xfId="41130"/>
    <cellStyle name="Процентный 3 3 3 7 4 4" xfId="41131"/>
    <cellStyle name="Процентный 3 3 3 7 5" xfId="41132"/>
    <cellStyle name="Процентный 3 3 3 7 6" xfId="41133"/>
    <cellStyle name="Процентный 3 3 3 7 7" xfId="41134"/>
    <cellStyle name="Процентный 3 3 3 7 8" xfId="41135"/>
    <cellStyle name="Процентный 3 3 3 8" xfId="41136"/>
    <cellStyle name="Процентный 3 3 3 8 2" xfId="41137"/>
    <cellStyle name="Процентный 3 3 3 8 2 2" xfId="41138"/>
    <cellStyle name="Процентный 3 3 3 8 2 2 2" xfId="41139"/>
    <cellStyle name="Процентный 3 3 3 8 2 2 2 2" xfId="41140"/>
    <cellStyle name="Процентный 3 3 3 8 2 2 3" xfId="41141"/>
    <cellStyle name="Процентный 3 3 3 8 2 2 4" xfId="41142"/>
    <cellStyle name="Процентный 3 3 3 8 2 2 5" xfId="41143"/>
    <cellStyle name="Процентный 3 3 3 8 2 3" xfId="41144"/>
    <cellStyle name="Процентный 3 3 3 8 2 3 2" xfId="41145"/>
    <cellStyle name="Процентный 3 3 3 8 2 3 3" xfId="41146"/>
    <cellStyle name="Процентный 3 3 3 8 2 3 4" xfId="41147"/>
    <cellStyle name="Процентный 3 3 3 8 2 4" xfId="41148"/>
    <cellStyle name="Процентный 3 3 3 8 2 5" xfId="41149"/>
    <cellStyle name="Процентный 3 3 3 8 2 6" xfId="41150"/>
    <cellStyle name="Процентный 3 3 3 8 2 7" xfId="41151"/>
    <cellStyle name="Процентный 3 3 3 8 3" xfId="41152"/>
    <cellStyle name="Процентный 3 3 3 8 3 2" xfId="41153"/>
    <cellStyle name="Процентный 3 3 3 8 3 2 2" xfId="41154"/>
    <cellStyle name="Процентный 3 3 3 8 3 3" xfId="41155"/>
    <cellStyle name="Процентный 3 3 3 8 3 4" xfId="41156"/>
    <cellStyle name="Процентный 3 3 3 8 3 5" xfId="41157"/>
    <cellStyle name="Процентный 3 3 3 8 4" xfId="41158"/>
    <cellStyle name="Процентный 3 3 3 8 4 2" xfId="41159"/>
    <cellStyle name="Процентный 3 3 3 8 4 3" xfId="41160"/>
    <cellStyle name="Процентный 3 3 3 8 4 4" xfId="41161"/>
    <cellStyle name="Процентный 3 3 3 8 5" xfId="41162"/>
    <cellStyle name="Процентный 3 3 3 8 6" xfId="41163"/>
    <cellStyle name="Процентный 3 3 3 8 7" xfId="41164"/>
    <cellStyle name="Процентный 3 3 3 8 8" xfId="41165"/>
    <cellStyle name="Процентный 3 3 3 9" xfId="41166"/>
    <cellStyle name="Процентный 3 3 3 9 2" xfId="41167"/>
    <cellStyle name="Процентный 3 3 3 9 2 2" xfId="41168"/>
    <cellStyle name="Процентный 3 3 3 9 2 2 2" xfId="41169"/>
    <cellStyle name="Процентный 3 3 3 9 2 3" xfId="41170"/>
    <cellStyle name="Процентный 3 3 3 9 2 4" xfId="41171"/>
    <cellStyle name="Процентный 3 3 3 9 2 5" xfId="41172"/>
    <cellStyle name="Процентный 3 3 3 9 3" xfId="41173"/>
    <cellStyle name="Процентный 3 3 3 9 3 2" xfId="41174"/>
    <cellStyle name="Процентный 3 3 3 9 3 3" xfId="41175"/>
    <cellStyle name="Процентный 3 3 3 9 3 4" xfId="41176"/>
    <cellStyle name="Процентный 3 3 3 9 4" xfId="41177"/>
    <cellStyle name="Процентный 3 3 3 9 5" xfId="41178"/>
    <cellStyle name="Процентный 3 3 3 9 6" xfId="41179"/>
    <cellStyle name="Процентный 3 3 3 9 7" xfId="41180"/>
    <cellStyle name="Процентный 3 3 4" xfId="41181"/>
    <cellStyle name="Процентный 3 3 4 2" xfId="41182"/>
    <cellStyle name="Процентный 3 3 4 2 2" xfId="41183"/>
    <cellStyle name="Процентный 3 3 4 2 2 2" xfId="41184"/>
    <cellStyle name="Процентный 3 3 4 2 3" xfId="41185"/>
    <cellStyle name="Процентный 3 3 4 2 4" xfId="41186"/>
    <cellStyle name="Процентный 3 3 4 2 5" xfId="41187"/>
    <cellStyle name="Процентный 3 3 4 3" xfId="41188"/>
    <cellStyle name="Процентный 3 3 4 3 2" xfId="41189"/>
    <cellStyle name="Процентный 3 3 4 3 2 2" xfId="41190"/>
    <cellStyle name="Процентный 3 3 4 3 3" xfId="41191"/>
    <cellStyle name="Процентный 3 3 4 3 4" xfId="41192"/>
    <cellStyle name="Процентный 3 3 4 3 5" xfId="41193"/>
    <cellStyle name="Процентный 3 3 4 4" xfId="41194"/>
    <cellStyle name="Процентный 3 3 4 4 2" xfId="41195"/>
    <cellStyle name="Процентный 3 3 4 4 2 2" xfId="41196"/>
    <cellStyle name="Процентный 3 3 4 4 3" xfId="41197"/>
    <cellStyle name="Процентный 3 3 4 4 4" xfId="41198"/>
    <cellStyle name="Процентный 3 3 4 4 5" xfId="41199"/>
    <cellStyle name="Процентный 3 3 4 5" xfId="41200"/>
    <cellStyle name="Процентный 3 3 4 6" xfId="41201"/>
    <cellStyle name="Процентный 3 3 4 6 2" xfId="41202"/>
    <cellStyle name="Процентный 3 3 4 6 2 2" xfId="41203"/>
    <cellStyle name="Процентный 3 3 4 6 3" xfId="41204"/>
    <cellStyle name="Процентный 3 3 4 7" xfId="41205"/>
    <cellStyle name="Процентный 3 3 4 7 2" xfId="41206"/>
    <cellStyle name="Процентный 3 3 4 8" xfId="41207"/>
    <cellStyle name="Процентный 3 3 5" xfId="41208"/>
    <cellStyle name="Процентный 3 3 5 10" xfId="41209"/>
    <cellStyle name="Процентный 3 3 5 10 2" xfId="41210"/>
    <cellStyle name="Процентный 3 3 5 10 2 2" xfId="41211"/>
    <cellStyle name="Процентный 3 3 5 10 3" xfId="41212"/>
    <cellStyle name="Процентный 3 3 5 10 4" xfId="41213"/>
    <cellStyle name="Процентный 3 3 5 10 5" xfId="41214"/>
    <cellStyle name="Процентный 3 3 5 11" xfId="41215"/>
    <cellStyle name="Процентный 3 3 5 11 2" xfId="41216"/>
    <cellStyle name="Процентный 3 3 5 11 3" xfId="41217"/>
    <cellStyle name="Процентный 3 3 5 11 4" xfId="41218"/>
    <cellStyle name="Процентный 3 3 5 12" xfId="41219"/>
    <cellStyle name="Процентный 3 3 5 13" xfId="41220"/>
    <cellStyle name="Процентный 3 3 5 14" xfId="41221"/>
    <cellStyle name="Процентный 3 3 5 15" xfId="41222"/>
    <cellStyle name="Процентный 3 3 5 2" xfId="41223"/>
    <cellStyle name="Процентный 3 3 5 2 2" xfId="41224"/>
    <cellStyle name="Процентный 3 3 5 2 2 2" xfId="41225"/>
    <cellStyle name="Процентный 3 3 5 2 2 2 2" xfId="41226"/>
    <cellStyle name="Процентный 3 3 5 2 2 2 2 2" xfId="41227"/>
    <cellStyle name="Процентный 3 3 5 2 2 2 3" xfId="41228"/>
    <cellStyle name="Процентный 3 3 5 2 2 2 4" xfId="41229"/>
    <cellStyle name="Процентный 3 3 5 2 2 2 5" xfId="41230"/>
    <cellStyle name="Процентный 3 3 5 2 2 3" xfId="41231"/>
    <cellStyle name="Процентный 3 3 5 2 2 3 2" xfId="41232"/>
    <cellStyle name="Процентный 3 3 5 2 2 3 3" xfId="41233"/>
    <cellStyle name="Процентный 3 3 5 2 2 3 4" xfId="41234"/>
    <cellStyle name="Процентный 3 3 5 2 2 4" xfId="41235"/>
    <cellStyle name="Процентный 3 3 5 2 2 5" xfId="41236"/>
    <cellStyle name="Процентный 3 3 5 2 2 6" xfId="41237"/>
    <cellStyle name="Процентный 3 3 5 2 2 7" xfId="41238"/>
    <cellStyle name="Процентный 3 3 5 2 3" xfId="41239"/>
    <cellStyle name="Процентный 3 3 5 2 3 2" xfId="41240"/>
    <cellStyle name="Процентный 3 3 5 2 3 2 2" xfId="41241"/>
    <cellStyle name="Процентный 3 3 5 2 3 3" xfId="41242"/>
    <cellStyle name="Процентный 3 3 5 2 3 4" xfId="41243"/>
    <cellStyle name="Процентный 3 3 5 2 3 5" xfId="41244"/>
    <cellStyle name="Процентный 3 3 5 2 4" xfId="41245"/>
    <cellStyle name="Процентный 3 3 5 2 4 2" xfId="41246"/>
    <cellStyle name="Процентный 3 3 5 2 4 2 2" xfId="41247"/>
    <cellStyle name="Процентный 3 3 5 2 4 3" xfId="41248"/>
    <cellStyle name="Процентный 3 3 5 2 4 4" xfId="41249"/>
    <cellStyle name="Процентный 3 3 5 2 4 5" xfId="41250"/>
    <cellStyle name="Процентный 3 3 5 2 5" xfId="41251"/>
    <cellStyle name="Процентный 3 3 5 2 5 2" xfId="41252"/>
    <cellStyle name="Процентный 3 3 5 2 5 3" xfId="41253"/>
    <cellStyle name="Процентный 3 3 5 2 5 4" xfId="41254"/>
    <cellStyle name="Процентный 3 3 5 2 6" xfId="41255"/>
    <cellStyle name="Процентный 3 3 5 2 7" xfId="41256"/>
    <cellStyle name="Процентный 3 3 5 2 8" xfId="41257"/>
    <cellStyle name="Процентный 3 3 5 2 9" xfId="41258"/>
    <cellStyle name="Процентный 3 3 5 3" xfId="41259"/>
    <cellStyle name="Процентный 3 3 5 3 2" xfId="41260"/>
    <cellStyle name="Процентный 3 3 5 3 2 2" xfId="41261"/>
    <cellStyle name="Процентный 3 3 5 3 2 2 2" xfId="41262"/>
    <cellStyle name="Процентный 3 3 5 3 2 2 2 2" xfId="41263"/>
    <cellStyle name="Процентный 3 3 5 3 2 2 3" xfId="41264"/>
    <cellStyle name="Процентный 3 3 5 3 2 2 4" xfId="41265"/>
    <cellStyle name="Процентный 3 3 5 3 2 2 5" xfId="41266"/>
    <cellStyle name="Процентный 3 3 5 3 2 3" xfId="41267"/>
    <cellStyle name="Процентный 3 3 5 3 2 3 2" xfId="41268"/>
    <cellStyle name="Процентный 3 3 5 3 2 3 3" xfId="41269"/>
    <cellStyle name="Процентный 3 3 5 3 2 3 4" xfId="41270"/>
    <cellStyle name="Процентный 3 3 5 3 2 4" xfId="41271"/>
    <cellStyle name="Процентный 3 3 5 3 2 5" xfId="41272"/>
    <cellStyle name="Процентный 3 3 5 3 2 6" xfId="41273"/>
    <cellStyle name="Процентный 3 3 5 3 2 7" xfId="41274"/>
    <cellStyle name="Процентный 3 3 5 3 3" xfId="41275"/>
    <cellStyle name="Процентный 3 3 5 3 3 2" xfId="41276"/>
    <cellStyle name="Процентный 3 3 5 3 3 2 2" xfId="41277"/>
    <cellStyle name="Процентный 3 3 5 3 3 3" xfId="41278"/>
    <cellStyle name="Процентный 3 3 5 3 3 4" xfId="41279"/>
    <cellStyle name="Процентный 3 3 5 3 3 5" xfId="41280"/>
    <cellStyle name="Процентный 3 3 5 3 4" xfId="41281"/>
    <cellStyle name="Процентный 3 3 5 3 4 2" xfId="41282"/>
    <cellStyle name="Процентный 3 3 5 3 4 2 2" xfId="41283"/>
    <cellStyle name="Процентный 3 3 5 3 4 3" xfId="41284"/>
    <cellStyle name="Процентный 3 3 5 3 4 4" xfId="41285"/>
    <cellStyle name="Процентный 3 3 5 3 4 5" xfId="41286"/>
    <cellStyle name="Процентный 3 3 5 3 5" xfId="41287"/>
    <cellStyle name="Процентный 3 3 5 3 5 2" xfId="41288"/>
    <cellStyle name="Процентный 3 3 5 3 5 3" xfId="41289"/>
    <cellStyle name="Процентный 3 3 5 3 5 4" xfId="41290"/>
    <cellStyle name="Процентный 3 3 5 3 6" xfId="41291"/>
    <cellStyle name="Процентный 3 3 5 3 7" xfId="41292"/>
    <cellStyle name="Процентный 3 3 5 3 8" xfId="41293"/>
    <cellStyle name="Процентный 3 3 5 3 9" xfId="41294"/>
    <cellStyle name="Процентный 3 3 5 4" xfId="41295"/>
    <cellStyle name="Процентный 3 3 5 4 2" xfId="41296"/>
    <cellStyle name="Процентный 3 3 5 4 2 2" xfId="41297"/>
    <cellStyle name="Процентный 3 3 5 4 2 2 2" xfId="41298"/>
    <cellStyle name="Процентный 3 3 5 4 2 2 2 2" xfId="41299"/>
    <cellStyle name="Процентный 3 3 5 4 2 2 3" xfId="41300"/>
    <cellStyle name="Процентный 3 3 5 4 2 2 4" xfId="41301"/>
    <cellStyle name="Процентный 3 3 5 4 2 2 5" xfId="41302"/>
    <cellStyle name="Процентный 3 3 5 4 2 3" xfId="41303"/>
    <cellStyle name="Процентный 3 3 5 4 2 3 2" xfId="41304"/>
    <cellStyle name="Процентный 3 3 5 4 2 3 3" xfId="41305"/>
    <cellStyle name="Процентный 3 3 5 4 2 3 4" xfId="41306"/>
    <cellStyle name="Процентный 3 3 5 4 2 4" xfId="41307"/>
    <cellStyle name="Процентный 3 3 5 4 2 5" xfId="41308"/>
    <cellStyle name="Процентный 3 3 5 4 2 6" xfId="41309"/>
    <cellStyle name="Процентный 3 3 5 4 2 7" xfId="41310"/>
    <cellStyle name="Процентный 3 3 5 4 3" xfId="41311"/>
    <cellStyle name="Процентный 3 3 5 4 3 2" xfId="41312"/>
    <cellStyle name="Процентный 3 3 5 4 3 2 2" xfId="41313"/>
    <cellStyle name="Процентный 3 3 5 4 3 3" xfId="41314"/>
    <cellStyle name="Процентный 3 3 5 4 3 4" xfId="41315"/>
    <cellStyle name="Процентный 3 3 5 4 3 5" xfId="41316"/>
    <cellStyle name="Процентный 3 3 5 4 4" xfId="41317"/>
    <cellStyle name="Процентный 3 3 5 4 4 2" xfId="41318"/>
    <cellStyle name="Процентный 3 3 5 4 4 3" xfId="41319"/>
    <cellStyle name="Процентный 3 3 5 4 4 4" xfId="41320"/>
    <cellStyle name="Процентный 3 3 5 4 5" xfId="41321"/>
    <cellStyle name="Процентный 3 3 5 4 6" xfId="41322"/>
    <cellStyle name="Процентный 3 3 5 4 7" xfId="41323"/>
    <cellStyle name="Процентный 3 3 5 4 8" xfId="41324"/>
    <cellStyle name="Процентный 3 3 5 5" xfId="41325"/>
    <cellStyle name="Процентный 3 3 5 5 2" xfId="41326"/>
    <cellStyle name="Процентный 3 3 5 5 2 2" xfId="41327"/>
    <cellStyle name="Процентный 3 3 5 5 2 2 2" xfId="41328"/>
    <cellStyle name="Процентный 3 3 5 5 2 2 2 2" xfId="41329"/>
    <cellStyle name="Процентный 3 3 5 5 2 2 3" xfId="41330"/>
    <cellStyle name="Процентный 3 3 5 5 2 2 4" xfId="41331"/>
    <cellStyle name="Процентный 3 3 5 5 2 2 5" xfId="41332"/>
    <cellStyle name="Процентный 3 3 5 5 2 3" xfId="41333"/>
    <cellStyle name="Процентный 3 3 5 5 2 3 2" xfId="41334"/>
    <cellStyle name="Процентный 3 3 5 5 2 3 3" xfId="41335"/>
    <cellStyle name="Процентный 3 3 5 5 2 3 4" xfId="41336"/>
    <cellStyle name="Процентный 3 3 5 5 2 4" xfId="41337"/>
    <cellStyle name="Процентный 3 3 5 5 2 5" xfId="41338"/>
    <cellStyle name="Процентный 3 3 5 5 2 6" xfId="41339"/>
    <cellStyle name="Процентный 3 3 5 5 2 7" xfId="41340"/>
    <cellStyle name="Процентный 3 3 5 5 3" xfId="41341"/>
    <cellStyle name="Процентный 3 3 5 5 3 2" xfId="41342"/>
    <cellStyle name="Процентный 3 3 5 5 3 2 2" xfId="41343"/>
    <cellStyle name="Процентный 3 3 5 5 3 3" xfId="41344"/>
    <cellStyle name="Процентный 3 3 5 5 3 4" xfId="41345"/>
    <cellStyle name="Процентный 3 3 5 5 3 5" xfId="41346"/>
    <cellStyle name="Процентный 3 3 5 5 4" xfId="41347"/>
    <cellStyle name="Процентный 3 3 5 5 4 2" xfId="41348"/>
    <cellStyle name="Процентный 3 3 5 5 4 3" xfId="41349"/>
    <cellStyle name="Процентный 3 3 5 5 4 4" xfId="41350"/>
    <cellStyle name="Процентный 3 3 5 5 5" xfId="41351"/>
    <cellStyle name="Процентный 3 3 5 5 6" xfId="41352"/>
    <cellStyle name="Процентный 3 3 5 5 7" xfId="41353"/>
    <cellStyle name="Процентный 3 3 5 5 8" xfId="41354"/>
    <cellStyle name="Процентный 3 3 5 6" xfId="41355"/>
    <cellStyle name="Процентный 3 3 5 6 2" xfId="41356"/>
    <cellStyle name="Процентный 3 3 5 6 2 2" xfId="41357"/>
    <cellStyle name="Процентный 3 3 5 6 2 2 2" xfId="41358"/>
    <cellStyle name="Процентный 3 3 5 6 2 2 2 2" xfId="41359"/>
    <cellStyle name="Процентный 3 3 5 6 2 2 3" xfId="41360"/>
    <cellStyle name="Процентный 3 3 5 6 2 2 4" xfId="41361"/>
    <cellStyle name="Процентный 3 3 5 6 2 2 5" xfId="41362"/>
    <cellStyle name="Процентный 3 3 5 6 2 3" xfId="41363"/>
    <cellStyle name="Процентный 3 3 5 6 2 3 2" xfId="41364"/>
    <cellStyle name="Процентный 3 3 5 6 2 3 3" xfId="41365"/>
    <cellStyle name="Процентный 3 3 5 6 2 3 4" xfId="41366"/>
    <cellStyle name="Процентный 3 3 5 6 2 4" xfId="41367"/>
    <cellStyle name="Процентный 3 3 5 6 2 5" xfId="41368"/>
    <cellStyle name="Процентный 3 3 5 6 2 6" xfId="41369"/>
    <cellStyle name="Процентный 3 3 5 6 2 7" xfId="41370"/>
    <cellStyle name="Процентный 3 3 5 6 3" xfId="41371"/>
    <cellStyle name="Процентный 3 3 5 6 3 2" xfId="41372"/>
    <cellStyle name="Процентный 3 3 5 6 3 2 2" xfId="41373"/>
    <cellStyle name="Процентный 3 3 5 6 3 3" xfId="41374"/>
    <cellStyle name="Процентный 3 3 5 6 3 4" xfId="41375"/>
    <cellStyle name="Процентный 3 3 5 6 3 5" xfId="41376"/>
    <cellStyle name="Процентный 3 3 5 6 4" xfId="41377"/>
    <cellStyle name="Процентный 3 3 5 6 4 2" xfId="41378"/>
    <cellStyle name="Процентный 3 3 5 6 4 3" xfId="41379"/>
    <cellStyle name="Процентный 3 3 5 6 4 4" xfId="41380"/>
    <cellStyle name="Процентный 3 3 5 6 5" xfId="41381"/>
    <cellStyle name="Процентный 3 3 5 6 6" xfId="41382"/>
    <cellStyle name="Процентный 3 3 5 6 7" xfId="41383"/>
    <cellStyle name="Процентный 3 3 5 6 8" xfId="41384"/>
    <cellStyle name="Процентный 3 3 5 7" xfId="41385"/>
    <cellStyle name="Процентный 3 3 5 7 2" xfId="41386"/>
    <cellStyle name="Процентный 3 3 5 7 2 2" xfId="41387"/>
    <cellStyle name="Процентный 3 3 5 7 2 2 2" xfId="41388"/>
    <cellStyle name="Процентный 3 3 5 7 2 2 2 2" xfId="41389"/>
    <cellStyle name="Процентный 3 3 5 7 2 2 3" xfId="41390"/>
    <cellStyle name="Процентный 3 3 5 7 2 2 4" xfId="41391"/>
    <cellStyle name="Процентный 3 3 5 7 2 2 5" xfId="41392"/>
    <cellStyle name="Процентный 3 3 5 7 2 3" xfId="41393"/>
    <cellStyle name="Процентный 3 3 5 7 2 3 2" xfId="41394"/>
    <cellStyle name="Процентный 3 3 5 7 2 3 3" xfId="41395"/>
    <cellStyle name="Процентный 3 3 5 7 2 3 4" xfId="41396"/>
    <cellStyle name="Процентный 3 3 5 7 2 4" xfId="41397"/>
    <cellStyle name="Процентный 3 3 5 7 2 5" xfId="41398"/>
    <cellStyle name="Процентный 3 3 5 7 2 6" xfId="41399"/>
    <cellStyle name="Процентный 3 3 5 7 2 7" xfId="41400"/>
    <cellStyle name="Процентный 3 3 5 7 3" xfId="41401"/>
    <cellStyle name="Процентный 3 3 5 7 3 2" xfId="41402"/>
    <cellStyle name="Процентный 3 3 5 7 3 2 2" xfId="41403"/>
    <cellStyle name="Процентный 3 3 5 7 3 3" xfId="41404"/>
    <cellStyle name="Процентный 3 3 5 7 3 4" xfId="41405"/>
    <cellStyle name="Процентный 3 3 5 7 3 5" xfId="41406"/>
    <cellStyle name="Процентный 3 3 5 7 4" xfId="41407"/>
    <cellStyle name="Процентный 3 3 5 7 4 2" xfId="41408"/>
    <cellStyle name="Процентный 3 3 5 7 4 3" xfId="41409"/>
    <cellStyle name="Процентный 3 3 5 7 4 4" xfId="41410"/>
    <cellStyle name="Процентный 3 3 5 7 5" xfId="41411"/>
    <cellStyle name="Процентный 3 3 5 7 6" xfId="41412"/>
    <cellStyle name="Процентный 3 3 5 7 7" xfId="41413"/>
    <cellStyle name="Процентный 3 3 5 7 8" xfId="41414"/>
    <cellStyle name="Процентный 3 3 5 8" xfId="41415"/>
    <cellStyle name="Процентный 3 3 5 8 2" xfId="41416"/>
    <cellStyle name="Процентный 3 3 5 8 2 2" xfId="41417"/>
    <cellStyle name="Процентный 3 3 5 8 2 2 2" xfId="41418"/>
    <cellStyle name="Процентный 3 3 5 8 2 3" xfId="41419"/>
    <cellStyle name="Процентный 3 3 5 8 2 4" xfId="41420"/>
    <cellStyle name="Процентный 3 3 5 8 2 5" xfId="41421"/>
    <cellStyle name="Процентный 3 3 5 8 3" xfId="41422"/>
    <cellStyle name="Процентный 3 3 5 8 3 2" xfId="41423"/>
    <cellStyle name="Процентный 3 3 5 8 3 3" xfId="41424"/>
    <cellStyle name="Процентный 3 3 5 8 3 4" xfId="41425"/>
    <cellStyle name="Процентный 3 3 5 8 4" xfId="41426"/>
    <cellStyle name="Процентный 3 3 5 8 5" xfId="41427"/>
    <cellStyle name="Процентный 3 3 5 8 6" xfId="41428"/>
    <cellStyle name="Процентный 3 3 5 8 7" xfId="41429"/>
    <cellStyle name="Процентный 3 3 5 9" xfId="41430"/>
    <cellStyle name="Процентный 3 3 5 9 2" xfId="41431"/>
    <cellStyle name="Процентный 3 3 5 9 2 2" xfId="41432"/>
    <cellStyle name="Процентный 3 3 5 9 2 2 2" xfId="41433"/>
    <cellStyle name="Процентный 3 3 5 9 2 3" xfId="41434"/>
    <cellStyle name="Процентный 3 3 5 9 2 4" xfId="41435"/>
    <cellStyle name="Процентный 3 3 5 9 2 5" xfId="41436"/>
    <cellStyle name="Процентный 3 3 5 9 3" xfId="41437"/>
    <cellStyle name="Процентный 3 3 5 9 3 2" xfId="41438"/>
    <cellStyle name="Процентный 3 3 5 9 3 3" xfId="41439"/>
    <cellStyle name="Процентный 3 3 5 9 3 4" xfId="41440"/>
    <cellStyle name="Процентный 3 3 5 9 4" xfId="41441"/>
    <cellStyle name="Процентный 3 3 5 9 5" xfId="41442"/>
    <cellStyle name="Процентный 3 3 5 9 6" xfId="41443"/>
    <cellStyle name="Процентный 3 3 5 9 7" xfId="41444"/>
    <cellStyle name="Процентный 3 3 6" xfId="41445"/>
    <cellStyle name="Процентный 3 3 6 10" xfId="41446"/>
    <cellStyle name="Процентный 3 3 6 10 2" xfId="41447"/>
    <cellStyle name="Процентный 3 3 6 10 2 2" xfId="41448"/>
    <cellStyle name="Процентный 3 3 6 10 3" xfId="41449"/>
    <cellStyle name="Процентный 3 3 6 10 4" xfId="41450"/>
    <cellStyle name="Процентный 3 3 6 10 5" xfId="41451"/>
    <cellStyle name="Процентный 3 3 6 11" xfId="41452"/>
    <cellStyle name="Процентный 3 3 6 11 2" xfId="41453"/>
    <cellStyle name="Процентный 3 3 6 11 3" xfId="41454"/>
    <cellStyle name="Процентный 3 3 6 11 4" xfId="41455"/>
    <cellStyle name="Процентный 3 3 6 12" xfId="41456"/>
    <cellStyle name="Процентный 3 3 6 13" xfId="41457"/>
    <cellStyle name="Процентный 3 3 6 14" xfId="41458"/>
    <cellStyle name="Процентный 3 3 6 15" xfId="41459"/>
    <cellStyle name="Процентный 3 3 6 2" xfId="41460"/>
    <cellStyle name="Процентный 3 3 6 2 2" xfId="41461"/>
    <cellStyle name="Процентный 3 3 6 2 2 2" xfId="41462"/>
    <cellStyle name="Процентный 3 3 6 2 2 2 2" xfId="41463"/>
    <cellStyle name="Процентный 3 3 6 2 2 2 2 2" xfId="41464"/>
    <cellStyle name="Процентный 3 3 6 2 2 2 3" xfId="41465"/>
    <cellStyle name="Процентный 3 3 6 2 2 2 4" xfId="41466"/>
    <cellStyle name="Процентный 3 3 6 2 2 2 5" xfId="41467"/>
    <cellStyle name="Процентный 3 3 6 2 2 3" xfId="41468"/>
    <cellStyle name="Процентный 3 3 6 2 2 3 2" xfId="41469"/>
    <cellStyle name="Процентный 3 3 6 2 2 3 3" xfId="41470"/>
    <cellStyle name="Процентный 3 3 6 2 2 3 4" xfId="41471"/>
    <cellStyle name="Процентный 3 3 6 2 2 4" xfId="41472"/>
    <cellStyle name="Процентный 3 3 6 2 2 5" xfId="41473"/>
    <cellStyle name="Процентный 3 3 6 2 2 6" xfId="41474"/>
    <cellStyle name="Процентный 3 3 6 2 2 7" xfId="41475"/>
    <cellStyle name="Процентный 3 3 6 2 3" xfId="41476"/>
    <cellStyle name="Процентный 3 3 6 2 3 2" xfId="41477"/>
    <cellStyle name="Процентный 3 3 6 2 3 2 2" xfId="41478"/>
    <cellStyle name="Процентный 3 3 6 2 3 3" xfId="41479"/>
    <cellStyle name="Процентный 3 3 6 2 3 4" xfId="41480"/>
    <cellStyle name="Процентный 3 3 6 2 3 5" xfId="41481"/>
    <cellStyle name="Процентный 3 3 6 2 4" xfId="41482"/>
    <cellStyle name="Процентный 3 3 6 2 4 2" xfId="41483"/>
    <cellStyle name="Процентный 3 3 6 2 4 2 2" xfId="41484"/>
    <cellStyle name="Процентный 3 3 6 2 4 3" xfId="41485"/>
    <cellStyle name="Процентный 3 3 6 2 4 4" xfId="41486"/>
    <cellStyle name="Процентный 3 3 6 2 4 5" xfId="41487"/>
    <cellStyle name="Процентный 3 3 6 2 5" xfId="41488"/>
    <cellStyle name="Процентный 3 3 6 2 5 2" xfId="41489"/>
    <cellStyle name="Процентный 3 3 6 2 5 3" xfId="41490"/>
    <cellStyle name="Процентный 3 3 6 2 5 4" xfId="41491"/>
    <cellStyle name="Процентный 3 3 6 2 6" xfId="41492"/>
    <cellStyle name="Процентный 3 3 6 2 7" xfId="41493"/>
    <cellStyle name="Процентный 3 3 6 2 8" xfId="41494"/>
    <cellStyle name="Процентный 3 3 6 2 9" xfId="41495"/>
    <cellStyle name="Процентный 3 3 6 3" xfId="41496"/>
    <cellStyle name="Процентный 3 3 6 3 2" xfId="41497"/>
    <cellStyle name="Процентный 3 3 6 3 2 2" xfId="41498"/>
    <cellStyle name="Процентный 3 3 6 3 2 2 2" xfId="41499"/>
    <cellStyle name="Процентный 3 3 6 3 2 2 2 2" xfId="41500"/>
    <cellStyle name="Процентный 3 3 6 3 2 2 3" xfId="41501"/>
    <cellStyle name="Процентный 3 3 6 3 2 2 4" xfId="41502"/>
    <cellStyle name="Процентный 3 3 6 3 2 2 5" xfId="41503"/>
    <cellStyle name="Процентный 3 3 6 3 2 3" xfId="41504"/>
    <cellStyle name="Процентный 3 3 6 3 2 3 2" xfId="41505"/>
    <cellStyle name="Процентный 3 3 6 3 2 3 3" xfId="41506"/>
    <cellStyle name="Процентный 3 3 6 3 2 3 4" xfId="41507"/>
    <cellStyle name="Процентный 3 3 6 3 2 4" xfId="41508"/>
    <cellStyle name="Процентный 3 3 6 3 2 5" xfId="41509"/>
    <cellStyle name="Процентный 3 3 6 3 2 6" xfId="41510"/>
    <cellStyle name="Процентный 3 3 6 3 2 7" xfId="41511"/>
    <cellStyle name="Процентный 3 3 6 3 3" xfId="41512"/>
    <cellStyle name="Процентный 3 3 6 3 3 2" xfId="41513"/>
    <cellStyle name="Процентный 3 3 6 3 3 2 2" xfId="41514"/>
    <cellStyle name="Процентный 3 3 6 3 3 3" xfId="41515"/>
    <cellStyle name="Процентный 3 3 6 3 3 4" xfId="41516"/>
    <cellStyle name="Процентный 3 3 6 3 3 5" xfId="41517"/>
    <cellStyle name="Процентный 3 3 6 3 4" xfId="41518"/>
    <cellStyle name="Процентный 3 3 6 3 4 2" xfId="41519"/>
    <cellStyle name="Процентный 3 3 6 3 4 2 2" xfId="41520"/>
    <cellStyle name="Процентный 3 3 6 3 4 3" xfId="41521"/>
    <cellStyle name="Процентный 3 3 6 3 4 4" xfId="41522"/>
    <cellStyle name="Процентный 3 3 6 3 4 5" xfId="41523"/>
    <cellStyle name="Процентный 3 3 6 3 5" xfId="41524"/>
    <cellStyle name="Процентный 3 3 6 3 5 2" xfId="41525"/>
    <cellStyle name="Процентный 3 3 6 3 5 3" xfId="41526"/>
    <cellStyle name="Процентный 3 3 6 3 5 4" xfId="41527"/>
    <cellStyle name="Процентный 3 3 6 3 6" xfId="41528"/>
    <cellStyle name="Процентный 3 3 6 3 7" xfId="41529"/>
    <cellStyle name="Процентный 3 3 6 3 8" xfId="41530"/>
    <cellStyle name="Процентный 3 3 6 3 9" xfId="41531"/>
    <cellStyle name="Процентный 3 3 6 4" xfId="41532"/>
    <cellStyle name="Процентный 3 3 6 4 2" xfId="41533"/>
    <cellStyle name="Процентный 3 3 6 4 2 2" xfId="41534"/>
    <cellStyle name="Процентный 3 3 6 4 2 2 2" xfId="41535"/>
    <cellStyle name="Процентный 3 3 6 4 2 2 2 2" xfId="41536"/>
    <cellStyle name="Процентный 3 3 6 4 2 2 3" xfId="41537"/>
    <cellStyle name="Процентный 3 3 6 4 2 2 4" xfId="41538"/>
    <cellStyle name="Процентный 3 3 6 4 2 2 5" xfId="41539"/>
    <cellStyle name="Процентный 3 3 6 4 2 3" xfId="41540"/>
    <cellStyle name="Процентный 3 3 6 4 2 3 2" xfId="41541"/>
    <cellStyle name="Процентный 3 3 6 4 2 3 3" xfId="41542"/>
    <cellStyle name="Процентный 3 3 6 4 2 3 4" xfId="41543"/>
    <cellStyle name="Процентный 3 3 6 4 2 4" xfId="41544"/>
    <cellStyle name="Процентный 3 3 6 4 2 5" xfId="41545"/>
    <cellStyle name="Процентный 3 3 6 4 2 6" xfId="41546"/>
    <cellStyle name="Процентный 3 3 6 4 2 7" xfId="41547"/>
    <cellStyle name="Процентный 3 3 6 4 3" xfId="41548"/>
    <cellStyle name="Процентный 3 3 6 4 3 2" xfId="41549"/>
    <cellStyle name="Процентный 3 3 6 4 3 2 2" xfId="41550"/>
    <cellStyle name="Процентный 3 3 6 4 3 3" xfId="41551"/>
    <cellStyle name="Процентный 3 3 6 4 3 4" xfId="41552"/>
    <cellStyle name="Процентный 3 3 6 4 3 5" xfId="41553"/>
    <cellStyle name="Процентный 3 3 6 4 4" xfId="41554"/>
    <cellStyle name="Процентный 3 3 6 4 4 2" xfId="41555"/>
    <cellStyle name="Процентный 3 3 6 4 4 3" xfId="41556"/>
    <cellStyle name="Процентный 3 3 6 4 4 4" xfId="41557"/>
    <cellStyle name="Процентный 3 3 6 4 5" xfId="41558"/>
    <cellStyle name="Процентный 3 3 6 4 6" xfId="41559"/>
    <cellStyle name="Процентный 3 3 6 4 7" xfId="41560"/>
    <cellStyle name="Процентный 3 3 6 4 8" xfId="41561"/>
    <cellStyle name="Процентный 3 3 6 5" xfId="41562"/>
    <cellStyle name="Процентный 3 3 6 5 2" xfId="41563"/>
    <cellStyle name="Процентный 3 3 6 5 2 2" xfId="41564"/>
    <cellStyle name="Процентный 3 3 6 5 2 2 2" xfId="41565"/>
    <cellStyle name="Процентный 3 3 6 5 2 2 2 2" xfId="41566"/>
    <cellStyle name="Процентный 3 3 6 5 2 2 3" xfId="41567"/>
    <cellStyle name="Процентный 3 3 6 5 2 2 4" xfId="41568"/>
    <cellStyle name="Процентный 3 3 6 5 2 2 5" xfId="41569"/>
    <cellStyle name="Процентный 3 3 6 5 2 3" xfId="41570"/>
    <cellStyle name="Процентный 3 3 6 5 2 3 2" xfId="41571"/>
    <cellStyle name="Процентный 3 3 6 5 2 3 3" xfId="41572"/>
    <cellStyle name="Процентный 3 3 6 5 2 3 4" xfId="41573"/>
    <cellStyle name="Процентный 3 3 6 5 2 4" xfId="41574"/>
    <cellStyle name="Процентный 3 3 6 5 2 5" xfId="41575"/>
    <cellStyle name="Процентный 3 3 6 5 2 6" xfId="41576"/>
    <cellStyle name="Процентный 3 3 6 5 2 7" xfId="41577"/>
    <cellStyle name="Процентный 3 3 6 5 3" xfId="41578"/>
    <cellStyle name="Процентный 3 3 6 5 3 2" xfId="41579"/>
    <cellStyle name="Процентный 3 3 6 5 3 2 2" xfId="41580"/>
    <cellStyle name="Процентный 3 3 6 5 3 3" xfId="41581"/>
    <cellStyle name="Процентный 3 3 6 5 3 4" xfId="41582"/>
    <cellStyle name="Процентный 3 3 6 5 3 5" xfId="41583"/>
    <cellStyle name="Процентный 3 3 6 5 4" xfId="41584"/>
    <cellStyle name="Процентный 3 3 6 5 4 2" xfId="41585"/>
    <cellStyle name="Процентный 3 3 6 5 4 3" xfId="41586"/>
    <cellStyle name="Процентный 3 3 6 5 4 4" xfId="41587"/>
    <cellStyle name="Процентный 3 3 6 5 5" xfId="41588"/>
    <cellStyle name="Процентный 3 3 6 5 6" xfId="41589"/>
    <cellStyle name="Процентный 3 3 6 5 7" xfId="41590"/>
    <cellStyle name="Процентный 3 3 6 5 8" xfId="41591"/>
    <cellStyle name="Процентный 3 3 6 6" xfId="41592"/>
    <cellStyle name="Процентный 3 3 6 6 2" xfId="41593"/>
    <cellStyle name="Процентный 3 3 6 6 2 2" xfId="41594"/>
    <cellStyle name="Процентный 3 3 6 6 2 2 2" xfId="41595"/>
    <cellStyle name="Процентный 3 3 6 6 2 2 2 2" xfId="41596"/>
    <cellStyle name="Процентный 3 3 6 6 2 2 3" xfId="41597"/>
    <cellStyle name="Процентный 3 3 6 6 2 2 4" xfId="41598"/>
    <cellStyle name="Процентный 3 3 6 6 2 2 5" xfId="41599"/>
    <cellStyle name="Процентный 3 3 6 6 2 3" xfId="41600"/>
    <cellStyle name="Процентный 3 3 6 6 2 3 2" xfId="41601"/>
    <cellStyle name="Процентный 3 3 6 6 2 3 3" xfId="41602"/>
    <cellStyle name="Процентный 3 3 6 6 2 3 4" xfId="41603"/>
    <cellStyle name="Процентный 3 3 6 6 2 4" xfId="41604"/>
    <cellStyle name="Процентный 3 3 6 6 2 5" xfId="41605"/>
    <cellStyle name="Процентный 3 3 6 6 2 6" xfId="41606"/>
    <cellStyle name="Процентный 3 3 6 6 2 7" xfId="41607"/>
    <cellStyle name="Процентный 3 3 6 6 3" xfId="41608"/>
    <cellStyle name="Процентный 3 3 6 6 3 2" xfId="41609"/>
    <cellStyle name="Процентный 3 3 6 6 3 2 2" xfId="41610"/>
    <cellStyle name="Процентный 3 3 6 6 3 3" xfId="41611"/>
    <cellStyle name="Процентный 3 3 6 6 3 4" xfId="41612"/>
    <cellStyle name="Процентный 3 3 6 6 3 5" xfId="41613"/>
    <cellStyle name="Процентный 3 3 6 6 4" xfId="41614"/>
    <cellStyle name="Процентный 3 3 6 6 4 2" xfId="41615"/>
    <cellStyle name="Процентный 3 3 6 6 4 3" xfId="41616"/>
    <cellStyle name="Процентный 3 3 6 6 4 4" xfId="41617"/>
    <cellStyle name="Процентный 3 3 6 6 5" xfId="41618"/>
    <cellStyle name="Процентный 3 3 6 6 6" xfId="41619"/>
    <cellStyle name="Процентный 3 3 6 6 7" xfId="41620"/>
    <cellStyle name="Процентный 3 3 6 6 8" xfId="41621"/>
    <cellStyle name="Процентный 3 3 6 7" xfId="41622"/>
    <cellStyle name="Процентный 3 3 6 7 2" xfId="41623"/>
    <cellStyle name="Процентный 3 3 6 7 2 2" xfId="41624"/>
    <cellStyle name="Процентный 3 3 6 7 2 2 2" xfId="41625"/>
    <cellStyle name="Процентный 3 3 6 7 2 2 2 2" xfId="41626"/>
    <cellStyle name="Процентный 3 3 6 7 2 2 3" xfId="41627"/>
    <cellStyle name="Процентный 3 3 6 7 2 2 4" xfId="41628"/>
    <cellStyle name="Процентный 3 3 6 7 2 2 5" xfId="41629"/>
    <cellStyle name="Процентный 3 3 6 7 2 3" xfId="41630"/>
    <cellStyle name="Процентный 3 3 6 7 2 3 2" xfId="41631"/>
    <cellStyle name="Процентный 3 3 6 7 2 3 3" xfId="41632"/>
    <cellStyle name="Процентный 3 3 6 7 2 3 4" xfId="41633"/>
    <cellStyle name="Процентный 3 3 6 7 2 4" xfId="41634"/>
    <cellStyle name="Процентный 3 3 6 7 2 5" xfId="41635"/>
    <cellStyle name="Процентный 3 3 6 7 2 6" xfId="41636"/>
    <cellStyle name="Процентный 3 3 6 7 2 7" xfId="41637"/>
    <cellStyle name="Процентный 3 3 6 7 3" xfId="41638"/>
    <cellStyle name="Процентный 3 3 6 7 3 2" xfId="41639"/>
    <cellStyle name="Процентный 3 3 6 7 3 2 2" xfId="41640"/>
    <cellStyle name="Процентный 3 3 6 7 3 3" xfId="41641"/>
    <cellStyle name="Процентный 3 3 6 7 3 4" xfId="41642"/>
    <cellStyle name="Процентный 3 3 6 7 3 5" xfId="41643"/>
    <cellStyle name="Процентный 3 3 6 7 4" xfId="41644"/>
    <cellStyle name="Процентный 3 3 6 7 4 2" xfId="41645"/>
    <cellStyle name="Процентный 3 3 6 7 4 3" xfId="41646"/>
    <cellStyle name="Процентный 3 3 6 7 4 4" xfId="41647"/>
    <cellStyle name="Процентный 3 3 6 7 5" xfId="41648"/>
    <cellStyle name="Процентный 3 3 6 7 6" xfId="41649"/>
    <cellStyle name="Процентный 3 3 6 7 7" xfId="41650"/>
    <cellStyle name="Процентный 3 3 6 7 8" xfId="41651"/>
    <cellStyle name="Процентный 3 3 6 8" xfId="41652"/>
    <cellStyle name="Процентный 3 3 6 8 2" xfId="41653"/>
    <cellStyle name="Процентный 3 3 6 8 2 2" xfId="41654"/>
    <cellStyle name="Процентный 3 3 6 8 2 2 2" xfId="41655"/>
    <cellStyle name="Процентный 3 3 6 8 2 3" xfId="41656"/>
    <cellStyle name="Процентный 3 3 6 8 2 4" xfId="41657"/>
    <cellStyle name="Процентный 3 3 6 8 2 5" xfId="41658"/>
    <cellStyle name="Процентный 3 3 6 8 3" xfId="41659"/>
    <cellStyle name="Процентный 3 3 6 8 3 2" xfId="41660"/>
    <cellStyle name="Процентный 3 3 6 8 3 3" xfId="41661"/>
    <cellStyle name="Процентный 3 3 6 8 3 4" xfId="41662"/>
    <cellStyle name="Процентный 3 3 6 8 4" xfId="41663"/>
    <cellStyle name="Процентный 3 3 6 8 5" xfId="41664"/>
    <cellStyle name="Процентный 3 3 6 8 6" xfId="41665"/>
    <cellStyle name="Процентный 3 3 6 8 7" xfId="41666"/>
    <cellStyle name="Процентный 3 3 6 9" xfId="41667"/>
    <cellStyle name="Процентный 3 3 6 9 2" xfId="41668"/>
    <cellStyle name="Процентный 3 3 6 9 2 2" xfId="41669"/>
    <cellStyle name="Процентный 3 3 6 9 2 2 2" xfId="41670"/>
    <cellStyle name="Процентный 3 3 6 9 2 3" xfId="41671"/>
    <cellStyle name="Процентный 3 3 6 9 2 4" xfId="41672"/>
    <cellStyle name="Процентный 3 3 6 9 2 5" xfId="41673"/>
    <cellStyle name="Процентный 3 3 6 9 3" xfId="41674"/>
    <cellStyle name="Процентный 3 3 6 9 3 2" xfId="41675"/>
    <cellStyle name="Процентный 3 3 6 9 3 3" xfId="41676"/>
    <cellStyle name="Процентный 3 3 6 9 3 4" xfId="41677"/>
    <cellStyle name="Процентный 3 3 6 9 4" xfId="41678"/>
    <cellStyle name="Процентный 3 3 6 9 5" xfId="41679"/>
    <cellStyle name="Процентный 3 3 6 9 6" xfId="41680"/>
    <cellStyle name="Процентный 3 3 6 9 7" xfId="41681"/>
    <cellStyle name="Процентный 3 3 7" xfId="41682"/>
    <cellStyle name="Процентный 3 3 7 2" xfId="41683"/>
    <cellStyle name="Процентный 3 3 7 2 2" xfId="41684"/>
    <cellStyle name="Процентный 3 3 7 2 2 2" xfId="41685"/>
    <cellStyle name="Процентный 3 3 7 2 2 2 2" xfId="41686"/>
    <cellStyle name="Процентный 3 3 7 2 2 3" xfId="41687"/>
    <cellStyle name="Процентный 3 3 7 2 2 4" xfId="41688"/>
    <cellStyle name="Процентный 3 3 7 2 2 5" xfId="41689"/>
    <cellStyle name="Процентный 3 3 7 2 3" xfId="41690"/>
    <cellStyle name="Процентный 3 3 7 2 3 2" xfId="41691"/>
    <cellStyle name="Процентный 3 3 7 2 3 3" xfId="41692"/>
    <cellStyle name="Процентный 3 3 7 2 3 4" xfId="41693"/>
    <cellStyle name="Процентный 3 3 7 2 4" xfId="41694"/>
    <cellStyle name="Процентный 3 3 7 2 5" xfId="41695"/>
    <cellStyle name="Процентный 3 3 7 2 6" xfId="41696"/>
    <cellStyle name="Процентный 3 3 7 2 7" xfId="41697"/>
    <cellStyle name="Процентный 3 3 7 3" xfId="41698"/>
    <cellStyle name="Процентный 3 3 7 3 2" xfId="41699"/>
    <cellStyle name="Процентный 3 3 7 3 2 2" xfId="41700"/>
    <cellStyle name="Процентный 3 3 7 3 3" xfId="41701"/>
    <cellStyle name="Процентный 3 3 7 3 4" xfId="41702"/>
    <cellStyle name="Процентный 3 3 7 3 5" xfId="41703"/>
    <cellStyle name="Процентный 3 3 7 4" xfId="41704"/>
    <cellStyle name="Процентный 3 3 7 4 2" xfId="41705"/>
    <cellStyle name="Процентный 3 3 7 4 2 2" xfId="41706"/>
    <cellStyle name="Процентный 3 3 7 4 3" xfId="41707"/>
    <cellStyle name="Процентный 3 3 7 4 4" xfId="41708"/>
    <cellStyle name="Процентный 3 3 7 4 5" xfId="41709"/>
    <cellStyle name="Процентный 3 3 7 5" xfId="41710"/>
    <cellStyle name="Процентный 3 3 7 5 2" xfId="41711"/>
    <cellStyle name="Процентный 3 3 7 5 3" xfId="41712"/>
    <cellStyle name="Процентный 3 3 7 5 4" xfId="41713"/>
    <cellStyle name="Процентный 3 3 7 6" xfId="41714"/>
    <cellStyle name="Процентный 3 3 7 7" xfId="41715"/>
    <cellStyle name="Процентный 3 3 7 8" xfId="41716"/>
    <cellStyle name="Процентный 3 3 7 9" xfId="41717"/>
    <cellStyle name="Процентный 3 3 8" xfId="41718"/>
    <cellStyle name="Процентный 3 3 8 2" xfId="41719"/>
    <cellStyle name="Процентный 3 3 8 2 2" xfId="41720"/>
    <cellStyle name="Процентный 3 3 8 2 2 2" xfId="41721"/>
    <cellStyle name="Процентный 3 3 8 2 2 2 2" xfId="41722"/>
    <cellStyle name="Процентный 3 3 8 2 2 3" xfId="41723"/>
    <cellStyle name="Процентный 3 3 8 2 2 4" xfId="41724"/>
    <cellStyle name="Процентный 3 3 8 2 2 5" xfId="41725"/>
    <cellStyle name="Процентный 3 3 8 2 3" xfId="41726"/>
    <cellStyle name="Процентный 3 3 8 2 3 2" xfId="41727"/>
    <cellStyle name="Процентный 3 3 8 2 3 3" xfId="41728"/>
    <cellStyle name="Процентный 3 3 8 2 3 4" xfId="41729"/>
    <cellStyle name="Процентный 3 3 8 2 4" xfId="41730"/>
    <cellStyle name="Процентный 3 3 8 2 5" xfId="41731"/>
    <cellStyle name="Процентный 3 3 8 2 6" xfId="41732"/>
    <cellStyle name="Процентный 3 3 8 2 7" xfId="41733"/>
    <cellStyle name="Процентный 3 3 8 3" xfId="41734"/>
    <cellStyle name="Процентный 3 3 8 3 2" xfId="41735"/>
    <cellStyle name="Процентный 3 3 8 3 2 2" xfId="41736"/>
    <cellStyle name="Процентный 3 3 8 3 3" xfId="41737"/>
    <cellStyle name="Процентный 3 3 8 3 4" xfId="41738"/>
    <cellStyle name="Процентный 3 3 8 3 5" xfId="41739"/>
    <cellStyle name="Процентный 3 3 8 4" xfId="41740"/>
    <cellStyle name="Процентный 3 3 8 4 2" xfId="41741"/>
    <cellStyle name="Процентный 3 3 8 4 2 2" xfId="41742"/>
    <cellStyle name="Процентный 3 3 8 4 3" xfId="41743"/>
    <cellStyle name="Процентный 3 3 8 4 4" xfId="41744"/>
    <cellStyle name="Процентный 3 3 8 4 5" xfId="41745"/>
    <cellStyle name="Процентный 3 3 8 5" xfId="41746"/>
    <cellStyle name="Процентный 3 3 8 5 2" xfId="41747"/>
    <cellStyle name="Процентный 3 3 8 5 3" xfId="41748"/>
    <cellStyle name="Процентный 3 3 8 5 4" xfId="41749"/>
    <cellStyle name="Процентный 3 3 8 6" xfId="41750"/>
    <cellStyle name="Процентный 3 3 8 7" xfId="41751"/>
    <cellStyle name="Процентный 3 3 8 8" xfId="41752"/>
    <cellStyle name="Процентный 3 3 8 9" xfId="41753"/>
    <cellStyle name="Процентный 3 3 9" xfId="41754"/>
    <cellStyle name="Процентный 3 3 9 2" xfId="41755"/>
    <cellStyle name="Процентный 3 3 9 2 2" xfId="41756"/>
    <cellStyle name="Процентный 3 3 9 2 2 2" xfId="41757"/>
    <cellStyle name="Процентный 3 3 9 2 2 2 2" xfId="41758"/>
    <cellStyle name="Процентный 3 3 9 2 2 3" xfId="41759"/>
    <cellStyle name="Процентный 3 3 9 2 2 4" xfId="41760"/>
    <cellStyle name="Процентный 3 3 9 2 2 5" xfId="41761"/>
    <cellStyle name="Процентный 3 3 9 2 3" xfId="41762"/>
    <cellStyle name="Процентный 3 3 9 2 3 2" xfId="41763"/>
    <cellStyle name="Процентный 3 3 9 2 3 3" xfId="41764"/>
    <cellStyle name="Процентный 3 3 9 2 3 4" xfId="41765"/>
    <cellStyle name="Процентный 3 3 9 2 4" xfId="41766"/>
    <cellStyle name="Процентный 3 3 9 2 5" xfId="41767"/>
    <cellStyle name="Процентный 3 3 9 2 6" xfId="41768"/>
    <cellStyle name="Процентный 3 3 9 2 7" xfId="41769"/>
    <cellStyle name="Процентный 3 3 9 3" xfId="41770"/>
    <cellStyle name="Процентный 3 3 9 3 2" xfId="41771"/>
    <cellStyle name="Процентный 3 3 9 3 2 2" xfId="41772"/>
    <cellStyle name="Процентный 3 3 9 3 3" xfId="41773"/>
    <cellStyle name="Процентный 3 3 9 3 4" xfId="41774"/>
    <cellStyle name="Процентный 3 3 9 3 5" xfId="41775"/>
    <cellStyle name="Процентный 3 3 9 4" xfId="41776"/>
    <cellStyle name="Процентный 3 3 9 4 2" xfId="41777"/>
    <cellStyle name="Процентный 3 3 9 4 2 2" xfId="41778"/>
    <cellStyle name="Процентный 3 3 9 4 3" xfId="41779"/>
    <cellStyle name="Процентный 3 3 9 4 4" xfId="41780"/>
    <cellStyle name="Процентный 3 3 9 4 5" xfId="41781"/>
    <cellStyle name="Процентный 3 3 9 5" xfId="41782"/>
    <cellStyle name="Процентный 3 3 9 5 2" xfId="41783"/>
    <cellStyle name="Процентный 3 3 9 5 3" xfId="41784"/>
    <cellStyle name="Процентный 3 3 9 5 4" xfId="41785"/>
    <cellStyle name="Процентный 3 3 9 6" xfId="41786"/>
    <cellStyle name="Процентный 3 3 9 7" xfId="41787"/>
    <cellStyle name="Процентный 3 3 9 8" xfId="41788"/>
    <cellStyle name="Процентный 3 3 9 9" xfId="41789"/>
    <cellStyle name="Процентный 3 4" xfId="41790"/>
    <cellStyle name="Процентный 3 4 10" xfId="41791"/>
    <cellStyle name="Процентный 3 4 10 2" xfId="41792"/>
    <cellStyle name="Процентный 3 4 10 2 2" xfId="41793"/>
    <cellStyle name="Процентный 3 4 10 2 2 2" xfId="41794"/>
    <cellStyle name="Процентный 3 4 10 2 2 2 2" xfId="41795"/>
    <cellStyle name="Процентный 3 4 10 2 2 3" xfId="41796"/>
    <cellStyle name="Процентный 3 4 10 2 2 4" xfId="41797"/>
    <cellStyle name="Процентный 3 4 10 2 2 5" xfId="41798"/>
    <cellStyle name="Процентный 3 4 10 2 3" xfId="41799"/>
    <cellStyle name="Процентный 3 4 10 2 3 2" xfId="41800"/>
    <cellStyle name="Процентный 3 4 10 2 3 3" xfId="41801"/>
    <cellStyle name="Процентный 3 4 10 2 3 4" xfId="41802"/>
    <cellStyle name="Процентный 3 4 10 2 4" xfId="41803"/>
    <cellStyle name="Процентный 3 4 10 2 5" xfId="41804"/>
    <cellStyle name="Процентный 3 4 10 2 6" xfId="41805"/>
    <cellStyle name="Процентный 3 4 10 2 7" xfId="41806"/>
    <cellStyle name="Процентный 3 4 10 3" xfId="41807"/>
    <cellStyle name="Процентный 3 4 10 3 2" xfId="41808"/>
    <cellStyle name="Процентный 3 4 10 3 2 2" xfId="41809"/>
    <cellStyle name="Процентный 3 4 10 3 3" xfId="41810"/>
    <cellStyle name="Процентный 3 4 10 3 4" xfId="41811"/>
    <cellStyle name="Процентный 3 4 10 3 5" xfId="41812"/>
    <cellStyle name="Процентный 3 4 10 4" xfId="41813"/>
    <cellStyle name="Процентный 3 4 10 4 2" xfId="41814"/>
    <cellStyle name="Процентный 3 4 10 4 3" xfId="41815"/>
    <cellStyle name="Процентный 3 4 10 4 4" xfId="41816"/>
    <cellStyle name="Процентный 3 4 10 5" xfId="41817"/>
    <cellStyle name="Процентный 3 4 10 6" xfId="41818"/>
    <cellStyle name="Процентный 3 4 10 7" xfId="41819"/>
    <cellStyle name="Процентный 3 4 10 8" xfId="41820"/>
    <cellStyle name="Процентный 3 4 11" xfId="41821"/>
    <cellStyle name="Процентный 3 4 11 2" xfId="41822"/>
    <cellStyle name="Процентный 3 4 11 2 2" xfId="41823"/>
    <cellStyle name="Процентный 3 4 11 2 2 2" xfId="41824"/>
    <cellStyle name="Процентный 3 4 11 2 2 2 2" xfId="41825"/>
    <cellStyle name="Процентный 3 4 11 2 2 3" xfId="41826"/>
    <cellStyle name="Процентный 3 4 11 2 2 4" xfId="41827"/>
    <cellStyle name="Процентный 3 4 11 2 2 5" xfId="41828"/>
    <cellStyle name="Процентный 3 4 11 2 3" xfId="41829"/>
    <cellStyle name="Процентный 3 4 11 2 3 2" xfId="41830"/>
    <cellStyle name="Процентный 3 4 11 2 3 3" xfId="41831"/>
    <cellStyle name="Процентный 3 4 11 2 3 4" xfId="41832"/>
    <cellStyle name="Процентный 3 4 11 2 4" xfId="41833"/>
    <cellStyle name="Процентный 3 4 11 2 5" xfId="41834"/>
    <cellStyle name="Процентный 3 4 11 2 6" xfId="41835"/>
    <cellStyle name="Процентный 3 4 11 2 7" xfId="41836"/>
    <cellStyle name="Процентный 3 4 11 3" xfId="41837"/>
    <cellStyle name="Процентный 3 4 11 3 2" xfId="41838"/>
    <cellStyle name="Процентный 3 4 11 3 2 2" xfId="41839"/>
    <cellStyle name="Процентный 3 4 11 3 3" xfId="41840"/>
    <cellStyle name="Процентный 3 4 11 3 4" xfId="41841"/>
    <cellStyle name="Процентный 3 4 11 3 5" xfId="41842"/>
    <cellStyle name="Процентный 3 4 11 4" xfId="41843"/>
    <cellStyle name="Процентный 3 4 11 4 2" xfId="41844"/>
    <cellStyle name="Процентный 3 4 11 4 3" xfId="41845"/>
    <cellStyle name="Процентный 3 4 11 4 4" xfId="41846"/>
    <cellStyle name="Процентный 3 4 11 5" xfId="41847"/>
    <cellStyle name="Процентный 3 4 11 6" xfId="41848"/>
    <cellStyle name="Процентный 3 4 11 7" xfId="41849"/>
    <cellStyle name="Процентный 3 4 11 8" xfId="41850"/>
    <cellStyle name="Процентный 3 4 12" xfId="41851"/>
    <cellStyle name="Процентный 3 4 12 2" xfId="41852"/>
    <cellStyle name="Процентный 3 4 12 2 2" xfId="41853"/>
    <cellStyle name="Процентный 3 4 12 2 2 2" xfId="41854"/>
    <cellStyle name="Процентный 3 4 12 2 3" xfId="41855"/>
    <cellStyle name="Процентный 3 4 12 2 4" xfId="41856"/>
    <cellStyle name="Процентный 3 4 12 2 5" xfId="41857"/>
    <cellStyle name="Процентный 3 4 12 3" xfId="41858"/>
    <cellStyle name="Процентный 3 4 12 3 2" xfId="41859"/>
    <cellStyle name="Процентный 3 4 12 3 3" xfId="41860"/>
    <cellStyle name="Процентный 3 4 12 3 4" xfId="41861"/>
    <cellStyle name="Процентный 3 4 12 4" xfId="41862"/>
    <cellStyle name="Процентный 3 4 12 5" xfId="41863"/>
    <cellStyle name="Процентный 3 4 12 6" xfId="41864"/>
    <cellStyle name="Процентный 3 4 12 7" xfId="41865"/>
    <cellStyle name="Процентный 3 4 13" xfId="41866"/>
    <cellStyle name="Процентный 3 4 13 2" xfId="41867"/>
    <cellStyle name="Процентный 3 4 13 2 2" xfId="41868"/>
    <cellStyle name="Процентный 3 4 13 2 2 2" xfId="41869"/>
    <cellStyle name="Процентный 3 4 13 2 3" xfId="41870"/>
    <cellStyle name="Процентный 3 4 13 2 4" xfId="41871"/>
    <cellStyle name="Процентный 3 4 13 2 5" xfId="41872"/>
    <cellStyle name="Процентный 3 4 13 3" xfId="41873"/>
    <cellStyle name="Процентный 3 4 13 3 2" xfId="41874"/>
    <cellStyle name="Процентный 3 4 13 3 3" xfId="41875"/>
    <cellStyle name="Процентный 3 4 13 3 4" xfId="41876"/>
    <cellStyle name="Процентный 3 4 13 4" xfId="41877"/>
    <cellStyle name="Процентный 3 4 13 5" xfId="41878"/>
    <cellStyle name="Процентный 3 4 13 6" xfId="41879"/>
    <cellStyle name="Процентный 3 4 13 7" xfId="41880"/>
    <cellStyle name="Процентный 3 4 14" xfId="41881"/>
    <cellStyle name="Процентный 3 4 14 2" xfId="41882"/>
    <cellStyle name="Процентный 3 4 14 2 2" xfId="41883"/>
    <cellStyle name="Процентный 3 4 14 3" xfId="41884"/>
    <cellStyle name="Процентный 3 4 14 4" xfId="41885"/>
    <cellStyle name="Процентный 3 4 14 5" xfId="41886"/>
    <cellStyle name="Процентный 3 4 15" xfId="41887"/>
    <cellStyle name="Процентный 3 4 15 2" xfId="41888"/>
    <cellStyle name="Процентный 3 4 15 2 2" xfId="41889"/>
    <cellStyle name="Процентный 3 4 15 3" xfId="41890"/>
    <cellStyle name="Процентный 3 4 15 4" xfId="41891"/>
    <cellStyle name="Процентный 3 4 15 5" xfId="41892"/>
    <cellStyle name="Процентный 3 4 16" xfId="41893"/>
    <cellStyle name="Процентный 3 4 17" xfId="41894"/>
    <cellStyle name="Процентный 3 4 2" xfId="41895"/>
    <cellStyle name="Процентный 3 4 2 10" xfId="41896"/>
    <cellStyle name="Процентный 3 4 2 10 2" xfId="41897"/>
    <cellStyle name="Процентный 3 4 2 10 2 2" xfId="41898"/>
    <cellStyle name="Процентный 3 4 2 10 2 2 2" xfId="41899"/>
    <cellStyle name="Процентный 3 4 2 10 2 3" xfId="41900"/>
    <cellStyle name="Процентный 3 4 2 10 2 4" xfId="41901"/>
    <cellStyle name="Процентный 3 4 2 10 2 5" xfId="41902"/>
    <cellStyle name="Процентный 3 4 2 10 3" xfId="41903"/>
    <cellStyle name="Процентный 3 4 2 10 3 2" xfId="41904"/>
    <cellStyle name="Процентный 3 4 2 10 3 3" xfId="41905"/>
    <cellStyle name="Процентный 3 4 2 10 3 4" xfId="41906"/>
    <cellStyle name="Процентный 3 4 2 10 4" xfId="41907"/>
    <cellStyle name="Процентный 3 4 2 10 5" xfId="41908"/>
    <cellStyle name="Процентный 3 4 2 10 6" xfId="41909"/>
    <cellStyle name="Процентный 3 4 2 10 7" xfId="41910"/>
    <cellStyle name="Процентный 3 4 2 11" xfId="41911"/>
    <cellStyle name="Процентный 3 4 2 11 2" xfId="41912"/>
    <cellStyle name="Процентный 3 4 2 11 2 2" xfId="41913"/>
    <cellStyle name="Процентный 3 4 2 11 3" xfId="41914"/>
    <cellStyle name="Процентный 3 4 2 11 4" xfId="41915"/>
    <cellStyle name="Процентный 3 4 2 11 5" xfId="41916"/>
    <cellStyle name="Процентный 3 4 2 12" xfId="41917"/>
    <cellStyle name="Процентный 3 4 2 12 2" xfId="41918"/>
    <cellStyle name="Процентный 3 4 2 12 3" xfId="41919"/>
    <cellStyle name="Процентный 3 4 2 12 4" xfId="41920"/>
    <cellStyle name="Процентный 3 4 2 13" xfId="41921"/>
    <cellStyle name="Процентный 3 4 2 14" xfId="41922"/>
    <cellStyle name="Процентный 3 4 2 15" xfId="41923"/>
    <cellStyle name="Процентный 3 4 2 16" xfId="41924"/>
    <cellStyle name="Процентный 3 4 2 2" xfId="41925"/>
    <cellStyle name="Процентный 3 4 2 2 10" xfId="41926"/>
    <cellStyle name="Процентный 3 4 2 2 10 2" xfId="41927"/>
    <cellStyle name="Процентный 3 4 2 2 10 2 2" xfId="41928"/>
    <cellStyle name="Процентный 3 4 2 2 10 3" xfId="41929"/>
    <cellStyle name="Процентный 3 4 2 2 10 4" xfId="41930"/>
    <cellStyle name="Процентный 3 4 2 2 10 5" xfId="41931"/>
    <cellStyle name="Процентный 3 4 2 2 11" xfId="41932"/>
    <cellStyle name="Процентный 3 4 2 2 11 2" xfId="41933"/>
    <cellStyle name="Процентный 3 4 2 2 11 3" xfId="41934"/>
    <cellStyle name="Процентный 3 4 2 2 11 4" xfId="41935"/>
    <cellStyle name="Процентный 3 4 2 2 12" xfId="41936"/>
    <cellStyle name="Процентный 3 4 2 2 13" xfId="41937"/>
    <cellStyle name="Процентный 3 4 2 2 14" xfId="41938"/>
    <cellStyle name="Процентный 3 4 2 2 15" xfId="41939"/>
    <cellStyle name="Процентный 3 4 2 2 2" xfId="41940"/>
    <cellStyle name="Процентный 3 4 2 2 2 2" xfId="41941"/>
    <cellStyle name="Процентный 3 4 2 2 2 2 2" xfId="41942"/>
    <cellStyle name="Процентный 3 4 2 2 2 2 2 2" xfId="41943"/>
    <cellStyle name="Процентный 3 4 2 2 2 2 2 2 2" xfId="41944"/>
    <cellStyle name="Процентный 3 4 2 2 2 2 2 3" xfId="41945"/>
    <cellStyle name="Процентный 3 4 2 2 2 2 2 4" xfId="41946"/>
    <cellStyle name="Процентный 3 4 2 2 2 2 2 5" xfId="41947"/>
    <cellStyle name="Процентный 3 4 2 2 2 2 3" xfId="41948"/>
    <cellStyle name="Процентный 3 4 2 2 2 2 3 2" xfId="41949"/>
    <cellStyle name="Процентный 3 4 2 2 2 2 3 3" xfId="41950"/>
    <cellStyle name="Процентный 3 4 2 2 2 2 3 4" xfId="41951"/>
    <cellStyle name="Процентный 3 4 2 2 2 2 4" xfId="41952"/>
    <cellStyle name="Процентный 3 4 2 2 2 2 5" xfId="41953"/>
    <cellStyle name="Процентный 3 4 2 2 2 2 6" xfId="41954"/>
    <cellStyle name="Процентный 3 4 2 2 2 2 7" xfId="41955"/>
    <cellStyle name="Процентный 3 4 2 2 2 3" xfId="41956"/>
    <cellStyle name="Процентный 3 4 2 2 2 3 2" xfId="41957"/>
    <cellStyle name="Процентный 3 4 2 2 2 3 2 2" xfId="41958"/>
    <cellStyle name="Процентный 3 4 2 2 2 3 3" xfId="41959"/>
    <cellStyle name="Процентный 3 4 2 2 2 3 4" xfId="41960"/>
    <cellStyle name="Процентный 3 4 2 2 2 3 5" xfId="41961"/>
    <cellStyle name="Процентный 3 4 2 2 2 4" xfId="41962"/>
    <cellStyle name="Процентный 3 4 2 2 2 4 2" xfId="41963"/>
    <cellStyle name="Процентный 3 4 2 2 2 4 2 2" xfId="41964"/>
    <cellStyle name="Процентный 3 4 2 2 2 4 3" xfId="41965"/>
    <cellStyle name="Процентный 3 4 2 2 2 4 4" xfId="41966"/>
    <cellStyle name="Процентный 3 4 2 2 2 4 5" xfId="41967"/>
    <cellStyle name="Процентный 3 4 2 2 2 5" xfId="41968"/>
    <cellStyle name="Процентный 3 4 2 2 2 5 2" xfId="41969"/>
    <cellStyle name="Процентный 3 4 2 2 2 5 3" xfId="41970"/>
    <cellStyle name="Процентный 3 4 2 2 2 5 4" xfId="41971"/>
    <cellStyle name="Процентный 3 4 2 2 2 6" xfId="41972"/>
    <cellStyle name="Процентный 3 4 2 2 2 7" xfId="41973"/>
    <cellStyle name="Процентный 3 4 2 2 2 8" xfId="41974"/>
    <cellStyle name="Процентный 3 4 2 2 2 9" xfId="41975"/>
    <cellStyle name="Процентный 3 4 2 2 3" xfId="41976"/>
    <cellStyle name="Процентный 3 4 2 2 3 2" xfId="41977"/>
    <cellStyle name="Процентный 3 4 2 2 3 2 2" xfId="41978"/>
    <cellStyle name="Процентный 3 4 2 2 3 2 2 2" xfId="41979"/>
    <cellStyle name="Процентный 3 4 2 2 3 2 2 2 2" xfId="41980"/>
    <cellStyle name="Процентный 3 4 2 2 3 2 2 3" xfId="41981"/>
    <cellStyle name="Процентный 3 4 2 2 3 2 2 4" xfId="41982"/>
    <cellStyle name="Процентный 3 4 2 2 3 2 2 5" xfId="41983"/>
    <cellStyle name="Процентный 3 4 2 2 3 2 3" xfId="41984"/>
    <cellStyle name="Процентный 3 4 2 2 3 2 3 2" xfId="41985"/>
    <cellStyle name="Процентный 3 4 2 2 3 2 3 3" xfId="41986"/>
    <cellStyle name="Процентный 3 4 2 2 3 2 3 4" xfId="41987"/>
    <cellStyle name="Процентный 3 4 2 2 3 2 4" xfId="41988"/>
    <cellStyle name="Процентный 3 4 2 2 3 2 5" xfId="41989"/>
    <cellStyle name="Процентный 3 4 2 2 3 2 6" xfId="41990"/>
    <cellStyle name="Процентный 3 4 2 2 3 2 7" xfId="41991"/>
    <cellStyle name="Процентный 3 4 2 2 3 3" xfId="41992"/>
    <cellStyle name="Процентный 3 4 2 2 3 3 2" xfId="41993"/>
    <cellStyle name="Процентный 3 4 2 2 3 3 2 2" xfId="41994"/>
    <cellStyle name="Процентный 3 4 2 2 3 3 3" xfId="41995"/>
    <cellStyle name="Процентный 3 4 2 2 3 3 4" xfId="41996"/>
    <cellStyle name="Процентный 3 4 2 2 3 3 5" xfId="41997"/>
    <cellStyle name="Процентный 3 4 2 2 3 4" xfId="41998"/>
    <cellStyle name="Процентный 3 4 2 2 3 4 2" xfId="41999"/>
    <cellStyle name="Процентный 3 4 2 2 3 4 2 2" xfId="42000"/>
    <cellStyle name="Процентный 3 4 2 2 3 4 3" xfId="42001"/>
    <cellStyle name="Процентный 3 4 2 2 3 4 4" xfId="42002"/>
    <cellStyle name="Процентный 3 4 2 2 3 4 5" xfId="42003"/>
    <cellStyle name="Процентный 3 4 2 2 3 5" xfId="42004"/>
    <cellStyle name="Процентный 3 4 2 2 3 5 2" xfId="42005"/>
    <cellStyle name="Процентный 3 4 2 2 3 5 3" xfId="42006"/>
    <cellStyle name="Процентный 3 4 2 2 3 5 4" xfId="42007"/>
    <cellStyle name="Процентный 3 4 2 2 3 6" xfId="42008"/>
    <cellStyle name="Процентный 3 4 2 2 3 7" xfId="42009"/>
    <cellStyle name="Процентный 3 4 2 2 3 8" xfId="42010"/>
    <cellStyle name="Процентный 3 4 2 2 3 9" xfId="42011"/>
    <cellStyle name="Процентный 3 4 2 2 4" xfId="42012"/>
    <cellStyle name="Процентный 3 4 2 2 4 2" xfId="42013"/>
    <cellStyle name="Процентный 3 4 2 2 4 2 2" xfId="42014"/>
    <cellStyle name="Процентный 3 4 2 2 4 2 2 2" xfId="42015"/>
    <cellStyle name="Процентный 3 4 2 2 4 2 2 2 2" xfId="42016"/>
    <cellStyle name="Процентный 3 4 2 2 4 2 2 3" xfId="42017"/>
    <cellStyle name="Процентный 3 4 2 2 4 2 2 4" xfId="42018"/>
    <cellStyle name="Процентный 3 4 2 2 4 2 2 5" xfId="42019"/>
    <cellStyle name="Процентный 3 4 2 2 4 2 3" xfId="42020"/>
    <cellStyle name="Процентный 3 4 2 2 4 2 3 2" xfId="42021"/>
    <cellStyle name="Процентный 3 4 2 2 4 2 3 3" xfId="42022"/>
    <cellStyle name="Процентный 3 4 2 2 4 2 3 4" xfId="42023"/>
    <cellStyle name="Процентный 3 4 2 2 4 2 4" xfId="42024"/>
    <cellStyle name="Процентный 3 4 2 2 4 2 5" xfId="42025"/>
    <cellStyle name="Процентный 3 4 2 2 4 2 6" xfId="42026"/>
    <cellStyle name="Процентный 3 4 2 2 4 2 7" xfId="42027"/>
    <cellStyle name="Процентный 3 4 2 2 4 3" xfId="42028"/>
    <cellStyle name="Процентный 3 4 2 2 4 3 2" xfId="42029"/>
    <cellStyle name="Процентный 3 4 2 2 4 3 2 2" xfId="42030"/>
    <cellStyle name="Процентный 3 4 2 2 4 3 3" xfId="42031"/>
    <cellStyle name="Процентный 3 4 2 2 4 3 4" xfId="42032"/>
    <cellStyle name="Процентный 3 4 2 2 4 3 5" xfId="42033"/>
    <cellStyle name="Процентный 3 4 2 2 4 4" xfId="42034"/>
    <cellStyle name="Процентный 3 4 2 2 4 4 2" xfId="42035"/>
    <cellStyle name="Процентный 3 4 2 2 4 4 3" xfId="42036"/>
    <cellStyle name="Процентный 3 4 2 2 4 4 4" xfId="42037"/>
    <cellStyle name="Процентный 3 4 2 2 4 5" xfId="42038"/>
    <cellStyle name="Процентный 3 4 2 2 4 6" xfId="42039"/>
    <cellStyle name="Процентный 3 4 2 2 4 7" xfId="42040"/>
    <cellStyle name="Процентный 3 4 2 2 4 8" xfId="42041"/>
    <cellStyle name="Процентный 3 4 2 2 5" xfId="42042"/>
    <cellStyle name="Процентный 3 4 2 2 5 2" xfId="42043"/>
    <cellStyle name="Процентный 3 4 2 2 5 2 2" xfId="42044"/>
    <cellStyle name="Процентный 3 4 2 2 5 2 2 2" xfId="42045"/>
    <cellStyle name="Процентный 3 4 2 2 5 2 2 2 2" xfId="42046"/>
    <cellStyle name="Процентный 3 4 2 2 5 2 2 3" xfId="42047"/>
    <cellStyle name="Процентный 3 4 2 2 5 2 2 4" xfId="42048"/>
    <cellStyle name="Процентный 3 4 2 2 5 2 2 5" xfId="42049"/>
    <cellStyle name="Процентный 3 4 2 2 5 2 3" xfId="42050"/>
    <cellStyle name="Процентный 3 4 2 2 5 2 3 2" xfId="42051"/>
    <cellStyle name="Процентный 3 4 2 2 5 2 3 3" xfId="42052"/>
    <cellStyle name="Процентный 3 4 2 2 5 2 3 4" xfId="42053"/>
    <cellStyle name="Процентный 3 4 2 2 5 2 4" xfId="42054"/>
    <cellStyle name="Процентный 3 4 2 2 5 2 5" xfId="42055"/>
    <cellStyle name="Процентный 3 4 2 2 5 2 6" xfId="42056"/>
    <cellStyle name="Процентный 3 4 2 2 5 2 7" xfId="42057"/>
    <cellStyle name="Процентный 3 4 2 2 5 3" xfId="42058"/>
    <cellStyle name="Процентный 3 4 2 2 5 3 2" xfId="42059"/>
    <cellStyle name="Процентный 3 4 2 2 5 3 2 2" xfId="42060"/>
    <cellStyle name="Процентный 3 4 2 2 5 3 3" xfId="42061"/>
    <cellStyle name="Процентный 3 4 2 2 5 3 4" xfId="42062"/>
    <cellStyle name="Процентный 3 4 2 2 5 3 5" xfId="42063"/>
    <cellStyle name="Процентный 3 4 2 2 5 4" xfId="42064"/>
    <cellStyle name="Процентный 3 4 2 2 5 4 2" xfId="42065"/>
    <cellStyle name="Процентный 3 4 2 2 5 4 3" xfId="42066"/>
    <cellStyle name="Процентный 3 4 2 2 5 4 4" xfId="42067"/>
    <cellStyle name="Процентный 3 4 2 2 5 5" xfId="42068"/>
    <cellStyle name="Процентный 3 4 2 2 5 6" xfId="42069"/>
    <cellStyle name="Процентный 3 4 2 2 5 7" xfId="42070"/>
    <cellStyle name="Процентный 3 4 2 2 5 8" xfId="42071"/>
    <cellStyle name="Процентный 3 4 2 2 6" xfId="42072"/>
    <cellStyle name="Процентный 3 4 2 2 6 2" xfId="42073"/>
    <cellStyle name="Процентный 3 4 2 2 6 2 2" xfId="42074"/>
    <cellStyle name="Процентный 3 4 2 2 6 2 2 2" xfId="42075"/>
    <cellStyle name="Процентный 3 4 2 2 6 2 2 2 2" xfId="42076"/>
    <cellStyle name="Процентный 3 4 2 2 6 2 2 3" xfId="42077"/>
    <cellStyle name="Процентный 3 4 2 2 6 2 2 4" xfId="42078"/>
    <cellStyle name="Процентный 3 4 2 2 6 2 2 5" xfId="42079"/>
    <cellStyle name="Процентный 3 4 2 2 6 2 3" xfId="42080"/>
    <cellStyle name="Процентный 3 4 2 2 6 2 3 2" xfId="42081"/>
    <cellStyle name="Процентный 3 4 2 2 6 2 3 3" xfId="42082"/>
    <cellStyle name="Процентный 3 4 2 2 6 2 3 4" xfId="42083"/>
    <cellStyle name="Процентный 3 4 2 2 6 2 4" xfId="42084"/>
    <cellStyle name="Процентный 3 4 2 2 6 2 5" xfId="42085"/>
    <cellStyle name="Процентный 3 4 2 2 6 2 6" xfId="42086"/>
    <cellStyle name="Процентный 3 4 2 2 6 2 7" xfId="42087"/>
    <cellStyle name="Процентный 3 4 2 2 6 3" xfId="42088"/>
    <cellStyle name="Процентный 3 4 2 2 6 3 2" xfId="42089"/>
    <cellStyle name="Процентный 3 4 2 2 6 3 2 2" xfId="42090"/>
    <cellStyle name="Процентный 3 4 2 2 6 3 3" xfId="42091"/>
    <cellStyle name="Процентный 3 4 2 2 6 3 4" xfId="42092"/>
    <cellStyle name="Процентный 3 4 2 2 6 3 5" xfId="42093"/>
    <cellStyle name="Процентный 3 4 2 2 6 4" xfId="42094"/>
    <cellStyle name="Процентный 3 4 2 2 6 4 2" xfId="42095"/>
    <cellStyle name="Процентный 3 4 2 2 6 4 3" xfId="42096"/>
    <cellStyle name="Процентный 3 4 2 2 6 4 4" xfId="42097"/>
    <cellStyle name="Процентный 3 4 2 2 6 5" xfId="42098"/>
    <cellStyle name="Процентный 3 4 2 2 6 6" xfId="42099"/>
    <cellStyle name="Процентный 3 4 2 2 6 7" xfId="42100"/>
    <cellStyle name="Процентный 3 4 2 2 6 8" xfId="42101"/>
    <cellStyle name="Процентный 3 4 2 2 7" xfId="42102"/>
    <cellStyle name="Процентный 3 4 2 2 7 2" xfId="42103"/>
    <cellStyle name="Процентный 3 4 2 2 7 2 2" xfId="42104"/>
    <cellStyle name="Процентный 3 4 2 2 7 2 2 2" xfId="42105"/>
    <cellStyle name="Процентный 3 4 2 2 7 2 2 2 2" xfId="42106"/>
    <cellStyle name="Процентный 3 4 2 2 7 2 2 3" xfId="42107"/>
    <cellStyle name="Процентный 3 4 2 2 7 2 2 4" xfId="42108"/>
    <cellStyle name="Процентный 3 4 2 2 7 2 2 5" xfId="42109"/>
    <cellStyle name="Процентный 3 4 2 2 7 2 3" xfId="42110"/>
    <cellStyle name="Процентный 3 4 2 2 7 2 3 2" xfId="42111"/>
    <cellStyle name="Процентный 3 4 2 2 7 2 3 3" xfId="42112"/>
    <cellStyle name="Процентный 3 4 2 2 7 2 3 4" xfId="42113"/>
    <cellStyle name="Процентный 3 4 2 2 7 2 4" xfId="42114"/>
    <cellStyle name="Процентный 3 4 2 2 7 2 5" xfId="42115"/>
    <cellStyle name="Процентный 3 4 2 2 7 2 6" xfId="42116"/>
    <cellStyle name="Процентный 3 4 2 2 7 2 7" xfId="42117"/>
    <cellStyle name="Процентный 3 4 2 2 7 3" xfId="42118"/>
    <cellStyle name="Процентный 3 4 2 2 7 3 2" xfId="42119"/>
    <cellStyle name="Процентный 3 4 2 2 7 3 2 2" xfId="42120"/>
    <cellStyle name="Процентный 3 4 2 2 7 3 3" xfId="42121"/>
    <cellStyle name="Процентный 3 4 2 2 7 3 4" xfId="42122"/>
    <cellStyle name="Процентный 3 4 2 2 7 3 5" xfId="42123"/>
    <cellStyle name="Процентный 3 4 2 2 7 4" xfId="42124"/>
    <cellStyle name="Процентный 3 4 2 2 7 4 2" xfId="42125"/>
    <cellStyle name="Процентный 3 4 2 2 7 4 3" xfId="42126"/>
    <cellStyle name="Процентный 3 4 2 2 7 4 4" xfId="42127"/>
    <cellStyle name="Процентный 3 4 2 2 7 5" xfId="42128"/>
    <cellStyle name="Процентный 3 4 2 2 7 6" xfId="42129"/>
    <cellStyle name="Процентный 3 4 2 2 7 7" xfId="42130"/>
    <cellStyle name="Процентный 3 4 2 2 7 8" xfId="42131"/>
    <cellStyle name="Процентный 3 4 2 2 8" xfId="42132"/>
    <cellStyle name="Процентный 3 4 2 2 8 2" xfId="42133"/>
    <cellStyle name="Процентный 3 4 2 2 8 2 2" xfId="42134"/>
    <cellStyle name="Процентный 3 4 2 2 8 2 2 2" xfId="42135"/>
    <cellStyle name="Процентный 3 4 2 2 8 2 3" xfId="42136"/>
    <cellStyle name="Процентный 3 4 2 2 8 2 4" xfId="42137"/>
    <cellStyle name="Процентный 3 4 2 2 8 2 5" xfId="42138"/>
    <cellStyle name="Процентный 3 4 2 2 8 3" xfId="42139"/>
    <cellStyle name="Процентный 3 4 2 2 8 3 2" xfId="42140"/>
    <cellStyle name="Процентный 3 4 2 2 8 3 3" xfId="42141"/>
    <cellStyle name="Процентный 3 4 2 2 8 3 4" xfId="42142"/>
    <cellStyle name="Процентный 3 4 2 2 8 4" xfId="42143"/>
    <cellStyle name="Процентный 3 4 2 2 8 5" xfId="42144"/>
    <cellStyle name="Процентный 3 4 2 2 8 6" xfId="42145"/>
    <cellStyle name="Процентный 3 4 2 2 8 7" xfId="42146"/>
    <cellStyle name="Процентный 3 4 2 2 9" xfId="42147"/>
    <cellStyle name="Процентный 3 4 2 2 9 2" xfId="42148"/>
    <cellStyle name="Процентный 3 4 2 2 9 2 2" xfId="42149"/>
    <cellStyle name="Процентный 3 4 2 2 9 2 2 2" xfId="42150"/>
    <cellStyle name="Процентный 3 4 2 2 9 2 3" xfId="42151"/>
    <cellStyle name="Процентный 3 4 2 2 9 2 4" xfId="42152"/>
    <cellStyle name="Процентный 3 4 2 2 9 2 5" xfId="42153"/>
    <cellStyle name="Процентный 3 4 2 2 9 3" xfId="42154"/>
    <cellStyle name="Процентный 3 4 2 2 9 3 2" xfId="42155"/>
    <cellStyle name="Процентный 3 4 2 2 9 3 3" xfId="42156"/>
    <cellStyle name="Процентный 3 4 2 2 9 3 4" xfId="42157"/>
    <cellStyle name="Процентный 3 4 2 2 9 4" xfId="42158"/>
    <cellStyle name="Процентный 3 4 2 2 9 5" xfId="42159"/>
    <cellStyle name="Процентный 3 4 2 2 9 6" xfId="42160"/>
    <cellStyle name="Процентный 3 4 2 2 9 7" xfId="42161"/>
    <cellStyle name="Процентный 3 4 2 3" xfId="42162"/>
    <cellStyle name="Процентный 3 4 2 3 2" xfId="42163"/>
    <cellStyle name="Процентный 3 4 2 3 2 2" xfId="42164"/>
    <cellStyle name="Процентный 3 4 2 3 2 2 2" xfId="42165"/>
    <cellStyle name="Процентный 3 4 2 3 2 2 2 2" xfId="42166"/>
    <cellStyle name="Процентный 3 4 2 3 2 2 3" xfId="42167"/>
    <cellStyle name="Процентный 3 4 2 3 2 2 4" xfId="42168"/>
    <cellStyle name="Процентный 3 4 2 3 2 2 5" xfId="42169"/>
    <cellStyle name="Процентный 3 4 2 3 2 3" xfId="42170"/>
    <cellStyle name="Процентный 3 4 2 3 2 3 2" xfId="42171"/>
    <cellStyle name="Процентный 3 4 2 3 2 3 3" xfId="42172"/>
    <cellStyle name="Процентный 3 4 2 3 2 3 4" xfId="42173"/>
    <cellStyle name="Процентный 3 4 2 3 2 4" xfId="42174"/>
    <cellStyle name="Процентный 3 4 2 3 2 5" xfId="42175"/>
    <cellStyle name="Процентный 3 4 2 3 2 6" xfId="42176"/>
    <cellStyle name="Процентный 3 4 2 3 2 7" xfId="42177"/>
    <cellStyle name="Процентный 3 4 2 3 3" xfId="42178"/>
    <cellStyle name="Процентный 3 4 2 3 3 2" xfId="42179"/>
    <cellStyle name="Процентный 3 4 2 3 3 2 2" xfId="42180"/>
    <cellStyle name="Процентный 3 4 2 3 3 3" xfId="42181"/>
    <cellStyle name="Процентный 3 4 2 3 3 4" xfId="42182"/>
    <cellStyle name="Процентный 3 4 2 3 3 5" xfId="42183"/>
    <cellStyle name="Процентный 3 4 2 3 4" xfId="42184"/>
    <cellStyle name="Процентный 3 4 2 3 4 2" xfId="42185"/>
    <cellStyle name="Процентный 3 4 2 3 4 2 2" xfId="42186"/>
    <cellStyle name="Процентный 3 4 2 3 4 3" xfId="42187"/>
    <cellStyle name="Процентный 3 4 2 3 4 4" xfId="42188"/>
    <cellStyle name="Процентный 3 4 2 3 4 5" xfId="42189"/>
    <cellStyle name="Процентный 3 4 2 3 5" xfId="42190"/>
    <cellStyle name="Процентный 3 4 2 3 5 2" xfId="42191"/>
    <cellStyle name="Процентный 3 4 2 3 5 3" xfId="42192"/>
    <cellStyle name="Процентный 3 4 2 3 5 4" xfId="42193"/>
    <cellStyle name="Процентный 3 4 2 3 6" xfId="42194"/>
    <cellStyle name="Процентный 3 4 2 3 7" xfId="42195"/>
    <cellStyle name="Процентный 3 4 2 3 8" xfId="42196"/>
    <cellStyle name="Процентный 3 4 2 3 9" xfId="42197"/>
    <cellStyle name="Процентный 3 4 2 4" xfId="42198"/>
    <cellStyle name="Процентный 3 4 2 4 2" xfId="42199"/>
    <cellStyle name="Процентный 3 4 2 4 2 2" xfId="42200"/>
    <cellStyle name="Процентный 3 4 2 4 2 2 2" xfId="42201"/>
    <cellStyle name="Процентный 3 4 2 4 2 2 2 2" xfId="42202"/>
    <cellStyle name="Процентный 3 4 2 4 2 2 3" xfId="42203"/>
    <cellStyle name="Процентный 3 4 2 4 2 2 4" xfId="42204"/>
    <cellStyle name="Процентный 3 4 2 4 2 2 5" xfId="42205"/>
    <cellStyle name="Процентный 3 4 2 4 2 3" xfId="42206"/>
    <cellStyle name="Процентный 3 4 2 4 2 3 2" xfId="42207"/>
    <cellStyle name="Процентный 3 4 2 4 2 3 3" xfId="42208"/>
    <cellStyle name="Процентный 3 4 2 4 2 3 4" xfId="42209"/>
    <cellStyle name="Процентный 3 4 2 4 2 4" xfId="42210"/>
    <cellStyle name="Процентный 3 4 2 4 2 5" xfId="42211"/>
    <cellStyle name="Процентный 3 4 2 4 2 6" xfId="42212"/>
    <cellStyle name="Процентный 3 4 2 4 2 7" xfId="42213"/>
    <cellStyle name="Процентный 3 4 2 4 3" xfId="42214"/>
    <cellStyle name="Процентный 3 4 2 4 3 2" xfId="42215"/>
    <cellStyle name="Процентный 3 4 2 4 3 2 2" xfId="42216"/>
    <cellStyle name="Процентный 3 4 2 4 3 3" xfId="42217"/>
    <cellStyle name="Процентный 3 4 2 4 3 4" xfId="42218"/>
    <cellStyle name="Процентный 3 4 2 4 3 5" xfId="42219"/>
    <cellStyle name="Процентный 3 4 2 4 4" xfId="42220"/>
    <cellStyle name="Процентный 3 4 2 4 4 2" xfId="42221"/>
    <cellStyle name="Процентный 3 4 2 4 4 2 2" xfId="42222"/>
    <cellStyle name="Процентный 3 4 2 4 4 3" xfId="42223"/>
    <cellStyle name="Процентный 3 4 2 4 4 4" xfId="42224"/>
    <cellStyle name="Процентный 3 4 2 4 4 5" xfId="42225"/>
    <cellStyle name="Процентный 3 4 2 4 5" xfId="42226"/>
    <cellStyle name="Процентный 3 4 2 4 5 2" xfId="42227"/>
    <cellStyle name="Процентный 3 4 2 4 5 3" xfId="42228"/>
    <cellStyle name="Процентный 3 4 2 4 5 4" xfId="42229"/>
    <cellStyle name="Процентный 3 4 2 4 6" xfId="42230"/>
    <cellStyle name="Процентный 3 4 2 4 7" xfId="42231"/>
    <cellStyle name="Процентный 3 4 2 4 8" xfId="42232"/>
    <cellStyle name="Процентный 3 4 2 4 9" xfId="42233"/>
    <cellStyle name="Процентный 3 4 2 5" xfId="42234"/>
    <cellStyle name="Процентный 3 4 2 5 2" xfId="42235"/>
    <cellStyle name="Процентный 3 4 2 5 2 2" xfId="42236"/>
    <cellStyle name="Процентный 3 4 2 5 2 2 2" xfId="42237"/>
    <cellStyle name="Процентный 3 4 2 5 2 2 2 2" xfId="42238"/>
    <cellStyle name="Процентный 3 4 2 5 2 2 3" xfId="42239"/>
    <cellStyle name="Процентный 3 4 2 5 2 2 4" xfId="42240"/>
    <cellStyle name="Процентный 3 4 2 5 2 2 5" xfId="42241"/>
    <cellStyle name="Процентный 3 4 2 5 2 3" xfId="42242"/>
    <cellStyle name="Процентный 3 4 2 5 2 3 2" xfId="42243"/>
    <cellStyle name="Процентный 3 4 2 5 2 3 3" xfId="42244"/>
    <cellStyle name="Процентный 3 4 2 5 2 3 4" xfId="42245"/>
    <cellStyle name="Процентный 3 4 2 5 2 4" xfId="42246"/>
    <cellStyle name="Процентный 3 4 2 5 2 5" xfId="42247"/>
    <cellStyle name="Процентный 3 4 2 5 2 6" xfId="42248"/>
    <cellStyle name="Процентный 3 4 2 5 2 7" xfId="42249"/>
    <cellStyle name="Процентный 3 4 2 5 3" xfId="42250"/>
    <cellStyle name="Процентный 3 4 2 5 3 2" xfId="42251"/>
    <cellStyle name="Процентный 3 4 2 5 3 2 2" xfId="42252"/>
    <cellStyle name="Процентный 3 4 2 5 3 3" xfId="42253"/>
    <cellStyle name="Процентный 3 4 2 5 3 4" xfId="42254"/>
    <cellStyle name="Процентный 3 4 2 5 3 5" xfId="42255"/>
    <cellStyle name="Процентный 3 4 2 5 4" xfId="42256"/>
    <cellStyle name="Процентный 3 4 2 5 4 2" xfId="42257"/>
    <cellStyle name="Процентный 3 4 2 5 4 3" xfId="42258"/>
    <cellStyle name="Процентный 3 4 2 5 4 4" xfId="42259"/>
    <cellStyle name="Процентный 3 4 2 5 5" xfId="42260"/>
    <cellStyle name="Процентный 3 4 2 5 6" xfId="42261"/>
    <cellStyle name="Процентный 3 4 2 5 7" xfId="42262"/>
    <cellStyle name="Процентный 3 4 2 5 8" xfId="42263"/>
    <cellStyle name="Процентный 3 4 2 6" xfId="42264"/>
    <cellStyle name="Процентный 3 4 2 6 2" xfId="42265"/>
    <cellStyle name="Процентный 3 4 2 6 2 2" xfId="42266"/>
    <cellStyle name="Процентный 3 4 2 6 2 2 2" xfId="42267"/>
    <cellStyle name="Процентный 3 4 2 6 2 2 2 2" xfId="42268"/>
    <cellStyle name="Процентный 3 4 2 6 2 2 3" xfId="42269"/>
    <cellStyle name="Процентный 3 4 2 6 2 2 4" xfId="42270"/>
    <cellStyle name="Процентный 3 4 2 6 2 2 5" xfId="42271"/>
    <cellStyle name="Процентный 3 4 2 6 2 3" xfId="42272"/>
    <cellStyle name="Процентный 3 4 2 6 2 3 2" xfId="42273"/>
    <cellStyle name="Процентный 3 4 2 6 2 3 3" xfId="42274"/>
    <cellStyle name="Процентный 3 4 2 6 2 3 4" xfId="42275"/>
    <cellStyle name="Процентный 3 4 2 6 2 4" xfId="42276"/>
    <cellStyle name="Процентный 3 4 2 6 2 5" xfId="42277"/>
    <cellStyle name="Процентный 3 4 2 6 2 6" xfId="42278"/>
    <cellStyle name="Процентный 3 4 2 6 2 7" xfId="42279"/>
    <cellStyle name="Процентный 3 4 2 6 3" xfId="42280"/>
    <cellStyle name="Процентный 3 4 2 6 3 2" xfId="42281"/>
    <cellStyle name="Процентный 3 4 2 6 3 2 2" xfId="42282"/>
    <cellStyle name="Процентный 3 4 2 6 3 3" xfId="42283"/>
    <cellStyle name="Процентный 3 4 2 6 3 4" xfId="42284"/>
    <cellStyle name="Процентный 3 4 2 6 3 5" xfId="42285"/>
    <cellStyle name="Процентный 3 4 2 6 4" xfId="42286"/>
    <cellStyle name="Процентный 3 4 2 6 4 2" xfId="42287"/>
    <cellStyle name="Процентный 3 4 2 6 4 3" xfId="42288"/>
    <cellStyle name="Процентный 3 4 2 6 4 4" xfId="42289"/>
    <cellStyle name="Процентный 3 4 2 6 5" xfId="42290"/>
    <cellStyle name="Процентный 3 4 2 6 6" xfId="42291"/>
    <cellStyle name="Процентный 3 4 2 6 7" xfId="42292"/>
    <cellStyle name="Процентный 3 4 2 6 8" xfId="42293"/>
    <cellStyle name="Процентный 3 4 2 7" xfId="42294"/>
    <cellStyle name="Процентный 3 4 2 7 2" xfId="42295"/>
    <cellStyle name="Процентный 3 4 2 7 2 2" xfId="42296"/>
    <cellStyle name="Процентный 3 4 2 7 2 2 2" xfId="42297"/>
    <cellStyle name="Процентный 3 4 2 7 2 2 2 2" xfId="42298"/>
    <cellStyle name="Процентный 3 4 2 7 2 2 3" xfId="42299"/>
    <cellStyle name="Процентный 3 4 2 7 2 2 4" xfId="42300"/>
    <cellStyle name="Процентный 3 4 2 7 2 2 5" xfId="42301"/>
    <cellStyle name="Процентный 3 4 2 7 2 3" xfId="42302"/>
    <cellStyle name="Процентный 3 4 2 7 2 3 2" xfId="42303"/>
    <cellStyle name="Процентный 3 4 2 7 2 3 3" xfId="42304"/>
    <cellStyle name="Процентный 3 4 2 7 2 3 4" xfId="42305"/>
    <cellStyle name="Процентный 3 4 2 7 2 4" xfId="42306"/>
    <cellStyle name="Процентный 3 4 2 7 2 5" xfId="42307"/>
    <cellStyle name="Процентный 3 4 2 7 2 6" xfId="42308"/>
    <cellStyle name="Процентный 3 4 2 7 2 7" xfId="42309"/>
    <cellStyle name="Процентный 3 4 2 7 3" xfId="42310"/>
    <cellStyle name="Процентный 3 4 2 7 3 2" xfId="42311"/>
    <cellStyle name="Процентный 3 4 2 7 3 2 2" xfId="42312"/>
    <cellStyle name="Процентный 3 4 2 7 3 3" xfId="42313"/>
    <cellStyle name="Процентный 3 4 2 7 3 4" xfId="42314"/>
    <cellStyle name="Процентный 3 4 2 7 3 5" xfId="42315"/>
    <cellStyle name="Процентный 3 4 2 7 4" xfId="42316"/>
    <cellStyle name="Процентный 3 4 2 7 4 2" xfId="42317"/>
    <cellStyle name="Процентный 3 4 2 7 4 3" xfId="42318"/>
    <cellStyle name="Процентный 3 4 2 7 4 4" xfId="42319"/>
    <cellStyle name="Процентный 3 4 2 7 5" xfId="42320"/>
    <cellStyle name="Процентный 3 4 2 7 6" xfId="42321"/>
    <cellStyle name="Процентный 3 4 2 7 7" xfId="42322"/>
    <cellStyle name="Процентный 3 4 2 7 8" xfId="42323"/>
    <cellStyle name="Процентный 3 4 2 8" xfId="42324"/>
    <cellStyle name="Процентный 3 4 2 8 2" xfId="42325"/>
    <cellStyle name="Процентный 3 4 2 8 2 2" xfId="42326"/>
    <cellStyle name="Процентный 3 4 2 8 2 2 2" xfId="42327"/>
    <cellStyle name="Процентный 3 4 2 8 2 2 2 2" xfId="42328"/>
    <cellStyle name="Процентный 3 4 2 8 2 2 3" xfId="42329"/>
    <cellStyle name="Процентный 3 4 2 8 2 2 4" xfId="42330"/>
    <cellStyle name="Процентный 3 4 2 8 2 2 5" xfId="42331"/>
    <cellStyle name="Процентный 3 4 2 8 2 3" xfId="42332"/>
    <cellStyle name="Процентный 3 4 2 8 2 3 2" xfId="42333"/>
    <cellStyle name="Процентный 3 4 2 8 2 3 3" xfId="42334"/>
    <cellStyle name="Процентный 3 4 2 8 2 3 4" xfId="42335"/>
    <cellStyle name="Процентный 3 4 2 8 2 4" xfId="42336"/>
    <cellStyle name="Процентный 3 4 2 8 2 5" xfId="42337"/>
    <cellStyle name="Процентный 3 4 2 8 2 6" xfId="42338"/>
    <cellStyle name="Процентный 3 4 2 8 2 7" xfId="42339"/>
    <cellStyle name="Процентный 3 4 2 8 3" xfId="42340"/>
    <cellStyle name="Процентный 3 4 2 8 3 2" xfId="42341"/>
    <cellStyle name="Процентный 3 4 2 8 3 2 2" xfId="42342"/>
    <cellStyle name="Процентный 3 4 2 8 3 3" xfId="42343"/>
    <cellStyle name="Процентный 3 4 2 8 3 4" xfId="42344"/>
    <cellStyle name="Процентный 3 4 2 8 3 5" xfId="42345"/>
    <cellStyle name="Процентный 3 4 2 8 4" xfId="42346"/>
    <cellStyle name="Процентный 3 4 2 8 4 2" xfId="42347"/>
    <cellStyle name="Процентный 3 4 2 8 4 3" xfId="42348"/>
    <cellStyle name="Процентный 3 4 2 8 4 4" xfId="42349"/>
    <cellStyle name="Процентный 3 4 2 8 5" xfId="42350"/>
    <cellStyle name="Процентный 3 4 2 8 6" xfId="42351"/>
    <cellStyle name="Процентный 3 4 2 8 7" xfId="42352"/>
    <cellStyle name="Процентный 3 4 2 8 8" xfId="42353"/>
    <cellStyle name="Процентный 3 4 2 9" xfId="42354"/>
    <cellStyle name="Процентный 3 4 2 9 2" xfId="42355"/>
    <cellStyle name="Процентный 3 4 2 9 2 2" xfId="42356"/>
    <cellStyle name="Процентный 3 4 2 9 2 2 2" xfId="42357"/>
    <cellStyle name="Процентный 3 4 2 9 2 3" xfId="42358"/>
    <cellStyle name="Процентный 3 4 2 9 2 4" xfId="42359"/>
    <cellStyle name="Процентный 3 4 2 9 2 5" xfId="42360"/>
    <cellStyle name="Процентный 3 4 2 9 3" xfId="42361"/>
    <cellStyle name="Процентный 3 4 2 9 3 2" xfId="42362"/>
    <cellStyle name="Процентный 3 4 2 9 3 3" xfId="42363"/>
    <cellStyle name="Процентный 3 4 2 9 3 4" xfId="42364"/>
    <cellStyle name="Процентный 3 4 2 9 4" xfId="42365"/>
    <cellStyle name="Процентный 3 4 2 9 5" xfId="42366"/>
    <cellStyle name="Процентный 3 4 2 9 6" xfId="42367"/>
    <cellStyle name="Процентный 3 4 2 9 7" xfId="42368"/>
    <cellStyle name="Процентный 3 4 3" xfId="42369"/>
    <cellStyle name="Процентный 3 4 4" xfId="42370"/>
    <cellStyle name="Процентный 3 4 4 10" xfId="42371"/>
    <cellStyle name="Процентный 3 4 4 10 2" xfId="42372"/>
    <cellStyle name="Процентный 3 4 4 10 2 2" xfId="42373"/>
    <cellStyle name="Процентный 3 4 4 10 3" xfId="42374"/>
    <cellStyle name="Процентный 3 4 4 10 4" xfId="42375"/>
    <cellStyle name="Процентный 3 4 4 10 5" xfId="42376"/>
    <cellStyle name="Процентный 3 4 4 11" xfId="42377"/>
    <cellStyle name="Процентный 3 4 4 11 2" xfId="42378"/>
    <cellStyle name="Процентный 3 4 4 11 3" xfId="42379"/>
    <cellStyle name="Процентный 3 4 4 11 4" xfId="42380"/>
    <cellStyle name="Процентный 3 4 4 12" xfId="42381"/>
    <cellStyle name="Процентный 3 4 4 13" xfId="42382"/>
    <cellStyle name="Процентный 3 4 4 14" xfId="42383"/>
    <cellStyle name="Процентный 3 4 4 15" xfId="42384"/>
    <cellStyle name="Процентный 3 4 4 2" xfId="42385"/>
    <cellStyle name="Процентный 3 4 4 2 2" xfId="42386"/>
    <cellStyle name="Процентный 3 4 4 2 2 2" xfId="42387"/>
    <cellStyle name="Процентный 3 4 4 2 2 2 2" xfId="42388"/>
    <cellStyle name="Процентный 3 4 4 2 2 2 2 2" xfId="42389"/>
    <cellStyle name="Процентный 3 4 4 2 2 2 3" xfId="42390"/>
    <cellStyle name="Процентный 3 4 4 2 2 2 4" xfId="42391"/>
    <cellStyle name="Процентный 3 4 4 2 2 2 5" xfId="42392"/>
    <cellStyle name="Процентный 3 4 4 2 2 3" xfId="42393"/>
    <cellStyle name="Процентный 3 4 4 2 2 3 2" xfId="42394"/>
    <cellStyle name="Процентный 3 4 4 2 2 3 3" xfId="42395"/>
    <cellStyle name="Процентный 3 4 4 2 2 3 4" xfId="42396"/>
    <cellStyle name="Процентный 3 4 4 2 2 4" xfId="42397"/>
    <cellStyle name="Процентный 3 4 4 2 2 5" xfId="42398"/>
    <cellStyle name="Процентный 3 4 4 2 2 6" xfId="42399"/>
    <cellStyle name="Процентный 3 4 4 2 2 7" xfId="42400"/>
    <cellStyle name="Процентный 3 4 4 2 3" xfId="42401"/>
    <cellStyle name="Процентный 3 4 4 2 3 2" xfId="42402"/>
    <cellStyle name="Процентный 3 4 4 2 3 2 2" xfId="42403"/>
    <cellStyle name="Процентный 3 4 4 2 3 3" xfId="42404"/>
    <cellStyle name="Процентный 3 4 4 2 3 4" xfId="42405"/>
    <cellStyle name="Процентный 3 4 4 2 3 5" xfId="42406"/>
    <cellStyle name="Процентный 3 4 4 2 4" xfId="42407"/>
    <cellStyle name="Процентный 3 4 4 2 4 2" xfId="42408"/>
    <cellStyle name="Процентный 3 4 4 2 4 2 2" xfId="42409"/>
    <cellStyle name="Процентный 3 4 4 2 4 3" xfId="42410"/>
    <cellStyle name="Процентный 3 4 4 2 4 4" xfId="42411"/>
    <cellStyle name="Процентный 3 4 4 2 4 5" xfId="42412"/>
    <cellStyle name="Процентный 3 4 4 2 5" xfId="42413"/>
    <cellStyle name="Процентный 3 4 4 2 5 2" xfId="42414"/>
    <cellStyle name="Процентный 3 4 4 2 5 3" xfId="42415"/>
    <cellStyle name="Процентный 3 4 4 2 5 4" xfId="42416"/>
    <cellStyle name="Процентный 3 4 4 2 6" xfId="42417"/>
    <cellStyle name="Процентный 3 4 4 2 7" xfId="42418"/>
    <cellStyle name="Процентный 3 4 4 2 8" xfId="42419"/>
    <cellStyle name="Процентный 3 4 4 2 9" xfId="42420"/>
    <cellStyle name="Процентный 3 4 4 3" xfId="42421"/>
    <cellStyle name="Процентный 3 4 4 3 2" xfId="42422"/>
    <cellStyle name="Процентный 3 4 4 3 2 2" xfId="42423"/>
    <cellStyle name="Процентный 3 4 4 3 2 2 2" xfId="42424"/>
    <cellStyle name="Процентный 3 4 4 3 2 2 2 2" xfId="42425"/>
    <cellStyle name="Процентный 3 4 4 3 2 2 3" xfId="42426"/>
    <cellStyle name="Процентный 3 4 4 3 2 2 4" xfId="42427"/>
    <cellStyle name="Процентный 3 4 4 3 2 2 5" xfId="42428"/>
    <cellStyle name="Процентный 3 4 4 3 2 3" xfId="42429"/>
    <cellStyle name="Процентный 3 4 4 3 2 3 2" xfId="42430"/>
    <cellStyle name="Процентный 3 4 4 3 2 3 3" xfId="42431"/>
    <cellStyle name="Процентный 3 4 4 3 2 3 4" xfId="42432"/>
    <cellStyle name="Процентный 3 4 4 3 2 4" xfId="42433"/>
    <cellStyle name="Процентный 3 4 4 3 2 5" xfId="42434"/>
    <cellStyle name="Процентный 3 4 4 3 2 6" xfId="42435"/>
    <cellStyle name="Процентный 3 4 4 3 2 7" xfId="42436"/>
    <cellStyle name="Процентный 3 4 4 3 3" xfId="42437"/>
    <cellStyle name="Процентный 3 4 4 3 3 2" xfId="42438"/>
    <cellStyle name="Процентный 3 4 4 3 3 2 2" xfId="42439"/>
    <cellStyle name="Процентный 3 4 4 3 3 3" xfId="42440"/>
    <cellStyle name="Процентный 3 4 4 3 3 4" xfId="42441"/>
    <cellStyle name="Процентный 3 4 4 3 3 5" xfId="42442"/>
    <cellStyle name="Процентный 3 4 4 3 4" xfId="42443"/>
    <cellStyle name="Процентный 3 4 4 3 4 2" xfId="42444"/>
    <cellStyle name="Процентный 3 4 4 3 4 2 2" xfId="42445"/>
    <cellStyle name="Процентный 3 4 4 3 4 3" xfId="42446"/>
    <cellStyle name="Процентный 3 4 4 3 4 4" xfId="42447"/>
    <cellStyle name="Процентный 3 4 4 3 4 5" xfId="42448"/>
    <cellStyle name="Процентный 3 4 4 3 5" xfId="42449"/>
    <cellStyle name="Процентный 3 4 4 3 5 2" xfId="42450"/>
    <cellStyle name="Процентный 3 4 4 3 5 3" xfId="42451"/>
    <cellStyle name="Процентный 3 4 4 3 5 4" xfId="42452"/>
    <cellStyle name="Процентный 3 4 4 3 6" xfId="42453"/>
    <cellStyle name="Процентный 3 4 4 3 7" xfId="42454"/>
    <cellStyle name="Процентный 3 4 4 3 8" xfId="42455"/>
    <cellStyle name="Процентный 3 4 4 3 9" xfId="42456"/>
    <cellStyle name="Процентный 3 4 4 4" xfId="42457"/>
    <cellStyle name="Процентный 3 4 4 4 2" xfId="42458"/>
    <cellStyle name="Процентный 3 4 4 4 2 2" xfId="42459"/>
    <cellStyle name="Процентный 3 4 4 4 2 2 2" xfId="42460"/>
    <cellStyle name="Процентный 3 4 4 4 2 2 2 2" xfId="42461"/>
    <cellStyle name="Процентный 3 4 4 4 2 2 3" xfId="42462"/>
    <cellStyle name="Процентный 3 4 4 4 2 2 4" xfId="42463"/>
    <cellStyle name="Процентный 3 4 4 4 2 2 5" xfId="42464"/>
    <cellStyle name="Процентный 3 4 4 4 2 3" xfId="42465"/>
    <cellStyle name="Процентный 3 4 4 4 2 3 2" xfId="42466"/>
    <cellStyle name="Процентный 3 4 4 4 2 3 3" xfId="42467"/>
    <cellStyle name="Процентный 3 4 4 4 2 3 4" xfId="42468"/>
    <cellStyle name="Процентный 3 4 4 4 2 4" xfId="42469"/>
    <cellStyle name="Процентный 3 4 4 4 2 5" xfId="42470"/>
    <cellStyle name="Процентный 3 4 4 4 2 6" xfId="42471"/>
    <cellStyle name="Процентный 3 4 4 4 2 7" xfId="42472"/>
    <cellStyle name="Процентный 3 4 4 4 3" xfId="42473"/>
    <cellStyle name="Процентный 3 4 4 4 3 2" xfId="42474"/>
    <cellStyle name="Процентный 3 4 4 4 3 2 2" xfId="42475"/>
    <cellStyle name="Процентный 3 4 4 4 3 3" xfId="42476"/>
    <cellStyle name="Процентный 3 4 4 4 3 4" xfId="42477"/>
    <cellStyle name="Процентный 3 4 4 4 3 5" xfId="42478"/>
    <cellStyle name="Процентный 3 4 4 4 4" xfId="42479"/>
    <cellStyle name="Процентный 3 4 4 4 4 2" xfId="42480"/>
    <cellStyle name="Процентный 3 4 4 4 4 3" xfId="42481"/>
    <cellStyle name="Процентный 3 4 4 4 4 4" xfId="42482"/>
    <cellStyle name="Процентный 3 4 4 4 5" xfId="42483"/>
    <cellStyle name="Процентный 3 4 4 4 6" xfId="42484"/>
    <cellStyle name="Процентный 3 4 4 4 7" xfId="42485"/>
    <cellStyle name="Процентный 3 4 4 4 8" xfId="42486"/>
    <cellStyle name="Процентный 3 4 4 5" xfId="42487"/>
    <cellStyle name="Процентный 3 4 4 5 2" xfId="42488"/>
    <cellStyle name="Процентный 3 4 4 5 2 2" xfId="42489"/>
    <cellStyle name="Процентный 3 4 4 5 2 2 2" xfId="42490"/>
    <cellStyle name="Процентный 3 4 4 5 2 2 2 2" xfId="42491"/>
    <cellStyle name="Процентный 3 4 4 5 2 2 3" xfId="42492"/>
    <cellStyle name="Процентный 3 4 4 5 2 2 4" xfId="42493"/>
    <cellStyle name="Процентный 3 4 4 5 2 2 5" xfId="42494"/>
    <cellStyle name="Процентный 3 4 4 5 2 3" xfId="42495"/>
    <cellStyle name="Процентный 3 4 4 5 2 3 2" xfId="42496"/>
    <cellStyle name="Процентный 3 4 4 5 2 3 3" xfId="42497"/>
    <cellStyle name="Процентный 3 4 4 5 2 3 4" xfId="42498"/>
    <cellStyle name="Процентный 3 4 4 5 2 4" xfId="42499"/>
    <cellStyle name="Процентный 3 4 4 5 2 5" xfId="42500"/>
    <cellStyle name="Процентный 3 4 4 5 2 6" xfId="42501"/>
    <cellStyle name="Процентный 3 4 4 5 2 7" xfId="42502"/>
    <cellStyle name="Процентный 3 4 4 5 3" xfId="42503"/>
    <cellStyle name="Процентный 3 4 4 5 3 2" xfId="42504"/>
    <cellStyle name="Процентный 3 4 4 5 3 2 2" xfId="42505"/>
    <cellStyle name="Процентный 3 4 4 5 3 3" xfId="42506"/>
    <cellStyle name="Процентный 3 4 4 5 3 4" xfId="42507"/>
    <cellStyle name="Процентный 3 4 4 5 3 5" xfId="42508"/>
    <cellStyle name="Процентный 3 4 4 5 4" xfId="42509"/>
    <cellStyle name="Процентный 3 4 4 5 4 2" xfId="42510"/>
    <cellStyle name="Процентный 3 4 4 5 4 3" xfId="42511"/>
    <cellStyle name="Процентный 3 4 4 5 4 4" xfId="42512"/>
    <cellStyle name="Процентный 3 4 4 5 5" xfId="42513"/>
    <cellStyle name="Процентный 3 4 4 5 6" xfId="42514"/>
    <cellStyle name="Процентный 3 4 4 5 7" xfId="42515"/>
    <cellStyle name="Процентный 3 4 4 5 8" xfId="42516"/>
    <cellStyle name="Процентный 3 4 4 6" xfId="42517"/>
    <cellStyle name="Процентный 3 4 4 6 2" xfId="42518"/>
    <cellStyle name="Процентный 3 4 4 6 2 2" xfId="42519"/>
    <cellStyle name="Процентный 3 4 4 6 2 2 2" xfId="42520"/>
    <cellStyle name="Процентный 3 4 4 6 2 2 2 2" xfId="42521"/>
    <cellStyle name="Процентный 3 4 4 6 2 2 3" xfId="42522"/>
    <cellStyle name="Процентный 3 4 4 6 2 2 4" xfId="42523"/>
    <cellStyle name="Процентный 3 4 4 6 2 2 5" xfId="42524"/>
    <cellStyle name="Процентный 3 4 4 6 2 3" xfId="42525"/>
    <cellStyle name="Процентный 3 4 4 6 2 3 2" xfId="42526"/>
    <cellStyle name="Процентный 3 4 4 6 2 3 3" xfId="42527"/>
    <cellStyle name="Процентный 3 4 4 6 2 3 4" xfId="42528"/>
    <cellStyle name="Процентный 3 4 4 6 2 4" xfId="42529"/>
    <cellStyle name="Процентный 3 4 4 6 2 5" xfId="42530"/>
    <cellStyle name="Процентный 3 4 4 6 2 6" xfId="42531"/>
    <cellStyle name="Процентный 3 4 4 6 2 7" xfId="42532"/>
    <cellStyle name="Процентный 3 4 4 6 3" xfId="42533"/>
    <cellStyle name="Процентный 3 4 4 6 3 2" xfId="42534"/>
    <cellStyle name="Процентный 3 4 4 6 3 2 2" xfId="42535"/>
    <cellStyle name="Процентный 3 4 4 6 3 3" xfId="42536"/>
    <cellStyle name="Процентный 3 4 4 6 3 4" xfId="42537"/>
    <cellStyle name="Процентный 3 4 4 6 3 5" xfId="42538"/>
    <cellStyle name="Процентный 3 4 4 6 4" xfId="42539"/>
    <cellStyle name="Процентный 3 4 4 6 4 2" xfId="42540"/>
    <cellStyle name="Процентный 3 4 4 6 4 3" xfId="42541"/>
    <cellStyle name="Процентный 3 4 4 6 4 4" xfId="42542"/>
    <cellStyle name="Процентный 3 4 4 6 5" xfId="42543"/>
    <cellStyle name="Процентный 3 4 4 6 6" xfId="42544"/>
    <cellStyle name="Процентный 3 4 4 6 7" xfId="42545"/>
    <cellStyle name="Процентный 3 4 4 6 8" xfId="42546"/>
    <cellStyle name="Процентный 3 4 4 7" xfId="42547"/>
    <cellStyle name="Процентный 3 4 4 7 2" xfId="42548"/>
    <cellStyle name="Процентный 3 4 4 7 2 2" xfId="42549"/>
    <cellStyle name="Процентный 3 4 4 7 2 2 2" xfId="42550"/>
    <cellStyle name="Процентный 3 4 4 7 2 2 2 2" xfId="42551"/>
    <cellStyle name="Процентный 3 4 4 7 2 2 3" xfId="42552"/>
    <cellStyle name="Процентный 3 4 4 7 2 2 4" xfId="42553"/>
    <cellStyle name="Процентный 3 4 4 7 2 2 5" xfId="42554"/>
    <cellStyle name="Процентный 3 4 4 7 2 3" xfId="42555"/>
    <cellStyle name="Процентный 3 4 4 7 2 3 2" xfId="42556"/>
    <cellStyle name="Процентный 3 4 4 7 2 3 3" xfId="42557"/>
    <cellStyle name="Процентный 3 4 4 7 2 3 4" xfId="42558"/>
    <cellStyle name="Процентный 3 4 4 7 2 4" xfId="42559"/>
    <cellStyle name="Процентный 3 4 4 7 2 5" xfId="42560"/>
    <cellStyle name="Процентный 3 4 4 7 2 6" xfId="42561"/>
    <cellStyle name="Процентный 3 4 4 7 2 7" xfId="42562"/>
    <cellStyle name="Процентный 3 4 4 7 3" xfId="42563"/>
    <cellStyle name="Процентный 3 4 4 7 3 2" xfId="42564"/>
    <cellStyle name="Процентный 3 4 4 7 3 2 2" xfId="42565"/>
    <cellStyle name="Процентный 3 4 4 7 3 3" xfId="42566"/>
    <cellStyle name="Процентный 3 4 4 7 3 4" xfId="42567"/>
    <cellStyle name="Процентный 3 4 4 7 3 5" xfId="42568"/>
    <cellStyle name="Процентный 3 4 4 7 4" xfId="42569"/>
    <cellStyle name="Процентный 3 4 4 7 4 2" xfId="42570"/>
    <cellStyle name="Процентный 3 4 4 7 4 3" xfId="42571"/>
    <cellStyle name="Процентный 3 4 4 7 4 4" xfId="42572"/>
    <cellStyle name="Процентный 3 4 4 7 5" xfId="42573"/>
    <cellStyle name="Процентный 3 4 4 7 6" xfId="42574"/>
    <cellStyle name="Процентный 3 4 4 7 7" xfId="42575"/>
    <cellStyle name="Процентный 3 4 4 7 8" xfId="42576"/>
    <cellStyle name="Процентный 3 4 4 8" xfId="42577"/>
    <cellStyle name="Процентный 3 4 4 8 2" xfId="42578"/>
    <cellStyle name="Процентный 3 4 4 8 2 2" xfId="42579"/>
    <cellStyle name="Процентный 3 4 4 8 2 2 2" xfId="42580"/>
    <cellStyle name="Процентный 3 4 4 8 2 3" xfId="42581"/>
    <cellStyle name="Процентный 3 4 4 8 2 4" xfId="42582"/>
    <cellStyle name="Процентный 3 4 4 8 2 5" xfId="42583"/>
    <cellStyle name="Процентный 3 4 4 8 3" xfId="42584"/>
    <cellStyle name="Процентный 3 4 4 8 3 2" xfId="42585"/>
    <cellStyle name="Процентный 3 4 4 8 3 3" xfId="42586"/>
    <cellStyle name="Процентный 3 4 4 8 3 4" xfId="42587"/>
    <cellStyle name="Процентный 3 4 4 8 4" xfId="42588"/>
    <cellStyle name="Процентный 3 4 4 8 5" xfId="42589"/>
    <cellStyle name="Процентный 3 4 4 8 6" xfId="42590"/>
    <cellStyle name="Процентный 3 4 4 8 7" xfId="42591"/>
    <cellStyle name="Процентный 3 4 4 9" xfId="42592"/>
    <cellStyle name="Процентный 3 4 4 9 2" xfId="42593"/>
    <cellStyle name="Процентный 3 4 4 9 2 2" xfId="42594"/>
    <cellStyle name="Процентный 3 4 4 9 2 2 2" xfId="42595"/>
    <cellStyle name="Процентный 3 4 4 9 2 3" xfId="42596"/>
    <cellStyle name="Процентный 3 4 4 9 2 4" xfId="42597"/>
    <cellStyle name="Процентный 3 4 4 9 2 5" xfId="42598"/>
    <cellStyle name="Процентный 3 4 4 9 3" xfId="42599"/>
    <cellStyle name="Процентный 3 4 4 9 3 2" xfId="42600"/>
    <cellStyle name="Процентный 3 4 4 9 3 3" xfId="42601"/>
    <cellStyle name="Процентный 3 4 4 9 3 4" xfId="42602"/>
    <cellStyle name="Процентный 3 4 4 9 4" xfId="42603"/>
    <cellStyle name="Процентный 3 4 4 9 5" xfId="42604"/>
    <cellStyle name="Процентный 3 4 4 9 6" xfId="42605"/>
    <cellStyle name="Процентный 3 4 4 9 7" xfId="42606"/>
    <cellStyle name="Процентный 3 4 5" xfId="42607"/>
    <cellStyle name="Процентный 3 4 5 10" xfId="42608"/>
    <cellStyle name="Процентный 3 4 5 10 2" xfId="42609"/>
    <cellStyle name="Процентный 3 4 5 10 2 2" xfId="42610"/>
    <cellStyle name="Процентный 3 4 5 10 3" xfId="42611"/>
    <cellStyle name="Процентный 3 4 5 10 4" xfId="42612"/>
    <cellStyle name="Процентный 3 4 5 10 5" xfId="42613"/>
    <cellStyle name="Процентный 3 4 5 11" xfId="42614"/>
    <cellStyle name="Процентный 3 4 5 11 2" xfId="42615"/>
    <cellStyle name="Процентный 3 4 5 11 3" xfId="42616"/>
    <cellStyle name="Процентный 3 4 5 11 4" xfId="42617"/>
    <cellStyle name="Процентный 3 4 5 12" xfId="42618"/>
    <cellStyle name="Процентный 3 4 5 13" xfId="42619"/>
    <cellStyle name="Процентный 3 4 5 14" xfId="42620"/>
    <cellStyle name="Процентный 3 4 5 15" xfId="42621"/>
    <cellStyle name="Процентный 3 4 5 2" xfId="42622"/>
    <cellStyle name="Процентный 3 4 5 2 2" xfId="42623"/>
    <cellStyle name="Процентный 3 4 5 2 2 2" xfId="42624"/>
    <cellStyle name="Процентный 3 4 5 2 2 2 2" xfId="42625"/>
    <cellStyle name="Процентный 3 4 5 2 2 2 2 2" xfId="42626"/>
    <cellStyle name="Процентный 3 4 5 2 2 2 3" xfId="42627"/>
    <cellStyle name="Процентный 3 4 5 2 2 2 4" xfId="42628"/>
    <cellStyle name="Процентный 3 4 5 2 2 2 5" xfId="42629"/>
    <cellStyle name="Процентный 3 4 5 2 2 3" xfId="42630"/>
    <cellStyle name="Процентный 3 4 5 2 2 3 2" xfId="42631"/>
    <cellStyle name="Процентный 3 4 5 2 2 3 3" xfId="42632"/>
    <cellStyle name="Процентный 3 4 5 2 2 3 4" xfId="42633"/>
    <cellStyle name="Процентный 3 4 5 2 2 4" xfId="42634"/>
    <cellStyle name="Процентный 3 4 5 2 2 5" xfId="42635"/>
    <cellStyle name="Процентный 3 4 5 2 2 6" xfId="42636"/>
    <cellStyle name="Процентный 3 4 5 2 2 7" xfId="42637"/>
    <cellStyle name="Процентный 3 4 5 2 3" xfId="42638"/>
    <cellStyle name="Процентный 3 4 5 2 3 2" xfId="42639"/>
    <cellStyle name="Процентный 3 4 5 2 3 2 2" xfId="42640"/>
    <cellStyle name="Процентный 3 4 5 2 3 3" xfId="42641"/>
    <cellStyle name="Процентный 3 4 5 2 3 4" xfId="42642"/>
    <cellStyle name="Процентный 3 4 5 2 3 5" xfId="42643"/>
    <cellStyle name="Процентный 3 4 5 2 4" xfId="42644"/>
    <cellStyle name="Процентный 3 4 5 2 4 2" xfId="42645"/>
    <cellStyle name="Процентный 3 4 5 2 4 2 2" xfId="42646"/>
    <cellStyle name="Процентный 3 4 5 2 4 3" xfId="42647"/>
    <cellStyle name="Процентный 3 4 5 2 4 4" xfId="42648"/>
    <cellStyle name="Процентный 3 4 5 2 4 5" xfId="42649"/>
    <cellStyle name="Процентный 3 4 5 2 5" xfId="42650"/>
    <cellStyle name="Процентный 3 4 5 2 5 2" xfId="42651"/>
    <cellStyle name="Процентный 3 4 5 2 5 3" xfId="42652"/>
    <cellStyle name="Процентный 3 4 5 2 5 4" xfId="42653"/>
    <cellStyle name="Процентный 3 4 5 2 6" xfId="42654"/>
    <cellStyle name="Процентный 3 4 5 2 7" xfId="42655"/>
    <cellStyle name="Процентный 3 4 5 2 8" xfId="42656"/>
    <cellStyle name="Процентный 3 4 5 2 9" xfId="42657"/>
    <cellStyle name="Процентный 3 4 5 3" xfId="42658"/>
    <cellStyle name="Процентный 3 4 5 3 2" xfId="42659"/>
    <cellStyle name="Процентный 3 4 5 3 2 2" xfId="42660"/>
    <cellStyle name="Процентный 3 4 5 3 2 2 2" xfId="42661"/>
    <cellStyle name="Процентный 3 4 5 3 2 2 2 2" xfId="42662"/>
    <cellStyle name="Процентный 3 4 5 3 2 2 3" xfId="42663"/>
    <cellStyle name="Процентный 3 4 5 3 2 2 4" xfId="42664"/>
    <cellStyle name="Процентный 3 4 5 3 2 2 5" xfId="42665"/>
    <cellStyle name="Процентный 3 4 5 3 2 3" xfId="42666"/>
    <cellStyle name="Процентный 3 4 5 3 2 3 2" xfId="42667"/>
    <cellStyle name="Процентный 3 4 5 3 2 3 3" xfId="42668"/>
    <cellStyle name="Процентный 3 4 5 3 2 3 4" xfId="42669"/>
    <cellStyle name="Процентный 3 4 5 3 2 4" xfId="42670"/>
    <cellStyle name="Процентный 3 4 5 3 2 5" xfId="42671"/>
    <cellStyle name="Процентный 3 4 5 3 2 6" xfId="42672"/>
    <cellStyle name="Процентный 3 4 5 3 2 7" xfId="42673"/>
    <cellStyle name="Процентный 3 4 5 3 3" xfId="42674"/>
    <cellStyle name="Процентный 3 4 5 3 3 2" xfId="42675"/>
    <cellStyle name="Процентный 3 4 5 3 3 2 2" xfId="42676"/>
    <cellStyle name="Процентный 3 4 5 3 3 3" xfId="42677"/>
    <cellStyle name="Процентный 3 4 5 3 3 4" xfId="42678"/>
    <cellStyle name="Процентный 3 4 5 3 3 5" xfId="42679"/>
    <cellStyle name="Процентный 3 4 5 3 4" xfId="42680"/>
    <cellStyle name="Процентный 3 4 5 3 4 2" xfId="42681"/>
    <cellStyle name="Процентный 3 4 5 3 4 2 2" xfId="42682"/>
    <cellStyle name="Процентный 3 4 5 3 4 3" xfId="42683"/>
    <cellStyle name="Процентный 3 4 5 3 4 4" xfId="42684"/>
    <cellStyle name="Процентный 3 4 5 3 4 5" xfId="42685"/>
    <cellStyle name="Процентный 3 4 5 3 5" xfId="42686"/>
    <cellStyle name="Процентный 3 4 5 3 5 2" xfId="42687"/>
    <cellStyle name="Процентный 3 4 5 3 5 3" xfId="42688"/>
    <cellStyle name="Процентный 3 4 5 3 5 4" xfId="42689"/>
    <cellStyle name="Процентный 3 4 5 3 6" xfId="42690"/>
    <cellStyle name="Процентный 3 4 5 3 7" xfId="42691"/>
    <cellStyle name="Процентный 3 4 5 3 8" xfId="42692"/>
    <cellStyle name="Процентный 3 4 5 3 9" xfId="42693"/>
    <cellStyle name="Процентный 3 4 5 4" xfId="42694"/>
    <cellStyle name="Процентный 3 4 5 4 2" xfId="42695"/>
    <cellStyle name="Процентный 3 4 5 4 2 2" xfId="42696"/>
    <cellStyle name="Процентный 3 4 5 4 2 2 2" xfId="42697"/>
    <cellStyle name="Процентный 3 4 5 4 2 2 2 2" xfId="42698"/>
    <cellStyle name="Процентный 3 4 5 4 2 2 3" xfId="42699"/>
    <cellStyle name="Процентный 3 4 5 4 2 2 4" xfId="42700"/>
    <cellStyle name="Процентный 3 4 5 4 2 2 5" xfId="42701"/>
    <cellStyle name="Процентный 3 4 5 4 2 3" xfId="42702"/>
    <cellStyle name="Процентный 3 4 5 4 2 3 2" xfId="42703"/>
    <cellStyle name="Процентный 3 4 5 4 2 3 3" xfId="42704"/>
    <cellStyle name="Процентный 3 4 5 4 2 3 4" xfId="42705"/>
    <cellStyle name="Процентный 3 4 5 4 2 4" xfId="42706"/>
    <cellStyle name="Процентный 3 4 5 4 2 5" xfId="42707"/>
    <cellStyle name="Процентный 3 4 5 4 2 6" xfId="42708"/>
    <cellStyle name="Процентный 3 4 5 4 2 7" xfId="42709"/>
    <cellStyle name="Процентный 3 4 5 4 3" xfId="42710"/>
    <cellStyle name="Процентный 3 4 5 4 3 2" xfId="42711"/>
    <cellStyle name="Процентный 3 4 5 4 3 2 2" xfId="42712"/>
    <cellStyle name="Процентный 3 4 5 4 3 3" xfId="42713"/>
    <cellStyle name="Процентный 3 4 5 4 3 4" xfId="42714"/>
    <cellStyle name="Процентный 3 4 5 4 3 5" xfId="42715"/>
    <cellStyle name="Процентный 3 4 5 4 4" xfId="42716"/>
    <cellStyle name="Процентный 3 4 5 4 4 2" xfId="42717"/>
    <cellStyle name="Процентный 3 4 5 4 4 3" xfId="42718"/>
    <cellStyle name="Процентный 3 4 5 4 4 4" xfId="42719"/>
    <cellStyle name="Процентный 3 4 5 4 5" xfId="42720"/>
    <cellStyle name="Процентный 3 4 5 4 6" xfId="42721"/>
    <cellStyle name="Процентный 3 4 5 4 7" xfId="42722"/>
    <cellStyle name="Процентный 3 4 5 4 8" xfId="42723"/>
    <cellStyle name="Процентный 3 4 5 5" xfId="42724"/>
    <cellStyle name="Процентный 3 4 5 5 2" xfId="42725"/>
    <cellStyle name="Процентный 3 4 5 5 2 2" xfId="42726"/>
    <cellStyle name="Процентный 3 4 5 5 2 2 2" xfId="42727"/>
    <cellStyle name="Процентный 3 4 5 5 2 2 2 2" xfId="42728"/>
    <cellStyle name="Процентный 3 4 5 5 2 2 3" xfId="42729"/>
    <cellStyle name="Процентный 3 4 5 5 2 2 4" xfId="42730"/>
    <cellStyle name="Процентный 3 4 5 5 2 2 5" xfId="42731"/>
    <cellStyle name="Процентный 3 4 5 5 2 3" xfId="42732"/>
    <cellStyle name="Процентный 3 4 5 5 2 3 2" xfId="42733"/>
    <cellStyle name="Процентный 3 4 5 5 2 3 3" xfId="42734"/>
    <cellStyle name="Процентный 3 4 5 5 2 3 4" xfId="42735"/>
    <cellStyle name="Процентный 3 4 5 5 2 4" xfId="42736"/>
    <cellStyle name="Процентный 3 4 5 5 2 5" xfId="42737"/>
    <cellStyle name="Процентный 3 4 5 5 2 6" xfId="42738"/>
    <cellStyle name="Процентный 3 4 5 5 2 7" xfId="42739"/>
    <cellStyle name="Процентный 3 4 5 5 3" xfId="42740"/>
    <cellStyle name="Процентный 3 4 5 5 3 2" xfId="42741"/>
    <cellStyle name="Процентный 3 4 5 5 3 2 2" xfId="42742"/>
    <cellStyle name="Процентный 3 4 5 5 3 3" xfId="42743"/>
    <cellStyle name="Процентный 3 4 5 5 3 4" xfId="42744"/>
    <cellStyle name="Процентный 3 4 5 5 3 5" xfId="42745"/>
    <cellStyle name="Процентный 3 4 5 5 4" xfId="42746"/>
    <cellStyle name="Процентный 3 4 5 5 4 2" xfId="42747"/>
    <cellStyle name="Процентный 3 4 5 5 4 3" xfId="42748"/>
    <cellStyle name="Процентный 3 4 5 5 4 4" xfId="42749"/>
    <cellStyle name="Процентный 3 4 5 5 5" xfId="42750"/>
    <cellStyle name="Процентный 3 4 5 5 6" xfId="42751"/>
    <cellStyle name="Процентный 3 4 5 5 7" xfId="42752"/>
    <cellStyle name="Процентный 3 4 5 5 8" xfId="42753"/>
    <cellStyle name="Процентный 3 4 5 6" xfId="42754"/>
    <cellStyle name="Процентный 3 4 5 6 2" xfId="42755"/>
    <cellStyle name="Процентный 3 4 5 6 2 2" xfId="42756"/>
    <cellStyle name="Процентный 3 4 5 6 2 2 2" xfId="42757"/>
    <cellStyle name="Процентный 3 4 5 6 2 2 2 2" xfId="42758"/>
    <cellStyle name="Процентный 3 4 5 6 2 2 3" xfId="42759"/>
    <cellStyle name="Процентный 3 4 5 6 2 2 4" xfId="42760"/>
    <cellStyle name="Процентный 3 4 5 6 2 2 5" xfId="42761"/>
    <cellStyle name="Процентный 3 4 5 6 2 3" xfId="42762"/>
    <cellStyle name="Процентный 3 4 5 6 2 3 2" xfId="42763"/>
    <cellStyle name="Процентный 3 4 5 6 2 3 3" xfId="42764"/>
    <cellStyle name="Процентный 3 4 5 6 2 3 4" xfId="42765"/>
    <cellStyle name="Процентный 3 4 5 6 2 4" xfId="42766"/>
    <cellStyle name="Процентный 3 4 5 6 2 5" xfId="42767"/>
    <cellStyle name="Процентный 3 4 5 6 2 6" xfId="42768"/>
    <cellStyle name="Процентный 3 4 5 6 2 7" xfId="42769"/>
    <cellStyle name="Процентный 3 4 5 6 3" xfId="42770"/>
    <cellStyle name="Процентный 3 4 5 6 3 2" xfId="42771"/>
    <cellStyle name="Процентный 3 4 5 6 3 2 2" xfId="42772"/>
    <cellStyle name="Процентный 3 4 5 6 3 3" xfId="42773"/>
    <cellStyle name="Процентный 3 4 5 6 3 4" xfId="42774"/>
    <cellStyle name="Процентный 3 4 5 6 3 5" xfId="42775"/>
    <cellStyle name="Процентный 3 4 5 6 4" xfId="42776"/>
    <cellStyle name="Процентный 3 4 5 6 4 2" xfId="42777"/>
    <cellStyle name="Процентный 3 4 5 6 4 3" xfId="42778"/>
    <cellStyle name="Процентный 3 4 5 6 4 4" xfId="42779"/>
    <cellStyle name="Процентный 3 4 5 6 5" xfId="42780"/>
    <cellStyle name="Процентный 3 4 5 6 6" xfId="42781"/>
    <cellStyle name="Процентный 3 4 5 6 7" xfId="42782"/>
    <cellStyle name="Процентный 3 4 5 6 8" xfId="42783"/>
    <cellStyle name="Процентный 3 4 5 7" xfId="42784"/>
    <cellStyle name="Процентный 3 4 5 7 2" xfId="42785"/>
    <cellStyle name="Процентный 3 4 5 7 2 2" xfId="42786"/>
    <cellStyle name="Процентный 3 4 5 7 2 2 2" xfId="42787"/>
    <cellStyle name="Процентный 3 4 5 7 2 2 2 2" xfId="42788"/>
    <cellStyle name="Процентный 3 4 5 7 2 2 3" xfId="42789"/>
    <cellStyle name="Процентный 3 4 5 7 2 2 4" xfId="42790"/>
    <cellStyle name="Процентный 3 4 5 7 2 2 5" xfId="42791"/>
    <cellStyle name="Процентный 3 4 5 7 2 3" xfId="42792"/>
    <cellStyle name="Процентный 3 4 5 7 2 3 2" xfId="42793"/>
    <cellStyle name="Процентный 3 4 5 7 2 3 3" xfId="42794"/>
    <cellStyle name="Процентный 3 4 5 7 2 3 4" xfId="42795"/>
    <cellStyle name="Процентный 3 4 5 7 2 4" xfId="42796"/>
    <cellStyle name="Процентный 3 4 5 7 2 5" xfId="42797"/>
    <cellStyle name="Процентный 3 4 5 7 2 6" xfId="42798"/>
    <cellStyle name="Процентный 3 4 5 7 2 7" xfId="42799"/>
    <cellStyle name="Процентный 3 4 5 7 3" xfId="42800"/>
    <cellStyle name="Процентный 3 4 5 7 3 2" xfId="42801"/>
    <cellStyle name="Процентный 3 4 5 7 3 2 2" xfId="42802"/>
    <cellStyle name="Процентный 3 4 5 7 3 3" xfId="42803"/>
    <cellStyle name="Процентный 3 4 5 7 3 4" xfId="42804"/>
    <cellStyle name="Процентный 3 4 5 7 3 5" xfId="42805"/>
    <cellStyle name="Процентный 3 4 5 7 4" xfId="42806"/>
    <cellStyle name="Процентный 3 4 5 7 4 2" xfId="42807"/>
    <cellStyle name="Процентный 3 4 5 7 4 3" xfId="42808"/>
    <cellStyle name="Процентный 3 4 5 7 4 4" xfId="42809"/>
    <cellStyle name="Процентный 3 4 5 7 5" xfId="42810"/>
    <cellStyle name="Процентный 3 4 5 7 6" xfId="42811"/>
    <cellStyle name="Процентный 3 4 5 7 7" xfId="42812"/>
    <cellStyle name="Процентный 3 4 5 7 8" xfId="42813"/>
    <cellStyle name="Процентный 3 4 5 8" xfId="42814"/>
    <cellStyle name="Процентный 3 4 5 8 2" xfId="42815"/>
    <cellStyle name="Процентный 3 4 5 8 2 2" xfId="42816"/>
    <cellStyle name="Процентный 3 4 5 8 2 2 2" xfId="42817"/>
    <cellStyle name="Процентный 3 4 5 8 2 3" xfId="42818"/>
    <cellStyle name="Процентный 3 4 5 8 2 4" xfId="42819"/>
    <cellStyle name="Процентный 3 4 5 8 2 5" xfId="42820"/>
    <cellStyle name="Процентный 3 4 5 8 3" xfId="42821"/>
    <cellStyle name="Процентный 3 4 5 8 3 2" xfId="42822"/>
    <cellStyle name="Процентный 3 4 5 8 3 3" xfId="42823"/>
    <cellStyle name="Процентный 3 4 5 8 3 4" xfId="42824"/>
    <cellStyle name="Процентный 3 4 5 8 4" xfId="42825"/>
    <cellStyle name="Процентный 3 4 5 8 5" xfId="42826"/>
    <cellStyle name="Процентный 3 4 5 8 6" xfId="42827"/>
    <cellStyle name="Процентный 3 4 5 8 7" xfId="42828"/>
    <cellStyle name="Процентный 3 4 5 9" xfId="42829"/>
    <cellStyle name="Процентный 3 4 5 9 2" xfId="42830"/>
    <cellStyle name="Процентный 3 4 5 9 2 2" xfId="42831"/>
    <cellStyle name="Процентный 3 4 5 9 2 2 2" xfId="42832"/>
    <cellStyle name="Процентный 3 4 5 9 2 3" xfId="42833"/>
    <cellStyle name="Процентный 3 4 5 9 2 4" xfId="42834"/>
    <cellStyle name="Процентный 3 4 5 9 2 5" xfId="42835"/>
    <cellStyle name="Процентный 3 4 5 9 3" xfId="42836"/>
    <cellStyle name="Процентный 3 4 5 9 3 2" xfId="42837"/>
    <cellStyle name="Процентный 3 4 5 9 3 3" xfId="42838"/>
    <cellStyle name="Процентный 3 4 5 9 3 4" xfId="42839"/>
    <cellStyle name="Процентный 3 4 5 9 4" xfId="42840"/>
    <cellStyle name="Процентный 3 4 5 9 5" xfId="42841"/>
    <cellStyle name="Процентный 3 4 5 9 6" xfId="42842"/>
    <cellStyle name="Процентный 3 4 5 9 7" xfId="42843"/>
    <cellStyle name="Процентный 3 4 6" xfId="42844"/>
    <cellStyle name="Процентный 3 4 6 2" xfId="42845"/>
    <cellStyle name="Процентный 3 4 6 2 2" xfId="42846"/>
    <cellStyle name="Процентный 3 4 6 2 2 2" xfId="42847"/>
    <cellStyle name="Процентный 3 4 6 2 2 2 2" xfId="42848"/>
    <cellStyle name="Процентный 3 4 6 2 2 3" xfId="42849"/>
    <cellStyle name="Процентный 3 4 6 2 2 4" xfId="42850"/>
    <cellStyle name="Процентный 3 4 6 2 2 5" xfId="42851"/>
    <cellStyle name="Процентный 3 4 6 2 3" xfId="42852"/>
    <cellStyle name="Процентный 3 4 6 2 3 2" xfId="42853"/>
    <cellStyle name="Процентный 3 4 6 2 3 3" xfId="42854"/>
    <cellStyle name="Процентный 3 4 6 2 3 4" xfId="42855"/>
    <cellStyle name="Процентный 3 4 6 2 4" xfId="42856"/>
    <cellStyle name="Процентный 3 4 6 2 5" xfId="42857"/>
    <cellStyle name="Процентный 3 4 6 2 6" xfId="42858"/>
    <cellStyle name="Процентный 3 4 6 2 7" xfId="42859"/>
    <cellStyle name="Процентный 3 4 6 3" xfId="42860"/>
    <cellStyle name="Процентный 3 4 6 3 2" xfId="42861"/>
    <cellStyle name="Процентный 3 4 6 3 2 2" xfId="42862"/>
    <cellStyle name="Процентный 3 4 6 3 3" xfId="42863"/>
    <cellStyle name="Процентный 3 4 6 3 4" xfId="42864"/>
    <cellStyle name="Процентный 3 4 6 3 5" xfId="42865"/>
    <cellStyle name="Процентный 3 4 6 4" xfId="42866"/>
    <cellStyle name="Процентный 3 4 6 4 2" xfId="42867"/>
    <cellStyle name="Процентный 3 4 6 4 2 2" xfId="42868"/>
    <cellStyle name="Процентный 3 4 6 4 3" xfId="42869"/>
    <cellStyle name="Процентный 3 4 6 4 4" xfId="42870"/>
    <cellStyle name="Процентный 3 4 6 4 5" xfId="42871"/>
    <cellStyle name="Процентный 3 4 6 5" xfId="42872"/>
    <cellStyle name="Процентный 3 4 6 5 2" xfId="42873"/>
    <cellStyle name="Процентный 3 4 6 5 3" xfId="42874"/>
    <cellStyle name="Процентный 3 4 6 5 4" xfId="42875"/>
    <cellStyle name="Процентный 3 4 6 6" xfId="42876"/>
    <cellStyle name="Процентный 3 4 6 7" xfId="42877"/>
    <cellStyle name="Процентный 3 4 6 8" xfId="42878"/>
    <cellStyle name="Процентный 3 4 6 9" xfId="42879"/>
    <cellStyle name="Процентный 3 4 7" xfId="42880"/>
    <cellStyle name="Процентный 3 4 7 2" xfId="42881"/>
    <cellStyle name="Процентный 3 4 7 2 2" xfId="42882"/>
    <cellStyle name="Процентный 3 4 7 2 2 2" xfId="42883"/>
    <cellStyle name="Процентный 3 4 7 2 2 2 2" xfId="42884"/>
    <cellStyle name="Процентный 3 4 7 2 2 3" xfId="42885"/>
    <cellStyle name="Процентный 3 4 7 2 2 4" xfId="42886"/>
    <cellStyle name="Процентный 3 4 7 2 2 5" xfId="42887"/>
    <cellStyle name="Процентный 3 4 7 2 3" xfId="42888"/>
    <cellStyle name="Процентный 3 4 7 2 3 2" xfId="42889"/>
    <cellStyle name="Процентный 3 4 7 2 3 3" xfId="42890"/>
    <cellStyle name="Процентный 3 4 7 2 3 4" xfId="42891"/>
    <cellStyle name="Процентный 3 4 7 2 4" xfId="42892"/>
    <cellStyle name="Процентный 3 4 7 2 5" xfId="42893"/>
    <cellStyle name="Процентный 3 4 7 2 6" xfId="42894"/>
    <cellStyle name="Процентный 3 4 7 2 7" xfId="42895"/>
    <cellStyle name="Процентный 3 4 7 3" xfId="42896"/>
    <cellStyle name="Процентный 3 4 7 3 2" xfId="42897"/>
    <cellStyle name="Процентный 3 4 7 3 2 2" xfId="42898"/>
    <cellStyle name="Процентный 3 4 7 3 3" xfId="42899"/>
    <cellStyle name="Процентный 3 4 7 3 4" xfId="42900"/>
    <cellStyle name="Процентный 3 4 7 3 5" xfId="42901"/>
    <cellStyle name="Процентный 3 4 7 4" xfId="42902"/>
    <cellStyle name="Процентный 3 4 7 4 2" xfId="42903"/>
    <cellStyle name="Процентный 3 4 7 4 2 2" xfId="42904"/>
    <cellStyle name="Процентный 3 4 7 4 3" xfId="42905"/>
    <cellStyle name="Процентный 3 4 7 4 4" xfId="42906"/>
    <cellStyle name="Процентный 3 4 7 4 5" xfId="42907"/>
    <cellStyle name="Процентный 3 4 7 5" xfId="42908"/>
    <cellStyle name="Процентный 3 4 7 5 2" xfId="42909"/>
    <cellStyle name="Процентный 3 4 7 5 3" xfId="42910"/>
    <cellStyle name="Процентный 3 4 7 5 4" xfId="42911"/>
    <cellStyle name="Процентный 3 4 7 6" xfId="42912"/>
    <cellStyle name="Процентный 3 4 7 7" xfId="42913"/>
    <cellStyle name="Процентный 3 4 7 8" xfId="42914"/>
    <cellStyle name="Процентный 3 4 7 9" xfId="42915"/>
    <cellStyle name="Процентный 3 4 8" xfId="42916"/>
    <cellStyle name="Процентный 3 4 8 2" xfId="42917"/>
    <cellStyle name="Процентный 3 4 8 2 2" xfId="42918"/>
    <cellStyle name="Процентный 3 4 8 2 2 2" xfId="42919"/>
    <cellStyle name="Процентный 3 4 8 2 2 2 2" xfId="42920"/>
    <cellStyle name="Процентный 3 4 8 2 2 3" xfId="42921"/>
    <cellStyle name="Процентный 3 4 8 2 2 4" xfId="42922"/>
    <cellStyle name="Процентный 3 4 8 2 2 5" xfId="42923"/>
    <cellStyle name="Процентный 3 4 8 2 3" xfId="42924"/>
    <cellStyle name="Процентный 3 4 8 2 3 2" xfId="42925"/>
    <cellStyle name="Процентный 3 4 8 2 3 3" xfId="42926"/>
    <cellStyle name="Процентный 3 4 8 2 3 4" xfId="42927"/>
    <cellStyle name="Процентный 3 4 8 2 4" xfId="42928"/>
    <cellStyle name="Процентный 3 4 8 2 5" xfId="42929"/>
    <cellStyle name="Процентный 3 4 8 2 6" xfId="42930"/>
    <cellStyle name="Процентный 3 4 8 2 7" xfId="42931"/>
    <cellStyle name="Процентный 3 4 8 3" xfId="42932"/>
    <cellStyle name="Процентный 3 4 8 3 2" xfId="42933"/>
    <cellStyle name="Процентный 3 4 8 3 2 2" xfId="42934"/>
    <cellStyle name="Процентный 3 4 8 3 3" xfId="42935"/>
    <cellStyle name="Процентный 3 4 8 3 4" xfId="42936"/>
    <cellStyle name="Процентный 3 4 8 3 5" xfId="42937"/>
    <cellStyle name="Процентный 3 4 8 4" xfId="42938"/>
    <cellStyle name="Процентный 3 4 8 4 2" xfId="42939"/>
    <cellStyle name="Процентный 3 4 8 4 2 2" xfId="42940"/>
    <cellStyle name="Процентный 3 4 8 4 3" xfId="42941"/>
    <cellStyle name="Процентный 3 4 8 4 4" xfId="42942"/>
    <cellStyle name="Процентный 3 4 8 4 5" xfId="42943"/>
    <cellStyle name="Процентный 3 4 8 5" xfId="42944"/>
    <cellStyle name="Процентный 3 4 8 5 2" xfId="42945"/>
    <cellStyle name="Процентный 3 4 8 5 3" xfId="42946"/>
    <cellStyle name="Процентный 3 4 9" xfId="42947"/>
    <cellStyle name="Процентный 3 4 9 2" xfId="42948"/>
    <cellStyle name="Процентный 3 4 9 2 2" xfId="42949"/>
    <cellStyle name="Процентный 3 4 9 2 2 2" xfId="42950"/>
    <cellStyle name="Процентный 3 4 9 2 2 2 2" xfId="42951"/>
    <cellStyle name="Процентный 3 4 9 2 2 3" xfId="42952"/>
    <cellStyle name="Процентный 3 4 9 2 2 4" xfId="42953"/>
    <cellStyle name="Процентный 3 4 9 2 2 5" xfId="42954"/>
    <cellStyle name="Процентный 3 4 9 2 3" xfId="42955"/>
    <cellStyle name="Процентный 3 4 9 2 3 2" xfId="42956"/>
    <cellStyle name="Процентный 3 4 9 2 3 3" xfId="42957"/>
    <cellStyle name="Процентный 3 4 9 2 3 4" xfId="42958"/>
    <cellStyle name="Процентный 3 4 9 2 4" xfId="42959"/>
    <cellStyle name="Процентный 3 4 9 2 5" xfId="42960"/>
    <cellStyle name="Процентный 3 4 9 2 6" xfId="42961"/>
    <cellStyle name="Процентный 3 4 9 2 7" xfId="42962"/>
    <cellStyle name="Процентный 3 4 9 3" xfId="42963"/>
    <cellStyle name="Процентный 3 4 9 3 2" xfId="42964"/>
    <cellStyle name="Процентный 3 4 9 3 2 2" xfId="42965"/>
    <cellStyle name="Процентный 3 4 9 3 3" xfId="42966"/>
    <cellStyle name="Процентный 3 4 9 3 4" xfId="42967"/>
    <cellStyle name="Процентный 3 4 9 3 5" xfId="42968"/>
    <cellStyle name="Процентный 3 4 9 4" xfId="42969"/>
    <cellStyle name="Процентный 3 4 9 4 2" xfId="42970"/>
    <cellStyle name="Процентный 3 4 9 4 3" xfId="42971"/>
    <cellStyle name="Процентный 3 4 9 4 4" xfId="42972"/>
    <cellStyle name="Процентный 3 4 9 5" xfId="42973"/>
    <cellStyle name="Процентный 3 4 9 6" xfId="42974"/>
    <cellStyle name="Процентный 3 4 9 7" xfId="42975"/>
    <cellStyle name="Процентный 3 4 9 8" xfId="42976"/>
    <cellStyle name="Процентный 3 5" xfId="42977"/>
    <cellStyle name="Процентный 3 5 10" xfId="42978"/>
    <cellStyle name="Процентный 3 5 10 2" xfId="42979"/>
    <cellStyle name="Процентный 3 5 10 2 2" xfId="42980"/>
    <cellStyle name="Процентный 3 5 10 2 2 2" xfId="42981"/>
    <cellStyle name="Процентный 3 5 10 2 2 2 2" xfId="42982"/>
    <cellStyle name="Процентный 3 5 10 2 2 3" xfId="42983"/>
    <cellStyle name="Процентный 3 5 10 2 2 4" xfId="42984"/>
    <cellStyle name="Процентный 3 5 10 2 2 5" xfId="42985"/>
    <cellStyle name="Процентный 3 5 10 2 3" xfId="42986"/>
    <cellStyle name="Процентный 3 5 10 2 3 2" xfId="42987"/>
    <cellStyle name="Процентный 3 5 10 2 3 3" xfId="42988"/>
    <cellStyle name="Процентный 3 5 10 2 3 4" xfId="42989"/>
    <cellStyle name="Процентный 3 5 10 2 4" xfId="42990"/>
    <cellStyle name="Процентный 3 5 10 2 5" xfId="42991"/>
    <cellStyle name="Процентный 3 5 10 2 6" xfId="42992"/>
    <cellStyle name="Процентный 3 5 10 2 7" xfId="42993"/>
    <cellStyle name="Процентный 3 5 10 3" xfId="42994"/>
    <cellStyle name="Процентный 3 5 10 3 2" xfId="42995"/>
    <cellStyle name="Процентный 3 5 10 3 2 2" xfId="42996"/>
    <cellStyle name="Процентный 3 5 10 3 3" xfId="42997"/>
    <cellStyle name="Процентный 3 5 10 3 4" xfId="42998"/>
    <cellStyle name="Процентный 3 5 10 3 5" xfId="42999"/>
    <cellStyle name="Процентный 3 5 10 4" xfId="43000"/>
    <cellStyle name="Процентный 3 5 10 4 2" xfId="43001"/>
    <cellStyle name="Процентный 3 5 10 4 3" xfId="43002"/>
    <cellStyle name="Процентный 3 5 10 4 4" xfId="43003"/>
    <cellStyle name="Процентный 3 5 10 5" xfId="43004"/>
    <cellStyle name="Процентный 3 5 10 6" xfId="43005"/>
    <cellStyle name="Процентный 3 5 10 7" xfId="43006"/>
    <cellStyle name="Процентный 3 5 10 8" xfId="43007"/>
    <cellStyle name="Процентный 3 5 11" xfId="43008"/>
    <cellStyle name="Процентный 3 5 11 2" xfId="43009"/>
    <cellStyle name="Процентный 3 5 11 2 2" xfId="43010"/>
    <cellStyle name="Процентный 3 5 11 2 2 2" xfId="43011"/>
    <cellStyle name="Процентный 3 5 11 2 2 2 2" xfId="43012"/>
    <cellStyle name="Процентный 3 5 11 2 2 3" xfId="43013"/>
    <cellStyle name="Процентный 3 5 11 2 2 4" xfId="43014"/>
    <cellStyle name="Процентный 3 5 11 2 2 5" xfId="43015"/>
    <cellStyle name="Процентный 3 5 11 2 3" xfId="43016"/>
    <cellStyle name="Процентный 3 5 11 2 3 2" xfId="43017"/>
    <cellStyle name="Процентный 3 5 11 2 3 3" xfId="43018"/>
    <cellStyle name="Процентный 3 5 11 2 3 4" xfId="43019"/>
    <cellStyle name="Процентный 3 5 11 2 4" xfId="43020"/>
    <cellStyle name="Процентный 3 5 11 2 5" xfId="43021"/>
    <cellStyle name="Процентный 3 5 11 2 6" xfId="43022"/>
    <cellStyle name="Процентный 3 5 11 2 7" xfId="43023"/>
    <cellStyle name="Процентный 3 5 11 3" xfId="43024"/>
    <cellStyle name="Процентный 3 5 11 3 2" xfId="43025"/>
    <cellStyle name="Процентный 3 5 11 3 2 2" xfId="43026"/>
    <cellStyle name="Процентный 3 5 11 3 3" xfId="43027"/>
    <cellStyle name="Процентный 3 5 11 3 4" xfId="43028"/>
    <cellStyle name="Процентный 3 5 11 3 5" xfId="43029"/>
    <cellStyle name="Процентный 3 5 11 4" xfId="43030"/>
    <cellStyle name="Процентный 3 5 11 4 2" xfId="43031"/>
    <cellStyle name="Процентный 3 5 11 4 3" xfId="43032"/>
    <cellStyle name="Процентный 3 5 11 4 4" xfId="43033"/>
    <cellStyle name="Процентный 3 5 11 5" xfId="43034"/>
    <cellStyle name="Процентный 3 5 11 6" xfId="43035"/>
    <cellStyle name="Процентный 3 5 11 7" xfId="43036"/>
    <cellStyle name="Процентный 3 5 11 8" xfId="43037"/>
    <cellStyle name="Процентный 3 5 12" xfId="43038"/>
    <cellStyle name="Процентный 3 5 12 2" xfId="43039"/>
    <cellStyle name="Процентный 3 5 12 2 2" xfId="43040"/>
    <cellStyle name="Процентный 3 5 12 2 2 2" xfId="43041"/>
    <cellStyle name="Процентный 3 5 12 2 3" xfId="43042"/>
    <cellStyle name="Процентный 3 5 12 2 4" xfId="43043"/>
    <cellStyle name="Процентный 3 5 12 2 5" xfId="43044"/>
    <cellStyle name="Процентный 3 5 12 3" xfId="43045"/>
    <cellStyle name="Процентный 3 5 12 3 2" xfId="43046"/>
    <cellStyle name="Процентный 3 5 12 3 3" xfId="43047"/>
    <cellStyle name="Процентный 3 5 12 3 4" xfId="43048"/>
    <cellStyle name="Процентный 3 5 12 4" xfId="43049"/>
    <cellStyle name="Процентный 3 5 12 5" xfId="43050"/>
    <cellStyle name="Процентный 3 5 12 6" xfId="43051"/>
    <cellStyle name="Процентный 3 5 12 7" xfId="43052"/>
    <cellStyle name="Процентный 3 5 13" xfId="43053"/>
    <cellStyle name="Процентный 3 5 13 2" xfId="43054"/>
    <cellStyle name="Процентный 3 5 13 2 2" xfId="43055"/>
    <cellStyle name="Процентный 3 5 13 2 2 2" xfId="43056"/>
    <cellStyle name="Процентный 3 5 13 2 3" xfId="43057"/>
    <cellStyle name="Процентный 3 5 13 2 4" xfId="43058"/>
    <cellStyle name="Процентный 3 5 13 2 5" xfId="43059"/>
    <cellStyle name="Процентный 3 5 13 3" xfId="43060"/>
    <cellStyle name="Процентный 3 5 13 3 2" xfId="43061"/>
    <cellStyle name="Процентный 3 5 13 3 3" xfId="43062"/>
    <cellStyle name="Процентный 3 5 13 3 4" xfId="43063"/>
    <cellStyle name="Процентный 3 5 13 4" xfId="43064"/>
    <cellStyle name="Процентный 3 5 13 5" xfId="43065"/>
    <cellStyle name="Процентный 3 5 13 6" xfId="43066"/>
    <cellStyle name="Процентный 3 5 13 7" xfId="43067"/>
    <cellStyle name="Процентный 3 5 14" xfId="43068"/>
    <cellStyle name="Процентный 3 5 14 2" xfId="43069"/>
    <cellStyle name="Процентный 3 5 14 2 2" xfId="43070"/>
    <cellStyle name="Процентный 3 5 14 3" xfId="43071"/>
    <cellStyle name="Процентный 3 5 14 4" xfId="43072"/>
    <cellStyle name="Процентный 3 5 14 5" xfId="43073"/>
    <cellStyle name="Процентный 3 5 15" xfId="43074"/>
    <cellStyle name="Процентный 3 5 15 2" xfId="43075"/>
    <cellStyle name="Процентный 3 5 15 2 2" xfId="43076"/>
    <cellStyle name="Процентный 3 5 15 3" xfId="43077"/>
    <cellStyle name="Процентный 3 5 15 4" xfId="43078"/>
    <cellStyle name="Процентный 3 5 15 5" xfId="43079"/>
    <cellStyle name="Процентный 3 5 16" xfId="43080"/>
    <cellStyle name="Процентный 3 5 16 2" xfId="43081"/>
    <cellStyle name="Процентный 3 5 16 2 2" xfId="43082"/>
    <cellStyle name="Процентный 3 5 16 3" xfId="43083"/>
    <cellStyle name="Процентный 3 5 17" xfId="43084"/>
    <cellStyle name="Процентный 3 5 17 2" xfId="43085"/>
    <cellStyle name="Процентный 3 5 18" xfId="43086"/>
    <cellStyle name="Процентный 3 5 19" xfId="43087"/>
    <cellStyle name="Процентный 3 5 2" xfId="43088"/>
    <cellStyle name="Процентный 3 5 2 10" xfId="43089"/>
    <cellStyle name="Процентный 3 5 2 10 2" xfId="43090"/>
    <cellStyle name="Процентный 3 5 2 10 2 2" xfId="43091"/>
    <cellStyle name="Процентный 3 5 2 10 2 2 2" xfId="43092"/>
    <cellStyle name="Процентный 3 5 2 10 2 3" xfId="43093"/>
    <cellStyle name="Процентный 3 5 2 10 2 4" xfId="43094"/>
    <cellStyle name="Процентный 3 5 2 10 2 5" xfId="43095"/>
    <cellStyle name="Процентный 3 5 2 10 3" xfId="43096"/>
    <cellStyle name="Процентный 3 5 2 10 3 2" xfId="43097"/>
    <cellStyle name="Процентный 3 5 2 10 3 3" xfId="43098"/>
    <cellStyle name="Процентный 3 5 2 10 3 4" xfId="43099"/>
    <cellStyle name="Процентный 3 5 2 10 4" xfId="43100"/>
    <cellStyle name="Процентный 3 5 2 10 5" xfId="43101"/>
    <cellStyle name="Процентный 3 5 2 10 6" xfId="43102"/>
    <cellStyle name="Процентный 3 5 2 10 7" xfId="43103"/>
    <cellStyle name="Процентный 3 5 2 11" xfId="43104"/>
    <cellStyle name="Процентный 3 5 2 11 2" xfId="43105"/>
    <cellStyle name="Процентный 3 5 2 11 2 2" xfId="43106"/>
    <cellStyle name="Процентный 3 5 2 11 3" xfId="43107"/>
    <cellStyle name="Процентный 3 5 2 11 4" xfId="43108"/>
    <cellStyle name="Процентный 3 5 2 11 5" xfId="43109"/>
    <cellStyle name="Процентный 3 5 2 12" xfId="43110"/>
    <cellStyle name="Процентный 3 5 2 12 2" xfId="43111"/>
    <cellStyle name="Процентный 3 5 2 12 2 2" xfId="43112"/>
    <cellStyle name="Процентный 3 5 2 12 3" xfId="43113"/>
    <cellStyle name="Процентный 3 5 2 12 4" xfId="43114"/>
    <cellStyle name="Процентный 3 5 2 12 5" xfId="43115"/>
    <cellStyle name="Процентный 3 5 2 13" xfId="43116"/>
    <cellStyle name="Процентный 3 5 2 13 2" xfId="43117"/>
    <cellStyle name="Процентный 3 5 2 13 2 2" xfId="43118"/>
    <cellStyle name="Процентный 3 5 2 13 3" xfId="43119"/>
    <cellStyle name="Процентный 3 5 2 14" xfId="43120"/>
    <cellStyle name="Процентный 3 5 2 14 2" xfId="43121"/>
    <cellStyle name="Процентный 3 5 2 15" xfId="43122"/>
    <cellStyle name="Процентный 3 5 2 16" xfId="43123"/>
    <cellStyle name="Процентный 3 5 2 2" xfId="43124"/>
    <cellStyle name="Процентный 3 5 2 2 10" xfId="43125"/>
    <cellStyle name="Процентный 3 5 2 2 10 2" xfId="43126"/>
    <cellStyle name="Процентный 3 5 2 2 10 2 2" xfId="43127"/>
    <cellStyle name="Процентный 3 5 2 2 10 3" xfId="43128"/>
    <cellStyle name="Процентный 3 5 2 2 10 4" xfId="43129"/>
    <cellStyle name="Процентный 3 5 2 2 10 5" xfId="43130"/>
    <cellStyle name="Процентный 3 5 2 2 11" xfId="43131"/>
    <cellStyle name="Процентный 3 5 2 2 11 2" xfId="43132"/>
    <cellStyle name="Процентный 3 5 2 2 11 2 2" xfId="43133"/>
    <cellStyle name="Процентный 3 5 2 2 11 3" xfId="43134"/>
    <cellStyle name="Процентный 3 5 2 2 11 4" xfId="43135"/>
    <cellStyle name="Процентный 3 5 2 2 11 5" xfId="43136"/>
    <cellStyle name="Процентный 3 5 2 2 12" xfId="43137"/>
    <cellStyle name="Процентный 3 5 2 2 12 2" xfId="43138"/>
    <cellStyle name="Процентный 3 5 2 2 12 2 2" xfId="43139"/>
    <cellStyle name="Процентный 3 5 2 2 12 3" xfId="43140"/>
    <cellStyle name="Процентный 3 5 2 2 13" xfId="43141"/>
    <cellStyle name="Процентный 3 5 2 2 13 2" xfId="43142"/>
    <cellStyle name="Процентный 3 5 2 2 14" xfId="43143"/>
    <cellStyle name="Процентный 3 5 2 2 15" xfId="43144"/>
    <cellStyle name="Процентный 3 5 2 2 2" xfId="43145"/>
    <cellStyle name="Процентный 3 5 2 2 2 2" xfId="43146"/>
    <cellStyle name="Процентный 3 5 2 2 2 2 2" xfId="43147"/>
    <cellStyle name="Процентный 3 5 2 2 2 2 2 2" xfId="43148"/>
    <cellStyle name="Процентный 3 5 2 2 2 2 2 2 2" xfId="43149"/>
    <cellStyle name="Процентный 3 5 2 2 2 2 2 3" xfId="43150"/>
    <cellStyle name="Процентный 3 5 2 2 2 2 2 4" xfId="43151"/>
    <cellStyle name="Процентный 3 5 2 2 2 2 2 5" xfId="43152"/>
    <cellStyle name="Процентный 3 5 2 2 2 2 3" xfId="43153"/>
    <cellStyle name="Процентный 3 5 2 2 2 2 3 2" xfId="43154"/>
    <cellStyle name="Процентный 3 5 2 2 2 2 3 3" xfId="43155"/>
    <cellStyle name="Процентный 3 5 2 2 2 2 3 4" xfId="43156"/>
    <cellStyle name="Процентный 3 5 2 2 2 2 4" xfId="43157"/>
    <cellStyle name="Процентный 3 5 2 2 2 2 5" xfId="43158"/>
    <cellStyle name="Процентный 3 5 2 2 2 2 6" xfId="43159"/>
    <cellStyle name="Процентный 3 5 2 2 2 2 7" xfId="43160"/>
    <cellStyle name="Процентный 3 5 2 2 2 3" xfId="43161"/>
    <cellStyle name="Процентный 3 5 2 2 2 3 2" xfId="43162"/>
    <cellStyle name="Процентный 3 5 2 2 2 3 2 2" xfId="43163"/>
    <cellStyle name="Процентный 3 5 2 2 2 3 3" xfId="43164"/>
    <cellStyle name="Процентный 3 5 2 2 2 3 4" xfId="43165"/>
    <cellStyle name="Процентный 3 5 2 2 2 3 5" xfId="43166"/>
    <cellStyle name="Процентный 3 5 2 2 2 4" xfId="43167"/>
    <cellStyle name="Процентный 3 5 2 2 2 4 2" xfId="43168"/>
    <cellStyle name="Процентный 3 5 2 2 2 4 2 2" xfId="43169"/>
    <cellStyle name="Процентный 3 5 2 2 2 4 3" xfId="43170"/>
    <cellStyle name="Процентный 3 5 2 2 2 4 4" xfId="43171"/>
    <cellStyle name="Процентный 3 5 2 2 2 4 5" xfId="43172"/>
    <cellStyle name="Процентный 3 5 2 2 2 5" xfId="43173"/>
    <cellStyle name="Процентный 3 5 2 2 2 5 2" xfId="43174"/>
    <cellStyle name="Процентный 3 5 2 2 2 5 3" xfId="43175"/>
    <cellStyle name="Процентный 3 5 2 2 2 5 4" xfId="43176"/>
    <cellStyle name="Процентный 3 5 2 2 2 6" xfId="43177"/>
    <cellStyle name="Процентный 3 5 2 2 2 7" xfId="43178"/>
    <cellStyle name="Процентный 3 5 2 2 2 8" xfId="43179"/>
    <cellStyle name="Процентный 3 5 2 2 2 9" xfId="43180"/>
    <cellStyle name="Процентный 3 5 2 2 3" xfId="43181"/>
    <cellStyle name="Процентный 3 5 2 2 3 2" xfId="43182"/>
    <cellStyle name="Процентный 3 5 2 2 3 2 2" xfId="43183"/>
    <cellStyle name="Процентный 3 5 2 2 3 2 2 2" xfId="43184"/>
    <cellStyle name="Процентный 3 5 2 2 3 2 2 2 2" xfId="43185"/>
    <cellStyle name="Процентный 3 5 2 2 3 2 2 3" xfId="43186"/>
    <cellStyle name="Процентный 3 5 2 2 3 2 2 4" xfId="43187"/>
    <cellStyle name="Процентный 3 5 2 2 3 2 2 5" xfId="43188"/>
    <cellStyle name="Процентный 3 5 2 2 3 2 3" xfId="43189"/>
    <cellStyle name="Процентный 3 5 2 2 3 2 3 2" xfId="43190"/>
    <cellStyle name="Процентный 3 5 2 2 3 2 3 3" xfId="43191"/>
    <cellStyle name="Процентный 3 5 2 2 3 2 3 4" xfId="43192"/>
    <cellStyle name="Процентный 3 5 2 2 3 2 4" xfId="43193"/>
    <cellStyle name="Процентный 3 5 2 2 3 2 5" xfId="43194"/>
    <cellStyle name="Процентный 3 5 2 2 3 2 6" xfId="43195"/>
    <cellStyle name="Процентный 3 5 2 2 3 2 7" xfId="43196"/>
    <cellStyle name="Процентный 3 5 2 2 3 3" xfId="43197"/>
    <cellStyle name="Процентный 3 5 2 2 3 3 2" xfId="43198"/>
    <cellStyle name="Процентный 3 5 2 2 3 3 2 2" xfId="43199"/>
    <cellStyle name="Процентный 3 5 2 2 3 3 3" xfId="43200"/>
    <cellStyle name="Процентный 3 5 2 2 3 3 4" xfId="43201"/>
    <cellStyle name="Процентный 3 5 2 2 3 3 5" xfId="43202"/>
    <cellStyle name="Процентный 3 5 2 2 3 4" xfId="43203"/>
    <cellStyle name="Процентный 3 5 2 2 3 4 2" xfId="43204"/>
    <cellStyle name="Процентный 3 5 2 2 3 4 2 2" xfId="43205"/>
    <cellStyle name="Процентный 3 5 2 2 3 4 3" xfId="43206"/>
    <cellStyle name="Процентный 3 5 2 2 3 4 4" xfId="43207"/>
    <cellStyle name="Процентный 3 5 2 2 3 4 5" xfId="43208"/>
    <cellStyle name="Процентный 3 5 2 2 3 5" xfId="43209"/>
    <cellStyle name="Процентный 3 5 2 2 3 5 2" xfId="43210"/>
    <cellStyle name="Процентный 3 5 2 2 3 5 3" xfId="43211"/>
    <cellStyle name="Процентный 3 5 2 2 3 5 4" xfId="43212"/>
    <cellStyle name="Процентный 3 5 2 2 3 6" xfId="43213"/>
    <cellStyle name="Процентный 3 5 2 2 3 7" xfId="43214"/>
    <cellStyle name="Процентный 3 5 2 2 3 8" xfId="43215"/>
    <cellStyle name="Процентный 3 5 2 2 3 9" xfId="43216"/>
    <cellStyle name="Процентный 3 5 2 2 4" xfId="43217"/>
    <cellStyle name="Процентный 3 5 2 2 4 2" xfId="43218"/>
    <cellStyle name="Процентный 3 5 2 2 4 2 2" xfId="43219"/>
    <cellStyle name="Процентный 3 5 2 2 4 2 2 2" xfId="43220"/>
    <cellStyle name="Процентный 3 5 2 2 4 2 2 2 2" xfId="43221"/>
    <cellStyle name="Процентный 3 5 2 2 4 2 2 3" xfId="43222"/>
    <cellStyle name="Процентный 3 5 2 2 4 2 2 4" xfId="43223"/>
    <cellStyle name="Процентный 3 5 2 2 4 2 2 5" xfId="43224"/>
    <cellStyle name="Процентный 3 5 2 2 4 2 3" xfId="43225"/>
    <cellStyle name="Процентный 3 5 2 2 4 2 3 2" xfId="43226"/>
    <cellStyle name="Процентный 3 5 2 2 4 2 3 3" xfId="43227"/>
    <cellStyle name="Процентный 3 5 2 2 4 2 3 4" xfId="43228"/>
    <cellStyle name="Процентный 3 5 2 2 4 2 4" xfId="43229"/>
    <cellStyle name="Процентный 3 5 2 2 4 2 5" xfId="43230"/>
    <cellStyle name="Процентный 3 5 2 2 4 2 6" xfId="43231"/>
    <cellStyle name="Процентный 3 5 2 2 4 2 7" xfId="43232"/>
    <cellStyle name="Процентный 3 5 2 2 4 3" xfId="43233"/>
    <cellStyle name="Процентный 3 5 2 2 4 3 2" xfId="43234"/>
    <cellStyle name="Процентный 3 5 2 2 4 3 2 2" xfId="43235"/>
    <cellStyle name="Процентный 3 5 2 2 4 3 3" xfId="43236"/>
    <cellStyle name="Процентный 3 5 2 2 4 3 4" xfId="43237"/>
    <cellStyle name="Процентный 3 5 2 2 4 3 5" xfId="43238"/>
    <cellStyle name="Процентный 3 5 2 2 4 4" xfId="43239"/>
    <cellStyle name="Процентный 3 5 2 2 4 4 2" xfId="43240"/>
    <cellStyle name="Процентный 3 5 2 2 4 4 2 2" xfId="43241"/>
    <cellStyle name="Процентный 3 5 2 2 4 4 3" xfId="43242"/>
    <cellStyle name="Процентный 3 5 2 2 4 4 4" xfId="43243"/>
    <cellStyle name="Процентный 3 5 2 2 4 4 5" xfId="43244"/>
    <cellStyle name="Процентный 3 5 2 2 4 5" xfId="43245"/>
    <cellStyle name="Процентный 3 5 2 2 4 5 2" xfId="43246"/>
    <cellStyle name="Процентный 3 5 2 2 4 5 3" xfId="43247"/>
    <cellStyle name="Процентный 3 5 2 2 4 5 4" xfId="43248"/>
    <cellStyle name="Процентный 3 5 2 2 4 6" xfId="43249"/>
    <cellStyle name="Процентный 3 5 2 2 4 7" xfId="43250"/>
    <cellStyle name="Процентный 3 5 2 2 4 8" xfId="43251"/>
    <cellStyle name="Процентный 3 5 2 2 4 9" xfId="43252"/>
    <cellStyle name="Процентный 3 5 2 2 5" xfId="43253"/>
    <cellStyle name="Процентный 3 5 2 2 5 2" xfId="43254"/>
    <cellStyle name="Процентный 3 5 2 2 5 2 2" xfId="43255"/>
    <cellStyle name="Процентный 3 5 2 2 5 2 2 2" xfId="43256"/>
    <cellStyle name="Процентный 3 5 2 2 5 2 2 2 2" xfId="43257"/>
    <cellStyle name="Процентный 3 5 2 2 5 2 2 3" xfId="43258"/>
    <cellStyle name="Процентный 3 5 2 2 5 2 2 4" xfId="43259"/>
    <cellStyle name="Процентный 3 5 2 2 5 2 2 5" xfId="43260"/>
    <cellStyle name="Процентный 3 5 2 2 5 2 3" xfId="43261"/>
    <cellStyle name="Процентный 3 5 2 2 5 2 3 2" xfId="43262"/>
    <cellStyle name="Процентный 3 5 2 2 5 2 3 3" xfId="43263"/>
    <cellStyle name="Процентный 3 5 2 2 5 2 3 4" xfId="43264"/>
    <cellStyle name="Процентный 3 5 2 2 5 2 4" xfId="43265"/>
    <cellStyle name="Процентный 3 5 2 2 5 2 5" xfId="43266"/>
    <cellStyle name="Процентный 3 5 2 2 5 2 6" xfId="43267"/>
    <cellStyle name="Процентный 3 5 2 2 5 2 7" xfId="43268"/>
    <cellStyle name="Процентный 3 5 2 2 5 3" xfId="43269"/>
    <cellStyle name="Процентный 3 5 2 2 5 3 2" xfId="43270"/>
    <cellStyle name="Процентный 3 5 2 2 5 3 2 2" xfId="43271"/>
    <cellStyle name="Процентный 3 5 2 2 5 3 3" xfId="43272"/>
    <cellStyle name="Процентный 3 5 2 2 5 3 4" xfId="43273"/>
    <cellStyle name="Процентный 3 5 2 2 5 3 5" xfId="43274"/>
    <cellStyle name="Процентный 3 5 2 2 5 4" xfId="43275"/>
    <cellStyle name="Процентный 3 5 2 2 5 4 2" xfId="43276"/>
    <cellStyle name="Процентный 3 5 2 2 5 4 3" xfId="43277"/>
    <cellStyle name="Процентный 3 5 2 2 5 4 4" xfId="43278"/>
    <cellStyle name="Процентный 3 5 2 2 5 5" xfId="43279"/>
    <cellStyle name="Процентный 3 5 2 2 5 6" xfId="43280"/>
    <cellStyle name="Процентный 3 5 2 2 5 7" xfId="43281"/>
    <cellStyle name="Процентный 3 5 2 2 5 8" xfId="43282"/>
    <cellStyle name="Процентный 3 5 2 2 6" xfId="43283"/>
    <cellStyle name="Процентный 3 5 2 2 6 2" xfId="43284"/>
    <cellStyle name="Процентный 3 5 2 2 6 2 2" xfId="43285"/>
    <cellStyle name="Процентный 3 5 2 2 6 2 2 2" xfId="43286"/>
    <cellStyle name="Процентный 3 5 2 2 6 2 2 2 2" xfId="43287"/>
    <cellStyle name="Процентный 3 5 2 2 6 2 2 3" xfId="43288"/>
    <cellStyle name="Процентный 3 5 2 2 6 2 2 4" xfId="43289"/>
    <cellStyle name="Процентный 3 5 2 2 6 2 2 5" xfId="43290"/>
    <cellStyle name="Процентный 3 5 2 2 6 2 3" xfId="43291"/>
    <cellStyle name="Процентный 3 5 2 2 6 2 3 2" xfId="43292"/>
    <cellStyle name="Процентный 3 5 2 2 6 2 3 3" xfId="43293"/>
    <cellStyle name="Процентный 3 5 2 2 6 2 3 4" xfId="43294"/>
    <cellStyle name="Процентный 3 5 2 2 6 2 4" xfId="43295"/>
    <cellStyle name="Процентный 3 5 2 2 6 2 5" xfId="43296"/>
    <cellStyle name="Процентный 3 5 2 2 6 2 6" xfId="43297"/>
    <cellStyle name="Процентный 3 5 2 2 6 2 7" xfId="43298"/>
    <cellStyle name="Процентный 3 5 2 2 6 3" xfId="43299"/>
    <cellStyle name="Процентный 3 5 2 2 6 3 2" xfId="43300"/>
    <cellStyle name="Процентный 3 5 2 2 6 3 2 2" xfId="43301"/>
    <cellStyle name="Процентный 3 5 2 2 6 3 3" xfId="43302"/>
    <cellStyle name="Процентный 3 5 2 2 6 3 4" xfId="43303"/>
    <cellStyle name="Процентный 3 5 2 2 6 3 5" xfId="43304"/>
    <cellStyle name="Процентный 3 5 2 2 6 4" xfId="43305"/>
    <cellStyle name="Процентный 3 5 2 2 6 4 2" xfId="43306"/>
    <cellStyle name="Процентный 3 5 2 2 6 4 3" xfId="43307"/>
    <cellStyle name="Процентный 3 5 2 2 6 4 4" xfId="43308"/>
    <cellStyle name="Процентный 3 5 2 2 6 5" xfId="43309"/>
    <cellStyle name="Процентный 3 5 2 2 6 6" xfId="43310"/>
    <cellStyle name="Процентный 3 5 2 2 6 7" xfId="43311"/>
    <cellStyle name="Процентный 3 5 2 2 6 8" xfId="43312"/>
    <cellStyle name="Процентный 3 5 2 2 7" xfId="43313"/>
    <cellStyle name="Процентный 3 5 2 2 7 2" xfId="43314"/>
    <cellStyle name="Процентный 3 5 2 2 7 2 2" xfId="43315"/>
    <cellStyle name="Процентный 3 5 2 2 7 2 2 2" xfId="43316"/>
    <cellStyle name="Процентный 3 5 2 2 7 2 2 2 2" xfId="43317"/>
    <cellStyle name="Процентный 3 5 2 2 7 2 2 3" xfId="43318"/>
    <cellStyle name="Процентный 3 5 2 2 7 2 2 4" xfId="43319"/>
    <cellStyle name="Процентный 3 5 2 2 7 2 2 5" xfId="43320"/>
    <cellStyle name="Процентный 3 5 2 2 7 2 3" xfId="43321"/>
    <cellStyle name="Процентный 3 5 2 2 7 2 3 2" xfId="43322"/>
    <cellStyle name="Процентный 3 5 2 2 7 2 3 3" xfId="43323"/>
    <cellStyle name="Процентный 3 5 2 2 7 2 3 4" xfId="43324"/>
    <cellStyle name="Процентный 3 5 2 2 7 2 4" xfId="43325"/>
    <cellStyle name="Процентный 3 5 2 2 7 2 5" xfId="43326"/>
    <cellStyle name="Процентный 3 5 2 2 7 2 6" xfId="43327"/>
    <cellStyle name="Процентный 3 5 2 2 7 2 7" xfId="43328"/>
    <cellStyle name="Процентный 3 5 2 2 7 3" xfId="43329"/>
    <cellStyle name="Процентный 3 5 2 2 7 3 2" xfId="43330"/>
    <cellStyle name="Процентный 3 5 2 2 7 3 2 2" xfId="43331"/>
    <cellStyle name="Процентный 3 5 2 2 7 3 3" xfId="43332"/>
    <cellStyle name="Процентный 3 5 2 2 7 3 4" xfId="43333"/>
    <cellStyle name="Процентный 3 5 2 2 7 3 5" xfId="43334"/>
    <cellStyle name="Процентный 3 5 2 2 7 4" xfId="43335"/>
    <cellStyle name="Процентный 3 5 2 2 7 4 2" xfId="43336"/>
    <cellStyle name="Процентный 3 5 2 2 7 4 3" xfId="43337"/>
    <cellStyle name="Процентный 3 5 2 2 7 4 4" xfId="43338"/>
    <cellStyle name="Процентный 3 5 2 2 7 5" xfId="43339"/>
    <cellStyle name="Процентный 3 5 2 2 7 6" xfId="43340"/>
    <cellStyle name="Процентный 3 5 2 2 7 7" xfId="43341"/>
    <cellStyle name="Процентный 3 5 2 2 7 8" xfId="43342"/>
    <cellStyle name="Процентный 3 5 2 2 8" xfId="43343"/>
    <cellStyle name="Процентный 3 5 2 2 8 2" xfId="43344"/>
    <cellStyle name="Процентный 3 5 2 2 8 2 2" xfId="43345"/>
    <cellStyle name="Процентный 3 5 2 2 8 2 2 2" xfId="43346"/>
    <cellStyle name="Процентный 3 5 2 2 8 2 3" xfId="43347"/>
    <cellStyle name="Процентный 3 5 2 2 8 2 4" xfId="43348"/>
    <cellStyle name="Процентный 3 5 2 2 8 2 5" xfId="43349"/>
    <cellStyle name="Процентный 3 5 2 2 8 3" xfId="43350"/>
    <cellStyle name="Процентный 3 5 2 2 8 3 2" xfId="43351"/>
    <cellStyle name="Процентный 3 5 2 2 8 3 3" xfId="43352"/>
    <cellStyle name="Процентный 3 5 2 2 8 3 4" xfId="43353"/>
    <cellStyle name="Процентный 3 5 2 2 8 4" xfId="43354"/>
    <cellStyle name="Процентный 3 5 2 2 8 5" xfId="43355"/>
    <cellStyle name="Процентный 3 5 2 2 8 6" xfId="43356"/>
    <cellStyle name="Процентный 3 5 2 2 8 7" xfId="43357"/>
    <cellStyle name="Процентный 3 5 2 2 9" xfId="43358"/>
    <cellStyle name="Процентный 3 5 2 2 9 2" xfId="43359"/>
    <cellStyle name="Процентный 3 5 2 2 9 2 2" xfId="43360"/>
    <cellStyle name="Процентный 3 5 2 2 9 2 2 2" xfId="43361"/>
    <cellStyle name="Процентный 3 5 2 2 9 2 3" xfId="43362"/>
    <cellStyle name="Процентный 3 5 2 2 9 2 4" xfId="43363"/>
    <cellStyle name="Процентный 3 5 2 2 9 2 5" xfId="43364"/>
    <cellStyle name="Процентный 3 5 2 2 9 3" xfId="43365"/>
    <cellStyle name="Процентный 3 5 2 2 9 3 2" xfId="43366"/>
    <cellStyle name="Процентный 3 5 2 2 9 3 3" xfId="43367"/>
    <cellStyle name="Процентный 3 5 2 2 9 3 4" xfId="43368"/>
    <cellStyle name="Процентный 3 5 2 2 9 4" xfId="43369"/>
    <cellStyle name="Процентный 3 5 2 2 9 5" xfId="43370"/>
    <cellStyle name="Процентный 3 5 2 2 9 6" xfId="43371"/>
    <cellStyle name="Процентный 3 5 2 2 9 7" xfId="43372"/>
    <cellStyle name="Процентный 3 5 2 3" xfId="43373"/>
    <cellStyle name="Процентный 3 5 2 3 2" xfId="43374"/>
    <cellStyle name="Процентный 3 5 2 3 2 2" xfId="43375"/>
    <cellStyle name="Процентный 3 5 2 3 2 2 2" xfId="43376"/>
    <cellStyle name="Процентный 3 5 2 3 2 2 2 2" xfId="43377"/>
    <cellStyle name="Процентный 3 5 2 3 2 2 3" xfId="43378"/>
    <cellStyle name="Процентный 3 5 2 3 2 2 4" xfId="43379"/>
    <cellStyle name="Процентный 3 5 2 3 2 2 5" xfId="43380"/>
    <cellStyle name="Процентный 3 5 2 3 2 3" xfId="43381"/>
    <cellStyle name="Процентный 3 5 2 3 2 3 2" xfId="43382"/>
    <cellStyle name="Процентный 3 5 2 3 2 3 2 2" xfId="43383"/>
    <cellStyle name="Процентный 3 5 2 3 2 3 3" xfId="43384"/>
    <cellStyle name="Процентный 3 5 2 3 2 3 4" xfId="43385"/>
    <cellStyle name="Процентный 3 5 2 3 2 3 5" xfId="43386"/>
    <cellStyle name="Процентный 3 5 2 3 2 4" xfId="43387"/>
    <cellStyle name="Процентный 3 5 2 3 2 4 2" xfId="43388"/>
    <cellStyle name="Процентный 3 5 2 3 2 4 3" xfId="43389"/>
    <cellStyle name="Процентный 3 5 2 3 2 4 4" xfId="43390"/>
    <cellStyle name="Процентный 3 5 2 3 2 5" xfId="43391"/>
    <cellStyle name="Процентный 3 5 2 3 2 6" xfId="43392"/>
    <cellStyle name="Процентный 3 5 2 3 2 7" xfId="43393"/>
    <cellStyle name="Процентный 3 5 2 3 2 8" xfId="43394"/>
    <cellStyle name="Процентный 3 5 2 3 3" xfId="43395"/>
    <cellStyle name="Процентный 3 5 2 3 3 2" xfId="43396"/>
    <cellStyle name="Процентный 3 5 2 3 3 2 2" xfId="43397"/>
    <cellStyle name="Процентный 3 5 2 3 3 3" xfId="43398"/>
    <cellStyle name="Процентный 3 5 2 3 3 4" xfId="43399"/>
    <cellStyle name="Процентный 3 5 2 3 3 5" xfId="43400"/>
    <cellStyle name="Процентный 3 5 2 3 4" xfId="43401"/>
    <cellStyle name="Процентный 3 5 2 3 4 2" xfId="43402"/>
    <cellStyle name="Процентный 3 5 2 3 4 2 2" xfId="43403"/>
    <cellStyle name="Процентный 3 5 2 3 4 3" xfId="43404"/>
    <cellStyle name="Процентный 3 5 2 3 4 4" xfId="43405"/>
    <cellStyle name="Процентный 3 5 2 3 4 5" xfId="43406"/>
    <cellStyle name="Процентный 3 5 2 3 5" xfId="43407"/>
    <cellStyle name="Процентный 3 5 2 3 5 2" xfId="43408"/>
    <cellStyle name="Процентный 3 5 2 3 5 2 2" xfId="43409"/>
    <cellStyle name="Процентный 3 5 2 3 5 3" xfId="43410"/>
    <cellStyle name="Процентный 3 5 2 3 5 4" xfId="43411"/>
    <cellStyle name="Процентный 3 5 2 3 5 5" xfId="43412"/>
    <cellStyle name="Процентный 3 5 2 3 6" xfId="43413"/>
    <cellStyle name="Процентный 3 5 2 3 6 2" xfId="43414"/>
    <cellStyle name="Процентный 3 5 2 3 6 2 2" xfId="43415"/>
    <cellStyle name="Процентный 3 5 2 3 6 3" xfId="43416"/>
    <cellStyle name="Процентный 3 5 2 3 7" xfId="43417"/>
    <cellStyle name="Процентный 3 5 2 3 7 2" xfId="43418"/>
    <cellStyle name="Процентный 3 5 2 3 8" xfId="43419"/>
    <cellStyle name="Процентный 3 5 2 3 9" xfId="43420"/>
    <cellStyle name="Процентный 3 5 2 4" xfId="43421"/>
    <cellStyle name="Процентный 3 5 2 4 2" xfId="43422"/>
    <cellStyle name="Процентный 3 5 2 4 2 2" xfId="43423"/>
    <cellStyle name="Процентный 3 5 2 4 2 2 2" xfId="43424"/>
    <cellStyle name="Процентный 3 5 2 4 2 2 2 2" xfId="43425"/>
    <cellStyle name="Процентный 3 5 2 4 2 2 3" xfId="43426"/>
    <cellStyle name="Процентный 3 5 2 4 2 2 4" xfId="43427"/>
    <cellStyle name="Процентный 3 5 2 4 2 2 5" xfId="43428"/>
    <cellStyle name="Процентный 3 5 2 4 2 3" xfId="43429"/>
    <cellStyle name="Процентный 3 5 2 4 2 3 2" xfId="43430"/>
    <cellStyle name="Процентный 3 5 2 4 2 3 3" xfId="43431"/>
    <cellStyle name="Процентный 3 5 2 4 2 3 4" xfId="43432"/>
    <cellStyle name="Процентный 3 5 2 4 2 4" xfId="43433"/>
    <cellStyle name="Процентный 3 5 2 4 2 5" xfId="43434"/>
    <cellStyle name="Процентный 3 5 2 4 2 6" xfId="43435"/>
    <cellStyle name="Процентный 3 5 2 4 2 7" xfId="43436"/>
    <cellStyle name="Процентный 3 5 2 4 3" xfId="43437"/>
    <cellStyle name="Процентный 3 5 2 4 3 2" xfId="43438"/>
    <cellStyle name="Процентный 3 5 2 4 3 2 2" xfId="43439"/>
    <cellStyle name="Процентный 3 5 2 4 3 3" xfId="43440"/>
    <cellStyle name="Процентный 3 5 2 4 3 4" xfId="43441"/>
    <cellStyle name="Процентный 3 5 2 4 3 5" xfId="43442"/>
    <cellStyle name="Процентный 3 5 2 4 4" xfId="43443"/>
    <cellStyle name="Процентный 3 5 2 4 4 2" xfId="43444"/>
    <cellStyle name="Процентный 3 5 2 4 4 2 2" xfId="43445"/>
    <cellStyle name="Процентный 3 5 2 4 4 3" xfId="43446"/>
    <cellStyle name="Процентный 3 5 2 4 4 4" xfId="43447"/>
    <cellStyle name="Процентный 3 5 2 4 4 5" xfId="43448"/>
    <cellStyle name="Процентный 3 5 2 4 5" xfId="43449"/>
    <cellStyle name="Процентный 3 5 2 4 5 2" xfId="43450"/>
    <cellStyle name="Процентный 3 5 2 4 5 3" xfId="43451"/>
    <cellStyle name="Процентный 3 5 2 4 5 4" xfId="43452"/>
    <cellStyle name="Процентный 3 5 2 4 6" xfId="43453"/>
    <cellStyle name="Процентный 3 5 2 4 7" xfId="43454"/>
    <cellStyle name="Процентный 3 5 2 4 8" xfId="43455"/>
    <cellStyle name="Процентный 3 5 2 4 9" xfId="43456"/>
    <cellStyle name="Процентный 3 5 2 5" xfId="43457"/>
    <cellStyle name="Процентный 3 5 2 5 2" xfId="43458"/>
    <cellStyle name="Процентный 3 5 2 5 2 2" xfId="43459"/>
    <cellStyle name="Процентный 3 5 2 5 2 2 2" xfId="43460"/>
    <cellStyle name="Процентный 3 5 2 5 2 2 2 2" xfId="43461"/>
    <cellStyle name="Процентный 3 5 2 5 2 2 3" xfId="43462"/>
    <cellStyle name="Процентный 3 5 2 5 2 2 4" xfId="43463"/>
    <cellStyle name="Процентный 3 5 2 5 2 2 5" xfId="43464"/>
    <cellStyle name="Процентный 3 5 2 5 2 3" xfId="43465"/>
    <cellStyle name="Процентный 3 5 2 5 2 3 2" xfId="43466"/>
    <cellStyle name="Процентный 3 5 2 5 2 3 3" xfId="43467"/>
    <cellStyle name="Процентный 3 5 2 5 2 3 4" xfId="43468"/>
    <cellStyle name="Процентный 3 5 2 5 2 4" xfId="43469"/>
    <cellStyle name="Процентный 3 5 2 5 2 5" xfId="43470"/>
    <cellStyle name="Процентный 3 5 2 5 2 6" xfId="43471"/>
    <cellStyle name="Процентный 3 5 2 5 2 7" xfId="43472"/>
    <cellStyle name="Процентный 3 5 2 5 3" xfId="43473"/>
    <cellStyle name="Процентный 3 5 2 5 3 2" xfId="43474"/>
    <cellStyle name="Процентный 3 5 2 5 3 2 2" xfId="43475"/>
    <cellStyle name="Процентный 3 5 2 5 3 3" xfId="43476"/>
    <cellStyle name="Процентный 3 5 2 5 3 4" xfId="43477"/>
    <cellStyle name="Процентный 3 5 2 5 3 5" xfId="43478"/>
    <cellStyle name="Процентный 3 5 2 5 4" xfId="43479"/>
    <cellStyle name="Процентный 3 5 2 5 4 2" xfId="43480"/>
    <cellStyle name="Процентный 3 5 2 5 4 2 2" xfId="43481"/>
    <cellStyle name="Процентный 3 5 2 5 4 3" xfId="43482"/>
    <cellStyle name="Процентный 3 5 2 5 4 4" xfId="43483"/>
    <cellStyle name="Процентный 3 5 2 5 4 5" xfId="43484"/>
    <cellStyle name="Процентный 3 5 2 5 5" xfId="43485"/>
    <cellStyle name="Процентный 3 5 2 5 5 2" xfId="43486"/>
    <cellStyle name="Процентный 3 5 2 5 5 3" xfId="43487"/>
    <cellStyle name="Процентный 3 5 2 5 5 4" xfId="43488"/>
    <cellStyle name="Процентный 3 5 2 5 6" xfId="43489"/>
    <cellStyle name="Процентный 3 5 2 5 7" xfId="43490"/>
    <cellStyle name="Процентный 3 5 2 5 8" xfId="43491"/>
    <cellStyle name="Процентный 3 5 2 5 9" xfId="43492"/>
    <cellStyle name="Процентный 3 5 2 6" xfId="43493"/>
    <cellStyle name="Процентный 3 5 2 6 2" xfId="43494"/>
    <cellStyle name="Процентный 3 5 2 6 2 2" xfId="43495"/>
    <cellStyle name="Процентный 3 5 2 6 2 2 2" xfId="43496"/>
    <cellStyle name="Процентный 3 5 2 6 2 2 2 2" xfId="43497"/>
    <cellStyle name="Процентный 3 5 2 6 2 2 3" xfId="43498"/>
    <cellStyle name="Процентный 3 5 2 6 2 2 4" xfId="43499"/>
    <cellStyle name="Процентный 3 5 2 6 2 2 5" xfId="43500"/>
    <cellStyle name="Процентный 3 5 2 6 2 3" xfId="43501"/>
    <cellStyle name="Процентный 3 5 2 6 2 3 2" xfId="43502"/>
    <cellStyle name="Процентный 3 5 2 6 2 3 3" xfId="43503"/>
    <cellStyle name="Процентный 3 5 2 6 2 3 4" xfId="43504"/>
    <cellStyle name="Процентный 3 5 2 6 2 4" xfId="43505"/>
    <cellStyle name="Процентный 3 5 2 6 2 5" xfId="43506"/>
    <cellStyle name="Процентный 3 5 2 6 2 6" xfId="43507"/>
    <cellStyle name="Процентный 3 5 2 6 2 7" xfId="43508"/>
    <cellStyle name="Процентный 3 5 2 6 3" xfId="43509"/>
    <cellStyle name="Процентный 3 5 2 6 3 2" xfId="43510"/>
    <cellStyle name="Процентный 3 5 2 6 3 2 2" xfId="43511"/>
    <cellStyle name="Процентный 3 5 2 6 3 3" xfId="43512"/>
    <cellStyle name="Процентный 3 5 2 6 3 4" xfId="43513"/>
    <cellStyle name="Процентный 3 5 2 6 3 5" xfId="43514"/>
    <cellStyle name="Процентный 3 5 2 6 4" xfId="43515"/>
    <cellStyle name="Процентный 3 5 2 6 4 2" xfId="43516"/>
    <cellStyle name="Процентный 3 5 2 6 4 3" xfId="43517"/>
    <cellStyle name="Процентный 3 5 2 6 4 4" xfId="43518"/>
    <cellStyle name="Процентный 3 5 2 6 5" xfId="43519"/>
    <cellStyle name="Процентный 3 5 2 6 6" xfId="43520"/>
    <cellStyle name="Процентный 3 5 2 6 7" xfId="43521"/>
    <cellStyle name="Процентный 3 5 2 6 8" xfId="43522"/>
    <cellStyle name="Процентный 3 5 2 7" xfId="43523"/>
    <cellStyle name="Процентный 3 5 2 7 2" xfId="43524"/>
    <cellStyle name="Процентный 3 5 2 7 2 2" xfId="43525"/>
    <cellStyle name="Процентный 3 5 2 7 2 2 2" xfId="43526"/>
    <cellStyle name="Процентный 3 5 2 7 2 2 2 2" xfId="43527"/>
    <cellStyle name="Процентный 3 5 2 7 2 2 3" xfId="43528"/>
    <cellStyle name="Процентный 3 5 2 7 2 2 4" xfId="43529"/>
    <cellStyle name="Процентный 3 5 2 7 2 2 5" xfId="43530"/>
    <cellStyle name="Процентный 3 5 2 7 2 3" xfId="43531"/>
    <cellStyle name="Процентный 3 5 2 7 2 3 2" xfId="43532"/>
    <cellStyle name="Процентный 3 5 2 7 2 3 3" xfId="43533"/>
    <cellStyle name="Процентный 3 5 2 7 2 3 4" xfId="43534"/>
    <cellStyle name="Процентный 3 5 2 7 2 4" xfId="43535"/>
    <cellStyle name="Процентный 3 5 2 7 2 5" xfId="43536"/>
    <cellStyle name="Процентный 3 5 2 7 2 6" xfId="43537"/>
    <cellStyle name="Процентный 3 5 2 7 2 7" xfId="43538"/>
    <cellStyle name="Процентный 3 5 2 7 3" xfId="43539"/>
    <cellStyle name="Процентный 3 5 2 7 3 2" xfId="43540"/>
    <cellStyle name="Процентный 3 5 2 7 3 2 2" xfId="43541"/>
    <cellStyle name="Процентный 3 5 2 7 3 3" xfId="43542"/>
    <cellStyle name="Процентный 3 5 2 7 3 4" xfId="43543"/>
    <cellStyle name="Процентный 3 5 2 7 3 5" xfId="43544"/>
    <cellStyle name="Процентный 3 5 2 7 4" xfId="43545"/>
    <cellStyle name="Процентный 3 5 2 7 4 2" xfId="43546"/>
    <cellStyle name="Процентный 3 5 2 7 4 3" xfId="43547"/>
    <cellStyle name="Процентный 3 5 2 7 4 4" xfId="43548"/>
    <cellStyle name="Процентный 3 5 2 7 5" xfId="43549"/>
    <cellStyle name="Процентный 3 5 2 7 6" xfId="43550"/>
    <cellStyle name="Процентный 3 5 2 7 7" xfId="43551"/>
    <cellStyle name="Процентный 3 5 2 7 8" xfId="43552"/>
    <cellStyle name="Процентный 3 5 2 8" xfId="43553"/>
    <cellStyle name="Процентный 3 5 2 8 2" xfId="43554"/>
    <cellStyle name="Процентный 3 5 2 8 2 2" xfId="43555"/>
    <cellStyle name="Процентный 3 5 2 8 2 2 2" xfId="43556"/>
    <cellStyle name="Процентный 3 5 2 8 2 2 2 2" xfId="43557"/>
    <cellStyle name="Процентный 3 5 2 8 2 2 3" xfId="43558"/>
    <cellStyle name="Процентный 3 5 2 8 2 2 4" xfId="43559"/>
    <cellStyle name="Процентный 3 5 2 8 2 2 5" xfId="43560"/>
    <cellStyle name="Процентный 3 5 2 8 2 3" xfId="43561"/>
    <cellStyle name="Процентный 3 5 2 8 2 3 2" xfId="43562"/>
    <cellStyle name="Процентный 3 5 2 8 2 3 3" xfId="43563"/>
    <cellStyle name="Процентный 3 5 2 8 2 3 4" xfId="43564"/>
    <cellStyle name="Процентный 3 5 2 8 2 4" xfId="43565"/>
    <cellStyle name="Процентный 3 5 2 8 2 5" xfId="43566"/>
    <cellStyle name="Процентный 3 5 2 8 2 6" xfId="43567"/>
    <cellStyle name="Процентный 3 5 2 8 2 7" xfId="43568"/>
    <cellStyle name="Процентный 3 5 2 8 3" xfId="43569"/>
    <cellStyle name="Процентный 3 5 2 8 3 2" xfId="43570"/>
    <cellStyle name="Процентный 3 5 2 8 3 2 2" xfId="43571"/>
    <cellStyle name="Процентный 3 5 2 8 3 3" xfId="43572"/>
    <cellStyle name="Процентный 3 5 2 8 3 4" xfId="43573"/>
    <cellStyle name="Процентный 3 5 2 8 3 5" xfId="43574"/>
    <cellStyle name="Процентный 3 5 2 8 4" xfId="43575"/>
    <cellStyle name="Процентный 3 5 2 8 4 2" xfId="43576"/>
    <cellStyle name="Процентный 3 5 2 8 4 3" xfId="43577"/>
    <cellStyle name="Процентный 3 5 2 8 4 4" xfId="43578"/>
    <cellStyle name="Процентный 3 5 2 8 5" xfId="43579"/>
    <cellStyle name="Процентный 3 5 2 8 6" xfId="43580"/>
    <cellStyle name="Процентный 3 5 2 8 7" xfId="43581"/>
    <cellStyle name="Процентный 3 5 2 8 8" xfId="43582"/>
    <cellStyle name="Процентный 3 5 2 9" xfId="43583"/>
    <cellStyle name="Процентный 3 5 2 9 2" xfId="43584"/>
    <cellStyle name="Процентный 3 5 2 9 2 2" xfId="43585"/>
    <cellStyle name="Процентный 3 5 2 9 2 2 2" xfId="43586"/>
    <cellStyle name="Процентный 3 5 2 9 2 3" xfId="43587"/>
    <cellStyle name="Процентный 3 5 2 9 2 4" xfId="43588"/>
    <cellStyle name="Процентный 3 5 2 9 2 5" xfId="43589"/>
    <cellStyle name="Процентный 3 5 2 9 3" xfId="43590"/>
    <cellStyle name="Процентный 3 5 2 9 3 2" xfId="43591"/>
    <cellStyle name="Процентный 3 5 2 9 3 3" xfId="43592"/>
    <cellStyle name="Процентный 3 5 2 9 3 4" xfId="43593"/>
    <cellStyle name="Процентный 3 5 2 9 4" xfId="43594"/>
    <cellStyle name="Процентный 3 5 2 9 5" xfId="43595"/>
    <cellStyle name="Процентный 3 5 2 9 6" xfId="43596"/>
    <cellStyle name="Процентный 3 5 2 9 7" xfId="43597"/>
    <cellStyle name="Процентный 3 5 3" xfId="43598"/>
    <cellStyle name="Процентный 3 5 3 2" xfId="43599"/>
    <cellStyle name="Процентный 3 5 3 2 2" xfId="43600"/>
    <cellStyle name="Процентный 3 5 3 2 2 2" xfId="43601"/>
    <cellStyle name="Процентный 3 5 3 2 3" xfId="43602"/>
    <cellStyle name="Процентный 3 5 3 2 4" xfId="43603"/>
    <cellStyle name="Процентный 3 5 3 2 5" xfId="43604"/>
    <cellStyle name="Процентный 3 5 3 3" xfId="43605"/>
    <cellStyle name="Процентный 3 5 3 3 2" xfId="43606"/>
    <cellStyle name="Процентный 3 5 3 3 2 2" xfId="43607"/>
    <cellStyle name="Процентный 3 5 3 3 3" xfId="43608"/>
    <cellStyle name="Процентный 3 5 3 3 4" xfId="43609"/>
    <cellStyle name="Процентный 3 5 3 3 5" xfId="43610"/>
    <cellStyle name="Процентный 3 5 3 4" xfId="43611"/>
    <cellStyle name="Процентный 3 5 3 4 2" xfId="43612"/>
    <cellStyle name="Процентный 3 5 3 4 2 2" xfId="43613"/>
    <cellStyle name="Процентный 3 5 3 4 3" xfId="43614"/>
    <cellStyle name="Процентный 3 5 3 4 4" xfId="43615"/>
    <cellStyle name="Процентный 3 5 3 4 5" xfId="43616"/>
    <cellStyle name="Процентный 3 5 3 5" xfId="43617"/>
    <cellStyle name="Процентный 3 5 3 6" xfId="43618"/>
    <cellStyle name="Процентный 3 5 3 6 2" xfId="43619"/>
    <cellStyle name="Процентный 3 5 3 6 2 2" xfId="43620"/>
    <cellStyle name="Процентный 3 5 3 6 3" xfId="43621"/>
    <cellStyle name="Процентный 3 5 3 7" xfId="43622"/>
    <cellStyle name="Процентный 3 5 3 7 2" xfId="43623"/>
    <cellStyle name="Процентный 3 5 3 8" xfId="43624"/>
    <cellStyle name="Процентный 3 5 4" xfId="43625"/>
    <cellStyle name="Процентный 3 5 4 10" xfId="43626"/>
    <cellStyle name="Процентный 3 5 4 10 2" xfId="43627"/>
    <cellStyle name="Процентный 3 5 4 10 2 2" xfId="43628"/>
    <cellStyle name="Процентный 3 5 4 10 3" xfId="43629"/>
    <cellStyle name="Процентный 3 5 4 10 4" xfId="43630"/>
    <cellStyle name="Процентный 3 5 4 10 5" xfId="43631"/>
    <cellStyle name="Процентный 3 5 4 11" xfId="43632"/>
    <cellStyle name="Процентный 3 5 4 11 2" xfId="43633"/>
    <cellStyle name="Процентный 3 5 4 11 2 2" xfId="43634"/>
    <cellStyle name="Процентный 3 5 4 11 3" xfId="43635"/>
    <cellStyle name="Процентный 3 5 4 11 4" xfId="43636"/>
    <cellStyle name="Процентный 3 5 4 11 5" xfId="43637"/>
    <cellStyle name="Процентный 3 5 4 12" xfId="43638"/>
    <cellStyle name="Процентный 3 5 4 12 2" xfId="43639"/>
    <cellStyle name="Процентный 3 5 4 12 2 2" xfId="43640"/>
    <cellStyle name="Процентный 3 5 4 12 3" xfId="43641"/>
    <cellStyle name="Процентный 3 5 4 13" xfId="43642"/>
    <cellStyle name="Процентный 3 5 4 13 2" xfId="43643"/>
    <cellStyle name="Процентный 3 5 4 14" xfId="43644"/>
    <cellStyle name="Процентный 3 5 4 15" xfId="43645"/>
    <cellStyle name="Процентный 3 5 4 2" xfId="43646"/>
    <cellStyle name="Процентный 3 5 4 2 2" xfId="43647"/>
    <cellStyle name="Процентный 3 5 4 2 2 2" xfId="43648"/>
    <cellStyle name="Процентный 3 5 4 2 2 2 2" xfId="43649"/>
    <cellStyle name="Процентный 3 5 4 2 2 2 2 2" xfId="43650"/>
    <cellStyle name="Процентный 3 5 4 2 2 2 3" xfId="43651"/>
    <cellStyle name="Процентный 3 5 4 2 2 2 4" xfId="43652"/>
    <cellStyle name="Процентный 3 5 4 2 2 2 5" xfId="43653"/>
    <cellStyle name="Процентный 3 5 4 2 2 3" xfId="43654"/>
    <cellStyle name="Процентный 3 5 4 2 2 3 2" xfId="43655"/>
    <cellStyle name="Процентный 3 5 4 2 2 3 3" xfId="43656"/>
    <cellStyle name="Процентный 3 5 4 2 2 3 4" xfId="43657"/>
    <cellStyle name="Процентный 3 5 4 2 2 4" xfId="43658"/>
    <cellStyle name="Процентный 3 5 4 2 2 5" xfId="43659"/>
    <cellStyle name="Процентный 3 5 4 2 2 6" xfId="43660"/>
    <cellStyle name="Процентный 3 5 4 2 2 7" xfId="43661"/>
    <cellStyle name="Процентный 3 5 4 2 3" xfId="43662"/>
    <cellStyle name="Процентный 3 5 4 2 3 2" xfId="43663"/>
    <cellStyle name="Процентный 3 5 4 2 3 2 2" xfId="43664"/>
    <cellStyle name="Процентный 3 5 4 2 3 3" xfId="43665"/>
    <cellStyle name="Процентный 3 5 4 2 3 4" xfId="43666"/>
    <cellStyle name="Процентный 3 5 4 2 3 5" xfId="43667"/>
    <cellStyle name="Процентный 3 5 4 2 4" xfId="43668"/>
    <cellStyle name="Процентный 3 5 4 2 4 2" xfId="43669"/>
    <cellStyle name="Процентный 3 5 4 2 4 2 2" xfId="43670"/>
    <cellStyle name="Процентный 3 5 4 2 4 3" xfId="43671"/>
    <cellStyle name="Процентный 3 5 4 2 4 4" xfId="43672"/>
    <cellStyle name="Процентный 3 5 4 2 4 5" xfId="43673"/>
    <cellStyle name="Процентный 3 5 4 2 5" xfId="43674"/>
    <cellStyle name="Процентный 3 5 4 2 5 2" xfId="43675"/>
    <cellStyle name="Процентный 3 5 4 2 5 3" xfId="43676"/>
    <cellStyle name="Процентный 3 5 4 2 5 4" xfId="43677"/>
    <cellStyle name="Процентный 3 5 4 2 6" xfId="43678"/>
    <cellStyle name="Процентный 3 5 4 2 7" xfId="43679"/>
    <cellStyle name="Процентный 3 5 4 2 8" xfId="43680"/>
    <cellStyle name="Процентный 3 5 4 2 9" xfId="43681"/>
    <cellStyle name="Процентный 3 5 4 3" xfId="43682"/>
    <cellStyle name="Процентный 3 5 4 3 2" xfId="43683"/>
    <cellStyle name="Процентный 3 5 4 3 2 2" xfId="43684"/>
    <cellStyle name="Процентный 3 5 4 3 2 2 2" xfId="43685"/>
    <cellStyle name="Процентный 3 5 4 3 2 2 2 2" xfId="43686"/>
    <cellStyle name="Процентный 3 5 4 3 2 2 3" xfId="43687"/>
    <cellStyle name="Процентный 3 5 4 3 2 2 4" xfId="43688"/>
    <cellStyle name="Процентный 3 5 4 3 2 2 5" xfId="43689"/>
    <cellStyle name="Процентный 3 5 4 3 2 3" xfId="43690"/>
    <cellStyle name="Процентный 3 5 4 3 2 3 2" xfId="43691"/>
    <cellStyle name="Процентный 3 5 4 3 2 3 3" xfId="43692"/>
    <cellStyle name="Процентный 3 5 4 3 2 3 4" xfId="43693"/>
    <cellStyle name="Процентный 3 5 4 3 2 4" xfId="43694"/>
    <cellStyle name="Процентный 3 5 4 3 2 5" xfId="43695"/>
    <cellStyle name="Процентный 3 5 4 3 2 6" xfId="43696"/>
    <cellStyle name="Процентный 3 5 4 3 2 7" xfId="43697"/>
    <cellStyle name="Процентный 3 5 4 3 3" xfId="43698"/>
    <cellStyle name="Процентный 3 5 4 3 3 2" xfId="43699"/>
    <cellStyle name="Процентный 3 5 4 3 3 2 2" xfId="43700"/>
    <cellStyle name="Процентный 3 5 4 3 3 3" xfId="43701"/>
    <cellStyle name="Процентный 3 5 4 3 3 4" xfId="43702"/>
    <cellStyle name="Процентный 3 5 4 3 3 5" xfId="43703"/>
    <cellStyle name="Процентный 3 5 4 3 4" xfId="43704"/>
    <cellStyle name="Процентный 3 5 4 3 4 2" xfId="43705"/>
    <cellStyle name="Процентный 3 5 4 3 4 2 2" xfId="43706"/>
    <cellStyle name="Процентный 3 5 4 3 4 3" xfId="43707"/>
    <cellStyle name="Процентный 3 5 4 3 4 4" xfId="43708"/>
    <cellStyle name="Процентный 3 5 4 3 4 5" xfId="43709"/>
    <cellStyle name="Процентный 3 5 4 3 5" xfId="43710"/>
    <cellStyle name="Процентный 3 5 4 3 5 2" xfId="43711"/>
    <cellStyle name="Процентный 3 5 4 3 5 3" xfId="43712"/>
    <cellStyle name="Процентный 3 5 4 3 5 4" xfId="43713"/>
    <cellStyle name="Процентный 3 5 4 3 6" xfId="43714"/>
    <cellStyle name="Процентный 3 5 4 3 7" xfId="43715"/>
    <cellStyle name="Процентный 3 5 4 3 8" xfId="43716"/>
    <cellStyle name="Процентный 3 5 4 3 9" xfId="43717"/>
    <cellStyle name="Процентный 3 5 4 4" xfId="43718"/>
    <cellStyle name="Процентный 3 5 4 4 2" xfId="43719"/>
    <cellStyle name="Процентный 3 5 4 4 2 2" xfId="43720"/>
    <cellStyle name="Процентный 3 5 4 4 2 2 2" xfId="43721"/>
    <cellStyle name="Процентный 3 5 4 4 2 2 2 2" xfId="43722"/>
    <cellStyle name="Процентный 3 5 4 4 2 2 3" xfId="43723"/>
    <cellStyle name="Процентный 3 5 4 4 2 2 4" xfId="43724"/>
    <cellStyle name="Процентный 3 5 4 4 2 2 5" xfId="43725"/>
    <cellStyle name="Процентный 3 5 4 4 2 3" xfId="43726"/>
    <cellStyle name="Процентный 3 5 4 4 2 3 2" xfId="43727"/>
    <cellStyle name="Процентный 3 5 4 4 2 3 3" xfId="43728"/>
    <cellStyle name="Процентный 3 5 4 4 2 3 4" xfId="43729"/>
    <cellStyle name="Процентный 3 5 4 4 2 4" xfId="43730"/>
    <cellStyle name="Процентный 3 5 4 4 2 5" xfId="43731"/>
    <cellStyle name="Процентный 3 5 4 4 2 6" xfId="43732"/>
    <cellStyle name="Процентный 3 5 4 4 2 7" xfId="43733"/>
    <cellStyle name="Процентный 3 5 4 4 3" xfId="43734"/>
    <cellStyle name="Процентный 3 5 4 4 3 2" xfId="43735"/>
    <cellStyle name="Процентный 3 5 4 4 3 2 2" xfId="43736"/>
    <cellStyle name="Процентный 3 5 4 4 3 3" xfId="43737"/>
    <cellStyle name="Процентный 3 5 4 4 3 4" xfId="43738"/>
    <cellStyle name="Процентный 3 5 4 4 3 5" xfId="43739"/>
    <cellStyle name="Процентный 3 5 4 4 4" xfId="43740"/>
    <cellStyle name="Процентный 3 5 4 4 4 2" xfId="43741"/>
    <cellStyle name="Процентный 3 5 4 4 4 2 2" xfId="43742"/>
    <cellStyle name="Процентный 3 5 4 4 4 3" xfId="43743"/>
    <cellStyle name="Процентный 3 5 4 4 4 4" xfId="43744"/>
    <cellStyle name="Процентный 3 5 4 4 4 5" xfId="43745"/>
    <cellStyle name="Процентный 3 5 4 4 5" xfId="43746"/>
    <cellStyle name="Процентный 3 5 4 4 5 2" xfId="43747"/>
    <cellStyle name="Процентный 3 5 4 4 5 3" xfId="43748"/>
    <cellStyle name="Процентный 3 5 4 4 5 4" xfId="43749"/>
    <cellStyle name="Процентный 3 5 4 4 6" xfId="43750"/>
    <cellStyle name="Процентный 3 5 4 4 7" xfId="43751"/>
    <cellStyle name="Процентный 3 5 4 4 8" xfId="43752"/>
    <cellStyle name="Процентный 3 5 4 4 9" xfId="43753"/>
    <cellStyle name="Процентный 3 5 4 5" xfId="43754"/>
    <cellStyle name="Процентный 3 5 4 5 2" xfId="43755"/>
    <cellStyle name="Процентный 3 5 4 5 2 2" xfId="43756"/>
    <cellStyle name="Процентный 3 5 4 5 2 2 2" xfId="43757"/>
    <cellStyle name="Процентный 3 5 4 5 2 2 2 2" xfId="43758"/>
    <cellStyle name="Процентный 3 5 4 5 2 2 3" xfId="43759"/>
    <cellStyle name="Процентный 3 5 4 5 2 2 4" xfId="43760"/>
    <cellStyle name="Процентный 3 5 4 5 2 2 5" xfId="43761"/>
    <cellStyle name="Процентный 3 5 4 5 2 3" xfId="43762"/>
    <cellStyle name="Процентный 3 5 4 5 2 3 2" xfId="43763"/>
    <cellStyle name="Процентный 3 5 4 5 2 3 3" xfId="43764"/>
    <cellStyle name="Процентный 3 5 4 5 2 3 4" xfId="43765"/>
    <cellStyle name="Процентный 3 5 4 5 2 4" xfId="43766"/>
    <cellStyle name="Процентный 3 5 4 5 2 5" xfId="43767"/>
    <cellStyle name="Процентный 3 5 4 5 2 6" xfId="43768"/>
    <cellStyle name="Процентный 3 5 4 5 2 7" xfId="43769"/>
    <cellStyle name="Процентный 3 5 4 5 3" xfId="43770"/>
    <cellStyle name="Процентный 3 5 4 5 3 2" xfId="43771"/>
    <cellStyle name="Процентный 3 5 4 5 3 2 2" xfId="43772"/>
    <cellStyle name="Процентный 3 5 4 5 3 3" xfId="43773"/>
    <cellStyle name="Процентный 3 5 4 5 3 4" xfId="43774"/>
    <cellStyle name="Процентный 3 5 4 5 3 5" xfId="43775"/>
    <cellStyle name="Процентный 3 5 4 5 4" xfId="43776"/>
    <cellStyle name="Процентный 3 5 4 5 4 2" xfId="43777"/>
    <cellStyle name="Процентный 3 5 4 5 4 3" xfId="43778"/>
    <cellStyle name="Процентный 3 5 4 5 4 4" xfId="43779"/>
    <cellStyle name="Процентный 3 5 4 5 5" xfId="43780"/>
    <cellStyle name="Процентный 3 5 4 5 6" xfId="43781"/>
    <cellStyle name="Процентный 3 5 4 5 7" xfId="43782"/>
    <cellStyle name="Процентный 3 5 4 5 8" xfId="43783"/>
    <cellStyle name="Процентный 3 5 4 6" xfId="43784"/>
    <cellStyle name="Процентный 3 5 4 6 2" xfId="43785"/>
    <cellStyle name="Процентный 3 5 4 6 2 2" xfId="43786"/>
    <cellStyle name="Процентный 3 5 4 6 2 2 2" xfId="43787"/>
    <cellStyle name="Процентный 3 5 4 6 2 2 2 2" xfId="43788"/>
    <cellStyle name="Процентный 3 5 4 6 2 2 3" xfId="43789"/>
    <cellStyle name="Процентный 3 5 4 6 2 2 4" xfId="43790"/>
    <cellStyle name="Процентный 3 5 4 6 2 2 5" xfId="43791"/>
    <cellStyle name="Процентный 3 5 4 6 2 3" xfId="43792"/>
    <cellStyle name="Процентный 3 5 4 6 2 3 2" xfId="43793"/>
    <cellStyle name="Процентный 3 5 4 6 2 3 3" xfId="43794"/>
    <cellStyle name="Процентный 3 5 4 6 2 3 4" xfId="43795"/>
    <cellStyle name="Процентный 3 5 4 6 2 4" xfId="43796"/>
    <cellStyle name="Процентный 3 5 4 6 2 5" xfId="43797"/>
    <cellStyle name="Процентный 3 5 4 6 2 6" xfId="43798"/>
    <cellStyle name="Процентный 3 5 4 6 2 7" xfId="43799"/>
    <cellStyle name="Процентный 3 5 4 6 3" xfId="43800"/>
    <cellStyle name="Процентный 3 5 4 6 3 2" xfId="43801"/>
    <cellStyle name="Процентный 3 5 4 6 3 2 2" xfId="43802"/>
    <cellStyle name="Процентный 3 5 4 6 3 3" xfId="43803"/>
    <cellStyle name="Процентный 3 5 4 6 3 4" xfId="43804"/>
    <cellStyle name="Процентный 3 5 4 6 3 5" xfId="43805"/>
    <cellStyle name="Процентный 3 5 4 6 4" xfId="43806"/>
    <cellStyle name="Процентный 3 5 4 6 4 2" xfId="43807"/>
    <cellStyle name="Процентный 3 5 4 6 4 3" xfId="43808"/>
    <cellStyle name="Процентный 3 5 4 6 4 4" xfId="43809"/>
    <cellStyle name="Процентный 3 5 4 6 5" xfId="43810"/>
    <cellStyle name="Процентный 3 5 4 6 6" xfId="43811"/>
    <cellStyle name="Процентный 3 5 4 6 7" xfId="43812"/>
    <cellStyle name="Процентный 3 5 4 6 8" xfId="43813"/>
    <cellStyle name="Процентный 3 5 4 7" xfId="43814"/>
    <cellStyle name="Процентный 3 5 4 7 2" xfId="43815"/>
    <cellStyle name="Процентный 3 5 4 7 2 2" xfId="43816"/>
    <cellStyle name="Процентный 3 5 4 7 2 2 2" xfId="43817"/>
    <cellStyle name="Процентный 3 5 4 7 2 2 2 2" xfId="43818"/>
    <cellStyle name="Процентный 3 5 4 7 2 2 3" xfId="43819"/>
    <cellStyle name="Процентный 3 5 4 7 2 2 4" xfId="43820"/>
    <cellStyle name="Процентный 3 5 4 7 2 2 5" xfId="43821"/>
    <cellStyle name="Процентный 3 5 4 7 2 3" xfId="43822"/>
    <cellStyle name="Процентный 3 5 4 7 2 3 2" xfId="43823"/>
    <cellStyle name="Процентный 3 5 4 7 2 3 3" xfId="43824"/>
    <cellStyle name="Процентный 3 5 4 7 2 3 4" xfId="43825"/>
    <cellStyle name="Процентный 3 5 4 7 2 4" xfId="43826"/>
    <cellStyle name="Процентный 3 5 4 7 2 5" xfId="43827"/>
    <cellStyle name="Процентный 3 5 4 7 2 6" xfId="43828"/>
    <cellStyle name="Процентный 3 5 4 7 2 7" xfId="43829"/>
    <cellStyle name="Процентный 3 5 4 7 3" xfId="43830"/>
    <cellStyle name="Процентный 3 5 4 7 3 2" xfId="43831"/>
    <cellStyle name="Процентный 3 5 4 7 3 2 2" xfId="43832"/>
    <cellStyle name="Процентный 3 5 4 7 3 3" xfId="43833"/>
    <cellStyle name="Процентный 3 5 4 7 3 4" xfId="43834"/>
    <cellStyle name="Процентный 3 5 4 7 3 5" xfId="43835"/>
    <cellStyle name="Процентный 3 5 4 7 4" xfId="43836"/>
    <cellStyle name="Процентный 3 5 4 7 4 2" xfId="43837"/>
    <cellStyle name="Процентный 3 5 4 7 4 3" xfId="43838"/>
    <cellStyle name="Процентный 3 5 4 7 4 4" xfId="43839"/>
    <cellStyle name="Процентный 3 5 4 7 5" xfId="43840"/>
    <cellStyle name="Процентный 3 5 4 7 6" xfId="43841"/>
    <cellStyle name="Процентный 3 5 4 7 7" xfId="43842"/>
    <cellStyle name="Процентный 3 5 4 7 8" xfId="43843"/>
    <cellStyle name="Процентный 3 5 4 8" xfId="43844"/>
    <cellStyle name="Процентный 3 5 4 8 2" xfId="43845"/>
    <cellStyle name="Процентный 3 5 4 8 2 2" xfId="43846"/>
    <cellStyle name="Процентный 3 5 4 8 2 2 2" xfId="43847"/>
    <cellStyle name="Процентный 3 5 4 8 2 3" xfId="43848"/>
    <cellStyle name="Процентный 3 5 4 8 2 4" xfId="43849"/>
    <cellStyle name="Процентный 3 5 4 8 2 5" xfId="43850"/>
    <cellStyle name="Процентный 3 5 4 8 3" xfId="43851"/>
    <cellStyle name="Процентный 3 5 4 8 3 2" xfId="43852"/>
    <cellStyle name="Процентный 3 5 4 8 3 3" xfId="43853"/>
    <cellStyle name="Процентный 3 5 4 8 3 4" xfId="43854"/>
    <cellStyle name="Процентный 3 5 4 8 4" xfId="43855"/>
    <cellStyle name="Процентный 3 5 4 8 5" xfId="43856"/>
    <cellStyle name="Процентный 3 5 4 8 6" xfId="43857"/>
    <cellStyle name="Процентный 3 5 4 8 7" xfId="43858"/>
    <cellStyle name="Процентный 3 5 4 9" xfId="43859"/>
    <cellStyle name="Процентный 3 5 4 9 2" xfId="43860"/>
    <cellStyle name="Процентный 3 5 4 9 2 2" xfId="43861"/>
    <cellStyle name="Процентный 3 5 4 9 2 2 2" xfId="43862"/>
    <cellStyle name="Процентный 3 5 4 9 2 3" xfId="43863"/>
    <cellStyle name="Процентный 3 5 4 9 2 4" xfId="43864"/>
    <cellStyle name="Процентный 3 5 4 9 2 5" xfId="43865"/>
    <cellStyle name="Процентный 3 5 4 9 3" xfId="43866"/>
    <cellStyle name="Процентный 3 5 4 9 3 2" xfId="43867"/>
    <cellStyle name="Процентный 3 5 4 9 3 3" xfId="43868"/>
    <cellStyle name="Процентный 3 5 4 9 3 4" xfId="43869"/>
    <cellStyle name="Процентный 3 5 4 9 4" xfId="43870"/>
    <cellStyle name="Процентный 3 5 4 9 5" xfId="43871"/>
    <cellStyle name="Процентный 3 5 4 9 6" xfId="43872"/>
    <cellStyle name="Процентный 3 5 4 9 7" xfId="43873"/>
    <cellStyle name="Процентный 3 5 5" xfId="43874"/>
    <cellStyle name="Процентный 3 5 5 10" xfId="43875"/>
    <cellStyle name="Процентный 3 5 5 10 2" xfId="43876"/>
    <cellStyle name="Процентный 3 5 5 10 2 2" xfId="43877"/>
    <cellStyle name="Процентный 3 5 5 10 3" xfId="43878"/>
    <cellStyle name="Процентный 3 5 5 10 4" xfId="43879"/>
    <cellStyle name="Процентный 3 5 5 10 5" xfId="43880"/>
    <cellStyle name="Процентный 3 5 5 11" xfId="43881"/>
    <cellStyle name="Процентный 3 5 5 11 2" xfId="43882"/>
    <cellStyle name="Процентный 3 5 5 11 3" xfId="43883"/>
    <cellStyle name="Процентный 3 5 5 11 4" xfId="43884"/>
    <cellStyle name="Процентный 3 5 5 12" xfId="43885"/>
    <cellStyle name="Процентный 3 5 5 13" xfId="43886"/>
    <cellStyle name="Процентный 3 5 5 14" xfId="43887"/>
    <cellStyle name="Процентный 3 5 5 15" xfId="43888"/>
    <cellStyle name="Процентный 3 5 5 2" xfId="43889"/>
    <cellStyle name="Процентный 3 5 5 2 2" xfId="43890"/>
    <cellStyle name="Процентный 3 5 5 2 2 2" xfId="43891"/>
    <cellStyle name="Процентный 3 5 5 2 2 2 2" xfId="43892"/>
    <cellStyle name="Процентный 3 5 5 2 2 2 2 2" xfId="43893"/>
    <cellStyle name="Процентный 3 5 5 2 2 2 3" xfId="43894"/>
    <cellStyle name="Процентный 3 5 5 2 2 2 4" xfId="43895"/>
    <cellStyle name="Процентный 3 5 5 2 2 2 5" xfId="43896"/>
    <cellStyle name="Процентный 3 5 5 2 2 3" xfId="43897"/>
    <cellStyle name="Процентный 3 5 5 2 2 3 2" xfId="43898"/>
    <cellStyle name="Процентный 3 5 5 2 2 3 3" xfId="43899"/>
    <cellStyle name="Процентный 3 5 5 2 2 3 4" xfId="43900"/>
    <cellStyle name="Процентный 3 5 5 2 2 4" xfId="43901"/>
    <cellStyle name="Процентный 3 5 5 2 2 5" xfId="43902"/>
    <cellStyle name="Процентный 3 5 5 2 2 6" xfId="43903"/>
    <cellStyle name="Процентный 3 5 5 2 2 7" xfId="43904"/>
    <cellStyle name="Процентный 3 5 5 2 3" xfId="43905"/>
    <cellStyle name="Процентный 3 5 5 2 3 2" xfId="43906"/>
    <cellStyle name="Процентный 3 5 5 2 3 2 2" xfId="43907"/>
    <cellStyle name="Процентный 3 5 5 2 3 3" xfId="43908"/>
    <cellStyle name="Процентный 3 5 5 2 3 4" xfId="43909"/>
    <cellStyle name="Процентный 3 5 5 2 3 5" xfId="43910"/>
    <cellStyle name="Процентный 3 5 5 2 4" xfId="43911"/>
    <cellStyle name="Процентный 3 5 5 2 4 2" xfId="43912"/>
    <cellStyle name="Процентный 3 5 5 2 4 2 2" xfId="43913"/>
    <cellStyle name="Процентный 3 5 5 2 4 3" xfId="43914"/>
    <cellStyle name="Процентный 3 5 5 2 4 4" xfId="43915"/>
    <cellStyle name="Процентный 3 5 5 2 4 5" xfId="43916"/>
    <cellStyle name="Процентный 3 5 5 2 5" xfId="43917"/>
    <cellStyle name="Процентный 3 5 5 2 5 2" xfId="43918"/>
    <cellStyle name="Процентный 3 5 5 2 5 3" xfId="43919"/>
    <cellStyle name="Процентный 3 5 5 2 5 4" xfId="43920"/>
    <cellStyle name="Процентный 3 5 5 2 6" xfId="43921"/>
    <cellStyle name="Процентный 3 5 5 2 7" xfId="43922"/>
    <cellStyle name="Процентный 3 5 5 2 8" xfId="43923"/>
    <cellStyle name="Процентный 3 5 5 2 9" xfId="43924"/>
    <cellStyle name="Процентный 3 5 5 3" xfId="43925"/>
    <cellStyle name="Процентный 3 5 5 3 2" xfId="43926"/>
    <cellStyle name="Процентный 3 5 5 3 2 2" xfId="43927"/>
    <cellStyle name="Процентный 3 5 5 3 2 2 2" xfId="43928"/>
    <cellStyle name="Процентный 3 5 5 3 2 2 2 2" xfId="43929"/>
    <cellStyle name="Процентный 3 5 5 3 2 2 3" xfId="43930"/>
    <cellStyle name="Процентный 3 5 5 3 2 2 4" xfId="43931"/>
    <cellStyle name="Процентный 3 5 5 3 2 2 5" xfId="43932"/>
    <cellStyle name="Процентный 3 5 5 3 2 3" xfId="43933"/>
    <cellStyle name="Процентный 3 5 5 3 2 3 2" xfId="43934"/>
    <cellStyle name="Процентный 3 5 5 3 2 3 3" xfId="43935"/>
    <cellStyle name="Процентный 3 5 5 3 2 3 4" xfId="43936"/>
    <cellStyle name="Процентный 3 5 5 3 2 4" xfId="43937"/>
    <cellStyle name="Процентный 3 5 5 3 2 5" xfId="43938"/>
    <cellStyle name="Процентный 3 5 5 3 2 6" xfId="43939"/>
    <cellStyle name="Процентный 3 5 5 3 2 7" xfId="43940"/>
    <cellStyle name="Процентный 3 5 5 3 3" xfId="43941"/>
    <cellStyle name="Процентный 3 5 5 3 3 2" xfId="43942"/>
    <cellStyle name="Процентный 3 5 5 3 3 2 2" xfId="43943"/>
    <cellStyle name="Процентный 3 5 5 3 3 3" xfId="43944"/>
    <cellStyle name="Процентный 3 5 5 3 3 4" xfId="43945"/>
    <cellStyle name="Процентный 3 5 5 3 3 5" xfId="43946"/>
    <cellStyle name="Процентный 3 5 5 3 4" xfId="43947"/>
    <cellStyle name="Процентный 3 5 5 3 4 2" xfId="43948"/>
    <cellStyle name="Процентный 3 5 5 3 4 2 2" xfId="43949"/>
    <cellStyle name="Процентный 3 5 5 3 4 3" xfId="43950"/>
    <cellStyle name="Процентный 3 5 5 3 4 4" xfId="43951"/>
    <cellStyle name="Процентный 3 5 5 3 4 5" xfId="43952"/>
    <cellStyle name="Процентный 3 5 5 3 5" xfId="43953"/>
    <cellStyle name="Процентный 3 5 5 3 5 2" xfId="43954"/>
    <cellStyle name="Процентный 3 5 5 3 5 3" xfId="43955"/>
    <cellStyle name="Процентный 3 5 5 3 5 4" xfId="43956"/>
    <cellStyle name="Процентный 3 5 5 3 6" xfId="43957"/>
    <cellStyle name="Процентный 3 5 5 3 7" xfId="43958"/>
    <cellStyle name="Процентный 3 5 5 3 8" xfId="43959"/>
    <cellStyle name="Процентный 3 5 5 3 9" xfId="43960"/>
    <cellStyle name="Процентный 3 5 5 4" xfId="43961"/>
    <cellStyle name="Процентный 3 5 5 4 2" xfId="43962"/>
    <cellStyle name="Процентный 3 5 5 4 2 2" xfId="43963"/>
    <cellStyle name="Процентный 3 5 5 4 2 2 2" xfId="43964"/>
    <cellStyle name="Процентный 3 5 5 4 2 2 2 2" xfId="43965"/>
    <cellStyle name="Процентный 3 5 5 4 2 2 3" xfId="43966"/>
    <cellStyle name="Процентный 3 5 5 4 2 2 4" xfId="43967"/>
    <cellStyle name="Процентный 3 5 5 4 2 2 5" xfId="43968"/>
    <cellStyle name="Процентный 3 5 5 4 2 3" xfId="43969"/>
    <cellStyle name="Процентный 3 5 5 4 2 3 2" xfId="43970"/>
    <cellStyle name="Процентный 3 5 5 4 2 3 3" xfId="43971"/>
    <cellStyle name="Процентный 3 5 5 4 2 3 4" xfId="43972"/>
    <cellStyle name="Процентный 3 5 5 4 2 4" xfId="43973"/>
    <cellStyle name="Процентный 3 5 5 4 2 5" xfId="43974"/>
    <cellStyle name="Процентный 3 5 5 4 2 6" xfId="43975"/>
    <cellStyle name="Процентный 3 5 5 4 2 7" xfId="43976"/>
    <cellStyle name="Процентный 3 5 5 4 3" xfId="43977"/>
    <cellStyle name="Процентный 3 5 5 4 3 2" xfId="43978"/>
    <cellStyle name="Процентный 3 5 5 4 3 2 2" xfId="43979"/>
    <cellStyle name="Процентный 3 5 5 4 3 3" xfId="43980"/>
    <cellStyle name="Процентный 3 5 5 4 3 4" xfId="43981"/>
    <cellStyle name="Процентный 3 5 5 4 3 5" xfId="43982"/>
    <cellStyle name="Процентный 3 5 5 4 4" xfId="43983"/>
    <cellStyle name="Процентный 3 5 5 4 4 2" xfId="43984"/>
    <cellStyle name="Процентный 3 5 5 4 4 3" xfId="43985"/>
    <cellStyle name="Процентный 3 5 5 4 4 4" xfId="43986"/>
    <cellStyle name="Процентный 3 5 5 4 5" xfId="43987"/>
    <cellStyle name="Процентный 3 5 5 4 6" xfId="43988"/>
    <cellStyle name="Процентный 3 5 5 4 7" xfId="43989"/>
    <cellStyle name="Процентный 3 5 5 4 8" xfId="43990"/>
    <cellStyle name="Процентный 3 5 5 5" xfId="43991"/>
    <cellStyle name="Процентный 3 5 5 5 2" xfId="43992"/>
    <cellStyle name="Процентный 3 5 5 5 2 2" xfId="43993"/>
    <cellStyle name="Процентный 3 5 5 5 2 2 2" xfId="43994"/>
    <cellStyle name="Процентный 3 5 5 5 2 2 2 2" xfId="43995"/>
    <cellStyle name="Процентный 3 5 5 5 2 2 3" xfId="43996"/>
    <cellStyle name="Процентный 3 5 5 5 2 2 4" xfId="43997"/>
    <cellStyle name="Процентный 3 5 5 5 2 2 5" xfId="43998"/>
    <cellStyle name="Процентный 3 5 5 5 2 3" xfId="43999"/>
    <cellStyle name="Процентный 3 5 5 5 2 3 2" xfId="44000"/>
    <cellStyle name="Процентный 3 5 5 5 2 3 3" xfId="44001"/>
    <cellStyle name="Процентный 3 5 5 5 2 3 4" xfId="44002"/>
    <cellStyle name="Процентный 3 5 5 5 2 4" xfId="44003"/>
    <cellStyle name="Процентный 3 5 5 5 2 5" xfId="44004"/>
    <cellStyle name="Процентный 3 5 5 5 2 6" xfId="44005"/>
    <cellStyle name="Процентный 3 5 5 5 2 7" xfId="44006"/>
    <cellStyle name="Процентный 3 5 5 5 3" xfId="44007"/>
    <cellStyle name="Процентный 3 5 5 5 3 2" xfId="44008"/>
    <cellStyle name="Процентный 3 5 5 5 3 2 2" xfId="44009"/>
    <cellStyle name="Процентный 3 5 5 5 3 3" xfId="44010"/>
    <cellStyle name="Процентный 3 5 5 5 3 4" xfId="44011"/>
    <cellStyle name="Процентный 3 5 5 5 3 5" xfId="44012"/>
    <cellStyle name="Процентный 3 5 5 5 4" xfId="44013"/>
    <cellStyle name="Процентный 3 5 5 5 4 2" xfId="44014"/>
    <cellStyle name="Процентный 3 5 5 5 4 3" xfId="44015"/>
    <cellStyle name="Процентный 3 5 5 5 4 4" xfId="44016"/>
    <cellStyle name="Процентный 3 5 5 5 5" xfId="44017"/>
    <cellStyle name="Процентный 3 5 5 5 6" xfId="44018"/>
    <cellStyle name="Процентный 3 5 5 5 7" xfId="44019"/>
    <cellStyle name="Процентный 3 5 5 5 8" xfId="44020"/>
    <cellStyle name="Процентный 3 5 5 6" xfId="44021"/>
    <cellStyle name="Процентный 3 5 5 6 2" xfId="44022"/>
    <cellStyle name="Процентный 3 5 5 6 2 2" xfId="44023"/>
    <cellStyle name="Процентный 3 5 5 6 2 2 2" xfId="44024"/>
    <cellStyle name="Процентный 3 5 5 6 2 2 2 2" xfId="44025"/>
    <cellStyle name="Процентный 3 5 5 6 2 2 3" xfId="44026"/>
    <cellStyle name="Процентный 3 5 5 6 2 2 4" xfId="44027"/>
    <cellStyle name="Процентный 3 5 5 6 2 2 5" xfId="44028"/>
    <cellStyle name="Процентный 3 5 5 6 2 3" xfId="44029"/>
    <cellStyle name="Процентный 3 5 5 6 2 3 2" xfId="44030"/>
    <cellStyle name="Процентный 3 5 5 6 2 3 3" xfId="44031"/>
    <cellStyle name="Процентный 3 5 5 6 2 3 4" xfId="44032"/>
    <cellStyle name="Процентный 3 5 5 6 2 4" xfId="44033"/>
    <cellStyle name="Процентный 3 5 5 6 2 5" xfId="44034"/>
    <cellStyle name="Процентный 3 5 5 6 2 6" xfId="44035"/>
    <cellStyle name="Процентный 3 5 5 6 2 7" xfId="44036"/>
    <cellStyle name="Процентный 3 5 5 6 3" xfId="44037"/>
    <cellStyle name="Процентный 3 5 5 6 3 2" xfId="44038"/>
    <cellStyle name="Процентный 3 5 5 6 3 2 2" xfId="44039"/>
    <cellStyle name="Процентный 3 5 5 6 3 3" xfId="44040"/>
    <cellStyle name="Процентный 3 5 5 6 3 4" xfId="44041"/>
    <cellStyle name="Процентный 3 5 5 6 3 5" xfId="44042"/>
    <cellStyle name="Процентный 3 5 5 6 4" xfId="44043"/>
    <cellStyle name="Процентный 3 5 5 6 4 2" xfId="44044"/>
    <cellStyle name="Процентный 3 5 5 6 4 3" xfId="44045"/>
    <cellStyle name="Процентный 3 5 5 6 4 4" xfId="44046"/>
    <cellStyle name="Процентный 3 5 5 6 5" xfId="44047"/>
    <cellStyle name="Процентный 3 5 5 6 6" xfId="44048"/>
    <cellStyle name="Процентный 3 5 5 6 7" xfId="44049"/>
    <cellStyle name="Процентный 3 5 5 6 8" xfId="44050"/>
    <cellStyle name="Процентный 3 5 5 7" xfId="44051"/>
    <cellStyle name="Процентный 3 5 5 7 2" xfId="44052"/>
    <cellStyle name="Процентный 3 5 5 7 2 2" xfId="44053"/>
    <cellStyle name="Процентный 3 5 5 7 2 2 2" xfId="44054"/>
    <cellStyle name="Процентный 3 5 5 7 2 2 2 2" xfId="44055"/>
    <cellStyle name="Процентный 3 5 5 7 2 2 3" xfId="44056"/>
    <cellStyle name="Процентный 3 5 5 7 2 2 4" xfId="44057"/>
    <cellStyle name="Процентный 3 5 5 7 2 2 5" xfId="44058"/>
    <cellStyle name="Процентный 3 5 5 7 2 3" xfId="44059"/>
    <cellStyle name="Процентный 3 5 5 7 2 3 2" xfId="44060"/>
    <cellStyle name="Процентный 3 5 5 7 2 3 3" xfId="44061"/>
    <cellStyle name="Процентный 3 5 5 7 2 3 4" xfId="44062"/>
    <cellStyle name="Процентный 3 5 5 7 2 4" xfId="44063"/>
    <cellStyle name="Процентный 3 5 5 7 2 5" xfId="44064"/>
    <cellStyle name="Процентный 3 5 5 7 2 6" xfId="44065"/>
    <cellStyle name="Процентный 3 5 5 7 2 7" xfId="44066"/>
    <cellStyle name="Процентный 3 5 5 7 3" xfId="44067"/>
    <cellStyle name="Процентный 3 5 5 7 3 2" xfId="44068"/>
    <cellStyle name="Процентный 3 5 5 7 3 2 2" xfId="44069"/>
    <cellStyle name="Процентный 3 5 5 7 3 3" xfId="44070"/>
    <cellStyle name="Процентный 3 5 5 7 3 4" xfId="44071"/>
    <cellStyle name="Процентный 3 5 5 7 3 5" xfId="44072"/>
    <cellStyle name="Процентный 3 5 5 7 4" xfId="44073"/>
    <cellStyle name="Процентный 3 5 5 7 4 2" xfId="44074"/>
    <cellStyle name="Процентный 3 5 5 7 4 3" xfId="44075"/>
    <cellStyle name="Процентный 3 5 5 7 4 4" xfId="44076"/>
    <cellStyle name="Процентный 3 5 5 7 5" xfId="44077"/>
    <cellStyle name="Процентный 3 5 5 7 6" xfId="44078"/>
    <cellStyle name="Процентный 3 5 5 7 7" xfId="44079"/>
    <cellStyle name="Процентный 3 5 5 7 8" xfId="44080"/>
    <cellStyle name="Процентный 3 5 5 8" xfId="44081"/>
    <cellStyle name="Процентный 3 5 5 8 2" xfId="44082"/>
    <cellStyle name="Процентный 3 5 5 8 2 2" xfId="44083"/>
    <cellStyle name="Процентный 3 5 5 8 2 2 2" xfId="44084"/>
    <cellStyle name="Процентный 3 5 5 8 2 3" xfId="44085"/>
    <cellStyle name="Процентный 3 5 5 8 2 4" xfId="44086"/>
    <cellStyle name="Процентный 3 5 5 8 2 5" xfId="44087"/>
    <cellStyle name="Процентный 3 5 5 8 3" xfId="44088"/>
    <cellStyle name="Процентный 3 5 5 8 3 2" xfId="44089"/>
    <cellStyle name="Процентный 3 5 5 8 3 3" xfId="44090"/>
    <cellStyle name="Процентный 3 5 5 8 3 4" xfId="44091"/>
    <cellStyle name="Процентный 3 5 5 8 4" xfId="44092"/>
    <cellStyle name="Процентный 3 5 5 8 5" xfId="44093"/>
    <cellStyle name="Процентный 3 5 5 8 6" xfId="44094"/>
    <cellStyle name="Процентный 3 5 5 8 7" xfId="44095"/>
    <cellStyle name="Процентный 3 5 5 9" xfId="44096"/>
    <cellStyle name="Процентный 3 5 5 9 2" xfId="44097"/>
    <cellStyle name="Процентный 3 5 5 9 2 2" xfId="44098"/>
    <cellStyle name="Процентный 3 5 5 9 2 2 2" xfId="44099"/>
    <cellStyle name="Процентный 3 5 5 9 2 3" xfId="44100"/>
    <cellStyle name="Процентный 3 5 5 9 2 4" xfId="44101"/>
    <cellStyle name="Процентный 3 5 5 9 2 5" xfId="44102"/>
    <cellStyle name="Процентный 3 5 5 9 3" xfId="44103"/>
    <cellStyle name="Процентный 3 5 5 9 3 2" xfId="44104"/>
    <cellStyle name="Процентный 3 5 5 9 3 3" xfId="44105"/>
    <cellStyle name="Процентный 3 5 5 9 3 4" xfId="44106"/>
    <cellStyle name="Процентный 3 5 5 9 4" xfId="44107"/>
    <cellStyle name="Процентный 3 5 5 9 5" xfId="44108"/>
    <cellStyle name="Процентный 3 5 5 9 6" xfId="44109"/>
    <cellStyle name="Процентный 3 5 5 9 7" xfId="44110"/>
    <cellStyle name="Процентный 3 5 6" xfId="44111"/>
    <cellStyle name="Процентный 3 5 6 2" xfId="44112"/>
    <cellStyle name="Процентный 3 5 6 2 2" xfId="44113"/>
    <cellStyle name="Процентный 3 5 6 2 2 2" xfId="44114"/>
    <cellStyle name="Процентный 3 5 6 2 2 2 2" xfId="44115"/>
    <cellStyle name="Процентный 3 5 6 2 2 3" xfId="44116"/>
    <cellStyle name="Процентный 3 5 6 2 2 4" xfId="44117"/>
    <cellStyle name="Процентный 3 5 6 2 2 5" xfId="44118"/>
    <cellStyle name="Процентный 3 5 6 2 3" xfId="44119"/>
    <cellStyle name="Процентный 3 5 6 2 3 2" xfId="44120"/>
    <cellStyle name="Процентный 3 5 6 2 3 3" xfId="44121"/>
    <cellStyle name="Процентный 3 5 6 2 3 4" xfId="44122"/>
    <cellStyle name="Процентный 3 5 6 2 4" xfId="44123"/>
    <cellStyle name="Процентный 3 5 6 2 5" xfId="44124"/>
    <cellStyle name="Процентный 3 5 6 2 6" xfId="44125"/>
    <cellStyle name="Процентный 3 5 6 2 7" xfId="44126"/>
    <cellStyle name="Процентный 3 5 6 3" xfId="44127"/>
    <cellStyle name="Процентный 3 5 6 3 2" xfId="44128"/>
    <cellStyle name="Процентный 3 5 6 3 2 2" xfId="44129"/>
    <cellStyle name="Процентный 3 5 6 3 3" xfId="44130"/>
    <cellStyle name="Процентный 3 5 6 3 4" xfId="44131"/>
    <cellStyle name="Процентный 3 5 6 3 5" xfId="44132"/>
    <cellStyle name="Процентный 3 5 6 4" xfId="44133"/>
    <cellStyle name="Процентный 3 5 6 4 2" xfId="44134"/>
    <cellStyle name="Процентный 3 5 6 4 2 2" xfId="44135"/>
    <cellStyle name="Процентный 3 5 6 4 3" xfId="44136"/>
    <cellStyle name="Процентный 3 5 6 4 4" xfId="44137"/>
    <cellStyle name="Процентный 3 5 6 4 5" xfId="44138"/>
    <cellStyle name="Процентный 3 5 6 5" xfId="44139"/>
    <cellStyle name="Процентный 3 5 6 5 2" xfId="44140"/>
    <cellStyle name="Процентный 3 5 6 5 3" xfId="44141"/>
    <cellStyle name="Процентный 3 5 6 5 4" xfId="44142"/>
    <cellStyle name="Процентный 3 5 6 6" xfId="44143"/>
    <cellStyle name="Процентный 3 5 6 7" xfId="44144"/>
    <cellStyle name="Процентный 3 5 6 8" xfId="44145"/>
    <cellStyle name="Процентный 3 5 6 9" xfId="44146"/>
    <cellStyle name="Процентный 3 5 7" xfId="44147"/>
    <cellStyle name="Процентный 3 5 7 2" xfId="44148"/>
    <cellStyle name="Процентный 3 5 7 2 2" xfId="44149"/>
    <cellStyle name="Процентный 3 5 7 2 2 2" xfId="44150"/>
    <cellStyle name="Процентный 3 5 7 2 2 2 2" xfId="44151"/>
    <cellStyle name="Процентный 3 5 7 2 2 3" xfId="44152"/>
    <cellStyle name="Процентный 3 5 7 2 2 4" xfId="44153"/>
    <cellStyle name="Процентный 3 5 7 2 2 5" xfId="44154"/>
    <cellStyle name="Процентный 3 5 7 2 3" xfId="44155"/>
    <cellStyle name="Процентный 3 5 7 2 3 2" xfId="44156"/>
    <cellStyle name="Процентный 3 5 7 2 3 3" xfId="44157"/>
    <cellStyle name="Процентный 3 5 7 2 3 4" xfId="44158"/>
    <cellStyle name="Процентный 3 5 7 2 4" xfId="44159"/>
    <cellStyle name="Процентный 3 5 7 2 5" xfId="44160"/>
    <cellStyle name="Процентный 3 5 7 2 6" xfId="44161"/>
    <cellStyle name="Процентный 3 5 7 2 7" xfId="44162"/>
    <cellStyle name="Процентный 3 5 7 3" xfId="44163"/>
    <cellStyle name="Процентный 3 5 7 3 2" xfId="44164"/>
    <cellStyle name="Процентный 3 5 7 3 2 2" xfId="44165"/>
    <cellStyle name="Процентный 3 5 7 3 3" xfId="44166"/>
    <cellStyle name="Процентный 3 5 7 3 4" xfId="44167"/>
    <cellStyle name="Процентный 3 5 7 3 5" xfId="44168"/>
    <cellStyle name="Процентный 3 5 7 4" xfId="44169"/>
    <cellStyle name="Процентный 3 5 7 4 2" xfId="44170"/>
    <cellStyle name="Процентный 3 5 7 4 2 2" xfId="44171"/>
    <cellStyle name="Процентный 3 5 7 4 3" xfId="44172"/>
    <cellStyle name="Процентный 3 5 7 4 4" xfId="44173"/>
    <cellStyle name="Процентный 3 5 7 4 5" xfId="44174"/>
    <cellStyle name="Процентный 3 5 7 5" xfId="44175"/>
    <cellStyle name="Процентный 3 5 7 5 2" xfId="44176"/>
    <cellStyle name="Процентный 3 5 7 5 3" xfId="44177"/>
    <cellStyle name="Процентный 3 5 7 5 4" xfId="44178"/>
    <cellStyle name="Процентный 3 5 7 6" xfId="44179"/>
    <cellStyle name="Процентный 3 5 7 7" xfId="44180"/>
    <cellStyle name="Процентный 3 5 7 8" xfId="44181"/>
    <cellStyle name="Процентный 3 5 7 9" xfId="44182"/>
    <cellStyle name="Процентный 3 5 8" xfId="44183"/>
    <cellStyle name="Процентный 3 5 8 2" xfId="44184"/>
    <cellStyle name="Процентный 3 5 8 2 2" xfId="44185"/>
    <cellStyle name="Процентный 3 5 8 2 2 2" xfId="44186"/>
    <cellStyle name="Процентный 3 5 8 2 2 2 2" xfId="44187"/>
    <cellStyle name="Процентный 3 5 8 2 2 3" xfId="44188"/>
    <cellStyle name="Процентный 3 5 8 2 2 4" xfId="44189"/>
    <cellStyle name="Процентный 3 5 8 2 2 5" xfId="44190"/>
    <cellStyle name="Процентный 3 5 8 2 3" xfId="44191"/>
    <cellStyle name="Процентный 3 5 8 2 3 2" xfId="44192"/>
    <cellStyle name="Процентный 3 5 8 2 3 3" xfId="44193"/>
    <cellStyle name="Процентный 3 5 8 2 3 4" xfId="44194"/>
    <cellStyle name="Процентный 3 5 8 2 4" xfId="44195"/>
    <cellStyle name="Процентный 3 5 8 2 5" xfId="44196"/>
    <cellStyle name="Процентный 3 5 8 2 6" xfId="44197"/>
    <cellStyle name="Процентный 3 5 8 2 7" xfId="44198"/>
    <cellStyle name="Процентный 3 5 8 3" xfId="44199"/>
    <cellStyle name="Процентный 3 5 8 3 2" xfId="44200"/>
    <cellStyle name="Процентный 3 5 8 3 2 2" xfId="44201"/>
    <cellStyle name="Процентный 3 5 8 3 3" xfId="44202"/>
    <cellStyle name="Процентный 3 5 8 3 4" xfId="44203"/>
    <cellStyle name="Процентный 3 5 8 3 5" xfId="44204"/>
    <cellStyle name="Процентный 3 5 8 4" xfId="44205"/>
    <cellStyle name="Процентный 3 5 8 4 2" xfId="44206"/>
    <cellStyle name="Процентный 3 5 8 4 2 2" xfId="44207"/>
    <cellStyle name="Процентный 3 5 8 4 3" xfId="44208"/>
    <cellStyle name="Процентный 3 5 8 4 4" xfId="44209"/>
    <cellStyle name="Процентный 3 5 8 4 5" xfId="44210"/>
    <cellStyle name="Процентный 3 5 8 5" xfId="44211"/>
    <cellStyle name="Процентный 3 5 8 5 2" xfId="44212"/>
    <cellStyle name="Процентный 3 5 8 5 3" xfId="44213"/>
    <cellStyle name="Процентный 3 5 8 5 4" xfId="44214"/>
    <cellStyle name="Процентный 3 5 8 6" xfId="44215"/>
    <cellStyle name="Процентный 3 5 8 7" xfId="44216"/>
    <cellStyle name="Процентный 3 5 8 8" xfId="44217"/>
    <cellStyle name="Процентный 3 5 8 9" xfId="44218"/>
    <cellStyle name="Процентный 3 5 9" xfId="44219"/>
    <cellStyle name="Процентный 3 5 9 2" xfId="44220"/>
    <cellStyle name="Процентный 3 5 9 2 2" xfId="44221"/>
    <cellStyle name="Процентный 3 5 9 2 2 2" xfId="44222"/>
    <cellStyle name="Процентный 3 5 9 2 2 2 2" xfId="44223"/>
    <cellStyle name="Процентный 3 5 9 2 2 3" xfId="44224"/>
    <cellStyle name="Процентный 3 5 9 2 2 4" xfId="44225"/>
    <cellStyle name="Процентный 3 5 9 2 2 5" xfId="44226"/>
    <cellStyle name="Процентный 3 5 9 2 3" xfId="44227"/>
    <cellStyle name="Процентный 3 5 9 2 3 2" xfId="44228"/>
    <cellStyle name="Процентный 3 5 9 2 3 3" xfId="44229"/>
    <cellStyle name="Процентный 3 5 9 2 3 4" xfId="44230"/>
    <cellStyle name="Процентный 3 5 9 2 4" xfId="44231"/>
    <cellStyle name="Процентный 3 5 9 2 5" xfId="44232"/>
    <cellStyle name="Процентный 3 5 9 2 6" xfId="44233"/>
    <cellStyle name="Процентный 3 5 9 2 7" xfId="44234"/>
    <cellStyle name="Процентный 3 5 9 3" xfId="44235"/>
    <cellStyle name="Процентный 3 5 9 3 2" xfId="44236"/>
    <cellStyle name="Процентный 3 5 9 3 2 2" xfId="44237"/>
    <cellStyle name="Процентный 3 5 9 3 3" xfId="44238"/>
    <cellStyle name="Процентный 3 5 9 3 4" xfId="44239"/>
    <cellStyle name="Процентный 3 5 9 3 5" xfId="44240"/>
    <cellStyle name="Процентный 3 5 9 4" xfId="44241"/>
    <cellStyle name="Процентный 3 5 9 4 2" xfId="44242"/>
    <cellStyle name="Процентный 3 5 9 4 3" xfId="44243"/>
    <cellStyle name="Процентный 3 5 9 4 4" xfId="44244"/>
    <cellStyle name="Процентный 3 5 9 5" xfId="44245"/>
    <cellStyle name="Процентный 3 5 9 6" xfId="44246"/>
    <cellStyle name="Процентный 3 5 9 7" xfId="44247"/>
    <cellStyle name="Процентный 3 5 9 8" xfId="44248"/>
    <cellStyle name="Процентный 3 6" xfId="44249"/>
    <cellStyle name="Процентный 3 6 10" xfId="44250"/>
    <cellStyle name="Процентный 3 6 10 2" xfId="44251"/>
    <cellStyle name="Процентный 3 6 10 2 2" xfId="44252"/>
    <cellStyle name="Процентный 3 6 10 3" xfId="44253"/>
    <cellStyle name="Процентный 3 6 10 4" xfId="44254"/>
    <cellStyle name="Процентный 3 6 10 5" xfId="44255"/>
    <cellStyle name="Процентный 3 6 11" xfId="44256"/>
    <cellStyle name="Процентный 3 6 11 2" xfId="44257"/>
    <cellStyle name="Процентный 3 6 11 2 2" xfId="44258"/>
    <cellStyle name="Процентный 3 6 11 3" xfId="44259"/>
    <cellStyle name="Процентный 3 6 11 4" xfId="44260"/>
    <cellStyle name="Процентный 3 6 11 5" xfId="44261"/>
    <cellStyle name="Процентный 3 6 12" xfId="44262"/>
    <cellStyle name="Процентный 3 6 12 2" xfId="44263"/>
    <cellStyle name="Процентный 3 6 12 2 2" xfId="44264"/>
    <cellStyle name="Процентный 3 6 12 3" xfId="44265"/>
    <cellStyle name="Процентный 3 6 13" xfId="44266"/>
    <cellStyle name="Процентный 3 6 13 2" xfId="44267"/>
    <cellStyle name="Процентный 3 6 14" xfId="44268"/>
    <cellStyle name="Процентный 3 6 15" xfId="44269"/>
    <cellStyle name="Процентный 3 6 2" xfId="44270"/>
    <cellStyle name="Процентный 3 6 2 10" xfId="44271"/>
    <cellStyle name="Процентный 3 6 2 11" xfId="44272"/>
    <cellStyle name="Процентный 3 6 2 2" xfId="44273"/>
    <cellStyle name="Процентный 3 6 2 2 2" xfId="44274"/>
    <cellStyle name="Процентный 3 6 2 2 2 2" xfId="44275"/>
    <cellStyle name="Процентный 3 6 2 2 2 2 2" xfId="44276"/>
    <cellStyle name="Процентный 3 6 2 2 2 3" xfId="44277"/>
    <cellStyle name="Процентный 3 6 2 2 2 4" xfId="44278"/>
    <cellStyle name="Процентный 3 6 2 2 2 5" xfId="44279"/>
    <cellStyle name="Процентный 3 6 2 2 3" xfId="44280"/>
    <cellStyle name="Процентный 3 6 2 2 3 2" xfId="44281"/>
    <cellStyle name="Процентный 3 6 2 2 3 2 2" xfId="44282"/>
    <cellStyle name="Процентный 3 6 2 2 3 3" xfId="44283"/>
    <cellStyle name="Процентный 3 6 2 2 3 4" xfId="44284"/>
    <cellStyle name="Процентный 3 6 2 2 3 5" xfId="44285"/>
    <cellStyle name="Процентный 3 6 2 2 4" xfId="44286"/>
    <cellStyle name="Процентный 3 6 2 2 4 2" xfId="44287"/>
    <cellStyle name="Процентный 3 6 2 2 4 2 2" xfId="44288"/>
    <cellStyle name="Процентный 3 6 2 2 4 3" xfId="44289"/>
    <cellStyle name="Процентный 3 6 2 2 4 4" xfId="44290"/>
    <cellStyle name="Процентный 3 6 2 2 4 5" xfId="44291"/>
    <cellStyle name="Процентный 3 6 2 2 5" xfId="44292"/>
    <cellStyle name="Процентный 3 6 2 2 5 2" xfId="44293"/>
    <cellStyle name="Процентный 3 6 2 2 5 2 2" xfId="44294"/>
    <cellStyle name="Процентный 3 6 2 2 5 3" xfId="44295"/>
    <cellStyle name="Процентный 3 6 2 2 6" xfId="44296"/>
    <cellStyle name="Процентный 3 6 2 2 6 2" xfId="44297"/>
    <cellStyle name="Процентный 3 6 2 2 7" xfId="44298"/>
    <cellStyle name="Процентный 3 6 2 2 8" xfId="44299"/>
    <cellStyle name="Процентный 3 6 2 3" xfId="44300"/>
    <cellStyle name="Процентный 3 6 2 3 2" xfId="44301"/>
    <cellStyle name="Процентный 3 6 2 3 2 2" xfId="44302"/>
    <cellStyle name="Процентный 3 6 2 3 2 2 2" xfId="44303"/>
    <cellStyle name="Процентный 3 6 2 3 2 3" xfId="44304"/>
    <cellStyle name="Процентный 3 6 2 3 2 4" xfId="44305"/>
    <cellStyle name="Процентный 3 6 2 3 2 5" xfId="44306"/>
    <cellStyle name="Процентный 3 6 2 3 3" xfId="44307"/>
    <cellStyle name="Процентный 3 6 2 3 3 2" xfId="44308"/>
    <cellStyle name="Процентный 3 6 2 3 3 2 2" xfId="44309"/>
    <cellStyle name="Процентный 3 6 2 3 3 3" xfId="44310"/>
    <cellStyle name="Процентный 3 6 2 3 3 4" xfId="44311"/>
    <cellStyle name="Процентный 3 6 2 3 3 5" xfId="44312"/>
    <cellStyle name="Процентный 3 6 2 3 4" xfId="44313"/>
    <cellStyle name="Процентный 3 6 2 3 4 2" xfId="44314"/>
    <cellStyle name="Процентный 3 6 2 3 4 2 2" xfId="44315"/>
    <cellStyle name="Процентный 3 6 2 3 4 3" xfId="44316"/>
    <cellStyle name="Процентный 3 6 2 3 5" xfId="44317"/>
    <cellStyle name="Процентный 3 6 2 3 5 2" xfId="44318"/>
    <cellStyle name="Процентный 3 6 2 3 5 2 2" xfId="44319"/>
    <cellStyle name="Процентный 3 6 2 3 5 3" xfId="44320"/>
    <cellStyle name="Процентный 3 6 2 3 6" xfId="44321"/>
    <cellStyle name="Процентный 3 6 2 3 6 2" xfId="44322"/>
    <cellStyle name="Процентный 3 6 2 3 7" xfId="44323"/>
    <cellStyle name="Процентный 3 6 2 4" xfId="44324"/>
    <cellStyle name="Процентный 3 6 2 4 2" xfId="44325"/>
    <cellStyle name="Процентный 3 6 2 4 2 2" xfId="44326"/>
    <cellStyle name="Процентный 3 6 2 4 3" xfId="44327"/>
    <cellStyle name="Процентный 3 6 2 4 4" xfId="44328"/>
    <cellStyle name="Процентный 3 6 2 4 5" xfId="44329"/>
    <cellStyle name="Процентный 3 6 2 5" xfId="44330"/>
    <cellStyle name="Процентный 3 6 2 5 2" xfId="44331"/>
    <cellStyle name="Процентный 3 6 2 5 2 2" xfId="44332"/>
    <cellStyle name="Процентный 3 6 2 5 3" xfId="44333"/>
    <cellStyle name="Процентный 3 6 2 5 4" xfId="44334"/>
    <cellStyle name="Процентный 3 6 2 5 5" xfId="44335"/>
    <cellStyle name="Процентный 3 6 2 6" xfId="44336"/>
    <cellStyle name="Процентный 3 6 2 6 2" xfId="44337"/>
    <cellStyle name="Процентный 3 6 2 6 2 2" xfId="44338"/>
    <cellStyle name="Процентный 3 6 2 6 3" xfId="44339"/>
    <cellStyle name="Процентный 3 6 2 6 4" xfId="44340"/>
    <cellStyle name="Процентный 3 6 2 6 5" xfId="44341"/>
    <cellStyle name="Процентный 3 6 2 7" xfId="44342"/>
    <cellStyle name="Процентный 3 6 2 7 2" xfId="44343"/>
    <cellStyle name="Процентный 3 6 2 7 2 2" xfId="44344"/>
    <cellStyle name="Процентный 3 6 2 7 3" xfId="44345"/>
    <cellStyle name="Процентный 3 6 2 7 4" xfId="44346"/>
    <cellStyle name="Процентный 3 6 2 7 5" xfId="44347"/>
    <cellStyle name="Процентный 3 6 2 8" xfId="44348"/>
    <cellStyle name="Процентный 3 6 2 8 2" xfId="44349"/>
    <cellStyle name="Процентный 3 6 2 8 2 2" xfId="44350"/>
    <cellStyle name="Процентный 3 6 2 8 3" xfId="44351"/>
    <cellStyle name="Процентный 3 6 2 9" xfId="44352"/>
    <cellStyle name="Процентный 3 6 2 9 2" xfId="44353"/>
    <cellStyle name="Процентный 3 6 3" xfId="44354"/>
    <cellStyle name="Процентный 3 6 3 2" xfId="44355"/>
    <cellStyle name="Процентный 3 6 3 2 2" xfId="44356"/>
    <cellStyle name="Процентный 3 6 3 2 2 2" xfId="44357"/>
    <cellStyle name="Процентный 3 6 3 2 2 2 2" xfId="44358"/>
    <cellStyle name="Процентный 3 6 3 2 2 3" xfId="44359"/>
    <cellStyle name="Процентный 3 6 3 2 2 4" xfId="44360"/>
    <cellStyle name="Процентный 3 6 3 2 2 5" xfId="44361"/>
    <cellStyle name="Процентный 3 6 3 2 3" xfId="44362"/>
    <cellStyle name="Процентный 3 6 3 2 3 2" xfId="44363"/>
    <cellStyle name="Процентный 3 6 3 2 3 2 2" xfId="44364"/>
    <cellStyle name="Процентный 3 6 3 2 3 3" xfId="44365"/>
    <cellStyle name="Процентный 3 6 3 2 3 4" xfId="44366"/>
    <cellStyle name="Процентный 3 6 3 2 3 5" xfId="44367"/>
    <cellStyle name="Процентный 3 6 3 2 4" xfId="44368"/>
    <cellStyle name="Процентный 3 6 3 2 4 2" xfId="44369"/>
    <cellStyle name="Процентный 3 6 3 2 4 3" xfId="44370"/>
    <cellStyle name="Процентный 3 6 3 2 4 4" xfId="44371"/>
    <cellStyle name="Процентный 3 6 3 2 5" xfId="44372"/>
    <cellStyle name="Процентный 3 6 3 2 6" xfId="44373"/>
    <cellStyle name="Процентный 3 6 3 2 7" xfId="44374"/>
    <cellStyle name="Процентный 3 6 3 2 8" xfId="44375"/>
    <cellStyle name="Процентный 3 6 3 3" xfId="44376"/>
    <cellStyle name="Процентный 3 6 3 3 2" xfId="44377"/>
    <cellStyle name="Процентный 3 6 3 3 2 2" xfId="44378"/>
    <cellStyle name="Процентный 3 6 3 3 3" xfId="44379"/>
    <cellStyle name="Процентный 3 6 3 3 4" xfId="44380"/>
    <cellStyle name="Процентный 3 6 3 3 5" xfId="44381"/>
    <cellStyle name="Процентный 3 6 3 4" xfId="44382"/>
    <cellStyle name="Процентный 3 6 3 4 2" xfId="44383"/>
    <cellStyle name="Процентный 3 6 3 4 2 2" xfId="44384"/>
    <cellStyle name="Процентный 3 6 3 4 3" xfId="44385"/>
    <cellStyle name="Процентный 3 6 3 4 4" xfId="44386"/>
    <cellStyle name="Процентный 3 6 3 4 5" xfId="44387"/>
    <cellStyle name="Процентный 3 6 3 5" xfId="44388"/>
    <cellStyle name="Процентный 3 6 3 5 2" xfId="44389"/>
    <cellStyle name="Процентный 3 6 3 5 2 2" xfId="44390"/>
    <cellStyle name="Процентный 3 6 3 5 3" xfId="44391"/>
    <cellStyle name="Процентный 3 6 3 5 4" xfId="44392"/>
    <cellStyle name="Процентный 3 6 3 5 5" xfId="44393"/>
    <cellStyle name="Процентный 3 6 3 6" xfId="44394"/>
    <cellStyle name="Процентный 3 6 3 6 2" xfId="44395"/>
    <cellStyle name="Процентный 3 6 3 6 2 2" xfId="44396"/>
    <cellStyle name="Процентный 3 6 3 6 3" xfId="44397"/>
    <cellStyle name="Процентный 3 6 3 7" xfId="44398"/>
    <cellStyle name="Процентный 3 6 3 7 2" xfId="44399"/>
    <cellStyle name="Процентный 3 6 3 8" xfId="44400"/>
    <cellStyle name="Процентный 3 6 3 9" xfId="44401"/>
    <cellStyle name="Процентный 3 6 4" xfId="44402"/>
    <cellStyle name="Процентный 3 6 4 2" xfId="44403"/>
    <cellStyle name="Процентный 3 6 4 2 2" xfId="44404"/>
    <cellStyle name="Процентный 3 6 4 2 2 2" xfId="44405"/>
    <cellStyle name="Процентный 3 6 4 2 2 2 2" xfId="44406"/>
    <cellStyle name="Процентный 3 6 4 2 2 3" xfId="44407"/>
    <cellStyle name="Процентный 3 6 4 2 2 4" xfId="44408"/>
    <cellStyle name="Процентный 3 6 4 2 2 5" xfId="44409"/>
    <cellStyle name="Процентный 3 6 4 2 3" xfId="44410"/>
    <cellStyle name="Процентный 3 6 4 2 3 2" xfId="44411"/>
    <cellStyle name="Процентный 3 6 4 2 3 3" xfId="44412"/>
    <cellStyle name="Процентный 3 6 4 2 3 4" xfId="44413"/>
    <cellStyle name="Процентный 3 6 4 2 4" xfId="44414"/>
    <cellStyle name="Процентный 3 6 4 2 5" xfId="44415"/>
    <cellStyle name="Процентный 3 6 4 2 6" xfId="44416"/>
    <cellStyle name="Процентный 3 6 4 2 7" xfId="44417"/>
    <cellStyle name="Процентный 3 6 4 3" xfId="44418"/>
    <cellStyle name="Процентный 3 6 4 3 2" xfId="44419"/>
    <cellStyle name="Процентный 3 6 4 3 2 2" xfId="44420"/>
    <cellStyle name="Процентный 3 6 4 3 3" xfId="44421"/>
    <cellStyle name="Процентный 3 6 4 3 4" xfId="44422"/>
    <cellStyle name="Процентный 3 6 4 3 5" xfId="44423"/>
    <cellStyle name="Процентный 3 6 4 4" xfId="44424"/>
    <cellStyle name="Процентный 3 6 4 4 2" xfId="44425"/>
    <cellStyle name="Процентный 3 6 4 4 2 2" xfId="44426"/>
    <cellStyle name="Процентный 3 6 4 4 3" xfId="44427"/>
    <cellStyle name="Процентный 3 6 4 4 4" xfId="44428"/>
    <cellStyle name="Процентный 3 6 4 4 5" xfId="44429"/>
    <cellStyle name="Процентный 3 6 4 5" xfId="44430"/>
    <cellStyle name="Процентный 3 6 4 5 2" xfId="44431"/>
    <cellStyle name="Процентный 3 6 4 5 2 2" xfId="44432"/>
    <cellStyle name="Процентный 3 6 4 5 3" xfId="44433"/>
    <cellStyle name="Процентный 3 6 4 5 4" xfId="44434"/>
    <cellStyle name="Процентный 3 6 4 5 5" xfId="44435"/>
    <cellStyle name="Процентный 3 6 4 6" xfId="44436"/>
    <cellStyle name="Процентный 3 6 4 6 2" xfId="44437"/>
    <cellStyle name="Процентный 3 6 4 6 2 2" xfId="44438"/>
    <cellStyle name="Процентный 3 6 4 6 3" xfId="44439"/>
    <cellStyle name="Процентный 3 6 4 7" xfId="44440"/>
    <cellStyle name="Процентный 3 6 4 7 2" xfId="44441"/>
    <cellStyle name="Процентный 3 6 4 8" xfId="44442"/>
    <cellStyle name="Процентный 3 6 4 9" xfId="44443"/>
    <cellStyle name="Процентный 3 6 5" xfId="44444"/>
    <cellStyle name="Процентный 3 6 5 2" xfId="44445"/>
    <cellStyle name="Процентный 3 6 5 2 2" xfId="44446"/>
    <cellStyle name="Процентный 3 6 5 2 2 2" xfId="44447"/>
    <cellStyle name="Процентный 3 6 5 2 2 2 2" xfId="44448"/>
    <cellStyle name="Процентный 3 6 5 2 2 3" xfId="44449"/>
    <cellStyle name="Процентный 3 6 5 2 2 4" xfId="44450"/>
    <cellStyle name="Процентный 3 6 5 2 2 5" xfId="44451"/>
    <cellStyle name="Процентный 3 6 5 2 3" xfId="44452"/>
    <cellStyle name="Процентный 3 6 5 2 3 2" xfId="44453"/>
    <cellStyle name="Процентный 3 6 5 2 3 3" xfId="44454"/>
    <cellStyle name="Процентный 3 6 5 2 3 4" xfId="44455"/>
    <cellStyle name="Процентный 3 6 5 2 4" xfId="44456"/>
    <cellStyle name="Процентный 3 6 5 2 5" xfId="44457"/>
    <cellStyle name="Процентный 3 6 5 2 6" xfId="44458"/>
    <cellStyle name="Процентный 3 6 5 2 7" xfId="44459"/>
    <cellStyle name="Процентный 3 6 5 3" xfId="44460"/>
    <cellStyle name="Процентный 3 6 5 3 2" xfId="44461"/>
    <cellStyle name="Процентный 3 6 5 3 2 2" xfId="44462"/>
    <cellStyle name="Процентный 3 6 5 3 3" xfId="44463"/>
    <cellStyle name="Процентный 3 6 5 3 4" xfId="44464"/>
    <cellStyle name="Процентный 3 6 5 3 5" xfId="44465"/>
    <cellStyle name="Процентный 3 6 5 4" xfId="44466"/>
    <cellStyle name="Процентный 3 6 5 4 2" xfId="44467"/>
    <cellStyle name="Процентный 3 6 5 4 2 2" xfId="44468"/>
    <cellStyle name="Процентный 3 6 5 4 3" xfId="44469"/>
    <cellStyle name="Процентный 3 6 5 4 4" xfId="44470"/>
    <cellStyle name="Процентный 3 6 5 4 5" xfId="44471"/>
    <cellStyle name="Процентный 3 6 5 5" xfId="44472"/>
    <cellStyle name="Процентный 3 6 5 5 2" xfId="44473"/>
    <cellStyle name="Процентный 3 6 5 5 3" xfId="44474"/>
    <cellStyle name="Процентный 3 6 5 5 4" xfId="44475"/>
    <cellStyle name="Процентный 3 6 5 6" xfId="44476"/>
    <cellStyle name="Процентный 3 6 5 7" xfId="44477"/>
    <cellStyle name="Процентный 3 6 5 8" xfId="44478"/>
    <cellStyle name="Процентный 3 6 5 9" xfId="44479"/>
    <cellStyle name="Процентный 3 6 6" xfId="44480"/>
    <cellStyle name="Процентный 3 6 6 2" xfId="44481"/>
    <cellStyle name="Процентный 3 6 6 2 2" xfId="44482"/>
    <cellStyle name="Процентный 3 6 6 2 2 2" xfId="44483"/>
    <cellStyle name="Процентный 3 6 6 2 2 2 2" xfId="44484"/>
    <cellStyle name="Процентный 3 6 6 2 2 3" xfId="44485"/>
    <cellStyle name="Процентный 3 6 6 2 2 4" xfId="44486"/>
    <cellStyle name="Процентный 3 6 6 2 2 5" xfId="44487"/>
    <cellStyle name="Процентный 3 6 6 2 3" xfId="44488"/>
    <cellStyle name="Процентный 3 6 6 2 3 2" xfId="44489"/>
    <cellStyle name="Процентный 3 6 6 2 3 3" xfId="44490"/>
    <cellStyle name="Процентный 3 6 6 2 3 4" xfId="44491"/>
    <cellStyle name="Процентный 3 6 6 2 4" xfId="44492"/>
    <cellStyle name="Процентный 3 6 6 2 5" xfId="44493"/>
    <cellStyle name="Процентный 3 6 6 2 6" xfId="44494"/>
    <cellStyle name="Процентный 3 6 6 2 7" xfId="44495"/>
    <cellStyle name="Процентный 3 6 6 3" xfId="44496"/>
    <cellStyle name="Процентный 3 6 6 3 2" xfId="44497"/>
    <cellStyle name="Процентный 3 6 6 3 2 2" xfId="44498"/>
    <cellStyle name="Процентный 3 6 6 3 3" xfId="44499"/>
    <cellStyle name="Процентный 3 6 6 3 4" xfId="44500"/>
    <cellStyle name="Процентный 3 6 6 3 5" xfId="44501"/>
    <cellStyle name="Процентный 3 6 6 4" xfId="44502"/>
    <cellStyle name="Процентный 3 6 6 4 2" xfId="44503"/>
    <cellStyle name="Процентный 3 6 6 4 3" xfId="44504"/>
    <cellStyle name="Процентный 3 6 6 4 4" xfId="44505"/>
    <cellStyle name="Процентный 3 6 6 5" xfId="44506"/>
    <cellStyle name="Процентный 3 6 6 6" xfId="44507"/>
    <cellStyle name="Процентный 3 6 6 7" xfId="44508"/>
    <cellStyle name="Процентный 3 6 6 8" xfId="44509"/>
    <cellStyle name="Процентный 3 6 7" xfId="44510"/>
    <cellStyle name="Процентный 3 6 7 2" xfId="44511"/>
    <cellStyle name="Процентный 3 6 7 2 2" xfId="44512"/>
    <cellStyle name="Процентный 3 6 7 2 2 2" xfId="44513"/>
    <cellStyle name="Процентный 3 6 7 2 2 2 2" xfId="44514"/>
    <cellStyle name="Процентный 3 6 7 2 2 3" xfId="44515"/>
    <cellStyle name="Процентный 3 6 7 2 2 4" xfId="44516"/>
    <cellStyle name="Процентный 3 6 7 2 2 5" xfId="44517"/>
    <cellStyle name="Процентный 3 6 7 2 3" xfId="44518"/>
    <cellStyle name="Процентный 3 6 7 2 3 2" xfId="44519"/>
    <cellStyle name="Процентный 3 6 7 2 3 3" xfId="44520"/>
    <cellStyle name="Процентный 3 6 7 2 3 4" xfId="44521"/>
    <cellStyle name="Процентный 3 6 7 2 4" xfId="44522"/>
    <cellStyle name="Процентный 3 6 7 2 5" xfId="44523"/>
    <cellStyle name="Процентный 3 6 7 2 6" xfId="44524"/>
    <cellStyle name="Процентный 3 6 7 2 7" xfId="44525"/>
    <cellStyle name="Процентный 3 6 7 3" xfId="44526"/>
    <cellStyle name="Процентный 3 6 7 3 2" xfId="44527"/>
    <cellStyle name="Процентный 3 6 7 3 2 2" xfId="44528"/>
    <cellStyle name="Процентный 3 6 7 3 3" xfId="44529"/>
    <cellStyle name="Процентный 3 6 7 3 4" xfId="44530"/>
    <cellStyle name="Процентный 3 6 7 3 5" xfId="44531"/>
    <cellStyle name="Процентный 3 6 7 4" xfId="44532"/>
    <cellStyle name="Процентный 3 6 7 4 2" xfId="44533"/>
    <cellStyle name="Процентный 3 6 7 4 3" xfId="44534"/>
    <cellStyle name="Процентный 3 6 7 4 4" xfId="44535"/>
    <cellStyle name="Процентный 3 6 7 5" xfId="44536"/>
    <cellStyle name="Процентный 3 6 7 6" xfId="44537"/>
    <cellStyle name="Процентный 3 6 7 7" xfId="44538"/>
    <cellStyle name="Процентный 3 6 7 8" xfId="44539"/>
    <cellStyle name="Процентный 3 6 8" xfId="44540"/>
    <cellStyle name="Процентный 3 6 8 2" xfId="44541"/>
    <cellStyle name="Процентный 3 6 8 2 2" xfId="44542"/>
    <cellStyle name="Процентный 3 6 8 2 2 2" xfId="44543"/>
    <cellStyle name="Процентный 3 6 8 2 3" xfId="44544"/>
    <cellStyle name="Процентный 3 6 8 2 4" xfId="44545"/>
    <cellStyle name="Процентный 3 6 8 2 5" xfId="44546"/>
    <cellStyle name="Процентный 3 6 8 3" xfId="44547"/>
    <cellStyle name="Процентный 3 6 8 3 2" xfId="44548"/>
    <cellStyle name="Процентный 3 6 8 3 3" xfId="44549"/>
    <cellStyle name="Процентный 3 6 8 3 4" xfId="44550"/>
    <cellStyle name="Процентный 3 6 8 4" xfId="44551"/>
    <cellStyle name="Процентный 3 6 8 5" xfId="44552"/>
    <cellStyle name="Процентный 3 6 8 6" xfId="44553"/>
    <cellStyle name="Процентный 3 6 8 7" xfId="44554"/>
    <cellStyle name="Процентный 3 6 9" xfId="44555"/>
    <cellStyle name="Процентный 3 6 9 2" xfId="44556"/>
    <cellStyle name="Процентный 3 6 9 2 2" xfId="44557"/>
    <cellStyle name="Процентный 3 6 9 2 2 2" xfId="44558"/>
    <cellStyle name="Процентный 3 6 9 2 3" xfId="44559"/>
    <cellStyle name="Процентный 3 6 9 2 4" xfId="44560"/>
    <cellStyle name="Процентный 3 6 9 2 5" xfId="44561"/>
    <cellStyle name="Процентный 3 6 9 3" xfId="44562"/>
    <cellStyle name="Процентный 3 6 9 3 2" xfId="44563"/>
    <cellStyle name="Процентный 3 6 9 3 3" xfId="44564"/>
    <cellStyle name="Процентный 3 6 9 3 4" xfId="44565"/>
    <cellStyle name="Процентный 3 6 9 4" xfId="44566"/>
    <cellStyle name="Процентный 3 6 9 5" xfId="44567"/>
    <cellStyle name="Процентный 3 6 9 6" xfId="44568"/>
    <cellStyle name="Процентный 3 6 9 7" xfId="44569"/>
    <cellStyle name="Процентный 3 7" xfId="44570"/>
    <cellStyle name="Процентный 3 7 10" xfId="44571"/>
    <cellStyle name="Процентный 3 7 10 2" xfId="44572"/>
    <cellStyle name="Процентный 3 7 10 2 2" xfId="44573"/>
    <cellStyle name="Процентный 3 7 10 3" xfId="44574"/>
    <cellStyle name="Процентный 3 7 10 4" xfId="44575"/>
    <cellStyle name="Процентный 3 7 10 5" xfId="44576"/>
    <cellStyle name="Процентный 3 7 11" xfId="44577"/>
    <cellStyle name="Процентный 3 7 11 2" xfId="44578"/>
    <cellStyle name="Процентный 3 7 11 2 2" xfId="44579"/>
    <cellStyle name="Процентный 3 7 11 3" xfId="44580"/>
    <cellStyle name="Процентный 3 7 11 4" xfId="44581"/>
    <cellStyle name="Процентный 3 7 11 5" xfId="44582"/>
    <cellStyle name="Процентный 3 7 12" xfId="44583"/>
    <cellStyle name="Процентный 3 7 12 2" xfId="44584"/>
    <cellStyle name="Процентный 3 7 12 2 2" xfId="44585"/>
    <cellStyle name="Процентный 3 7 12 3" xfId="44586"/>
    <cellStyle name="Процентный 3 7 13" xfId="44587"/>
    <cellStyle name="Процентный 3 7 13 2" xfId="44588"/>
    <cellStyle name="Процентный 3 7 14" xfId="44589"/>
    <cellStyle name="Процентный 3 7 15" xfId="44590"/>
    <cellStyle name="Процентный 3 7 2" xfId="44591"/>
    <cellStyle name="Процентный 3 7 2 2" xfId="44592"/>
    <cellStyle name="Процентный 3 7 2 2 2" xfId="44593"/>
    <cellStyle name="Процентный 3 7 2 2 2 2" xfId="44594"/>
    <cellStyle name="Процентный 3 7 2 2 2 2 2" xfId="44595"/>
    <cellStyle name="Процентный 3 7 2 2 2 3" xfId="44596"/>
    <cellStyle name="Процентный 3 7 2 2 2 4" xfId="44597"/>
    <cellStyle name="Процентный 3 7 2 2 2 5" xfId="44598"/>
    <cellStyle name="Процентный 3 7 2 2 3" xfId="44599"/>
    <cellStyle name="Процентный 3 7 2 2 3 2" xfId="44600"/>
    <cellStyle name="Процентный 3 7 2 2 3 2 2" xfId="44601"/>
    <cellStyle name="Процентный 3 7 2 2 3 3" xfId="44602"/>
    <cellStyle name="Процентный 3 7 2 2 3 4" xfId="44603"/>
    <cellStyle name="Процентный 3 7 2 2 3 5" xfId="44604"/>
    <cellStyle name="Процентный 3 7 2 2 4" xfId="44605"/>
    <cellStyle name="Процентный 3 7 2 2 4 2" xfId="44606"/>
    <cellStyle name="Процентный 3 7 2 2 4 3" xfId="44607"/>
    <cellStyle name="Процентный 3 7 2 2 4 4" xfId="44608"/>
    <cellStyle name="Процентный 3 7 2 2 5" xfId="44609"/>
    <cellStyle name="Процентный 3 7 2 2 6" xfId="44610"/>
    <cellStyle name="Процентный 3 7 2 2 7" xfId="44611"/>
    <cellStyle name="Процентный 3 7 2 2 8" xfId="44612"/>
    <cellStyle name="Процентный 3 7 2 3" xfId="44613"/>
    <cellStyle name="Процентный 3 7 2 3 2" xfId="44614"/>
    <cellStyle name="Процентный 3 7 2 3 2 2" xfId="44615"/>
    <cellStyle name="Процентный 3 7 2 3 3" xfId="44616"/>
    <cellStyle name="Процентный 3 7 2 3 4" xfId="44617"/>
    <cellStyle name="Процентный 3 7 2 3 5" xfId="44618"/>
    <cellStyle name="Процентный 3 7 2 4" xfId="44619"/>
    <cellStyle name="Процентный 3 7 2 4 2" xfId="44620"/>
    <cellStyle name="Процентный 3 7 2 4 2 2" xfId="44621"/>
    <cellStyle name="Процентный 3 7 2 4 3" xfId="44622"/>
    <cellStyle name="Процентный 3 7 2 4 4" xfId="44623"/>
    <cellStyle name="Процентный 3 7 2 4 5" xfId="44624"/>
    <cellStyle name="Процентный 3 7 2 5" xfId="44625"/>
    <cellStyle name="Процентный 3 7 2 5 2" xfId="44626"/>
    <cellStyle name="Процентный 3 7 2 5 2 2" xfId="44627"/>
    <cellStyle name="Процентный 3 7 2 5 3" xfId="44628"/>
    <cellStyle name="Процентный 3 7 2 5 4" xfId="44629"/>
    <cellStyle name="Процентный 3 7 2 5 5" xfId="44630"/>
    <cellStyle name="Процентный 3 7 2 6" xfId="44631"/>
    <cellStyle name="Процентный 3 7 2 6 2" xfId="44632"/>
    <cellStyle name="Процентный 3 7 2 6 2 2" xfId="44633"/>
    <cellStyle name="Процентный 3 7 2 6 3" xfId="44634"/>
    <cellStyle name="Процентный 3 7 2 7" xfId="44635"/>
    <cellStyle name="Процентный 3 7 2 7 2" xfId="44636"/>
    <cellStyle name="Процентный 3 7 2 8" xfId="44637"/>
    <cellStyle name="Процентный 3 7 2 9" xfId="44638"/>
    <cellStyle name="Процентный 3 7 3" xfId="44639"/>
    <cellStyle name="Процентный 3 7 3 2" xfId="44640"/>
    <cellStyle name="Процентный 3 7 3 2 2" xfId="44641"/>
    <cellStyle name="Процентный 3 7 3 2 2 2" xfId="44642"/>
    <cellStyle name="Процентный 3 7 3 2 2 2 2" xfId="44643"/>
    <cellStyle name="Процентный 3 7 3 2 2 3" xfId="44644"/>
    <cellStyle name="Процентный 3 7 3 2 2 4" xfId="44645"/>
    <cellStyle name="Процентный 3 7 3 2 2 5" xfId="44646"/>
    <cellStyle name="Процентный 3 7 3 2 3" xfId="44647"/>
    <cellStyle name="Процентный 3 7 3 2 3 2" xfId="44648"/>
    <cellStyle name="Процентный 3 7 3 2 3 2 2" xfId="44649"/>
    <cellStyle name="Процентный 3 7 3 2 3 3" xfId="44650"/>
    <cellStyle name="Процентный 3 7 3 2 3 4" xfId="44651"/>
    <cellStyle name="Процентный 3 7 3 2 3 5" xfId="44652"/>
    <cellStyle name="Процентный 3 7 3 2 4" xfId="44653"/>
    <cellStyle name="Процентный 3 7 3 2 4 2" xfId="44654"/>
    <cellStyle name="Процентный 3 7 3 2 4 3" xfId="44655"/>
    <cellStyle name="Процентный 3 7 3 2 4 4" xfId="44656"/>
    <cellStyle name="Процентный 3 7 3 2 5" xfId="44657"/>
    <cellStyle name="Процентный 3 7 3 2 6" xfId="44658"/>
    <cellStyle name="Процентный 3 7 3 2 7" xfId="44659"/>
    <cellStyle name="Процентный 3 7 3 2 8" xfId="44660"/>
    <cellStyle name="Процентный 3 7 3 3" xfId="44661"/>
    <cellStyle name="Процентный 3 7 3 3 2" xfId="44662"/>
    <cellStyle name="Процентный 3 7 3 3 2 2" xfId="44663"/>
    <cellStyle name="Процентный 3 7 3 3 3" xfId="44664"/>
    <cellStyle name="Процентный 3 7 3 3 4" xfId="44665"/>
    <cellStyle name="Процентный 3 7 3 3 5" xfId="44666"/>
    <cellStyle name="Процентный 3 7 3 4" xfId="44667"/>
    <cellStyle name="Процентный 3 7 3 4 2" xfId="44668"/>
    <cellStyle name="Процентный 3 7 3 4 2 2" xfId="44669"/>
    <cellStyle name="Процентный 3 7 3 4 3" xfId="44670"/>
    <cellStyle name="Процентный 3 7 3 4 4" xfId="44671"/>
    <cellStyle name="Процентный 3 7 3 4 5" xfId="44672"/>
    <cellStyle name="Процентный 3 7 3 5" xfId="44673"/>
    <cellStyle name="Процентный 3 7 3 5 2" xfId="44674"/>
    <cellStyle name="Процентный 3 7 3 5 2 2" xfId="44675"/>
    <cellStyle name="Процентный 3 7 3 5 3" xfId="44676"/>
    <cellStyle name="Процентный 3 7 3 5 4" xfId="44677"/>
    <cellStyle name="Процентный 3 7 3 5 5" xfId="44678"/>
    <cellStyle name="Процентный 3 7 3 6" xfId="44679"/>
    <cellStyle name="Процентный 3 7 3 6 2" xfId="44680"/>
    <cellStyle name="Процентный 3 7 3 6 2 2" xfId="44681"/>
    <cellStyle name="Процентный 3 7 3 6 3" xfId="44682"/>
    <cellStyle name="Процентный 3 7 3 7" xfId="44683"/>
    <cellStyle name="Процентный 3 7 3 7 2" xfId="44684"/>
    <cellStyle name="Процентный 3 7 3 8" xfId="44685"/>
    <cellStyle name="Процентный 3 7 3 9" xfId="44686"/>
    <cellStyle name="Процентный 3 7 4" xfId="44687"/>
    <cellStyle name="Процентный 3 7 4 2" xfId="44688"/>
    <cellStyle name="Процентный 3 7 4 2 2" xfId="44689"/>
    <cellStyle name="Процентный 3 7 4 2 2 2" xfId="44690"/>
    <cellStyle name="Процентный 3 7 4 2 2 2 2" xfId="44691"/>
    <cellStyle name="Процентный 3 7 4 2 2 3" xfId="44692"/>
    <cellStyle name="Процентный 3 7 4 2 2 4" xfId="44693"/>
    <cellStyle name="Процентный 3 7 4 2 2 5" xfId="44694"/>
    <cellStyle name="Процентный 3 7 4 2 3" xfId="44695"/>
    <cellStyle name="Процентный 3 7 4 2 3 2" xfId="44696"/>
    <cellStyle name="Процентный 3 7 4 2 3 3" xfId="44697"/>
    <cellStyle name="Процентный 3 7 4 2 3 4" xfId="44698"/>
    <cellStyle name="Процентный 3 7 4 2 4" xfId="44699"/>
    <cellStyle name="Процентный 3 7 4 2 5" xfId="44700"/>
    <cellStyle name="Процентный 3 7 4 2 6" xfId="44701"/>
    <cellStyle name="Процентный 3 7 4 2 7" xfId="44702"/>
    <cellStyle name="Процентный 3 7 4 3" xfId="44703"/>
    <cellStyle name="Процентный 3 7 4 3 2" xfId="44704"/>
    <cellStyle name="Процентный 3 7 4 3 2 2" xfId="44705"/>
    <cellStyle name="Процентный 3 7 4 3 3" xfId="44706"/>
    <cellStyle name="Процентный 3 7 4 3 4" xfId="44707"/>
    <cellStyle name="Процентный 3 7 4 3 5" xfId="44708"/>
    <cellStyle name="Процентный 3 7 4 4" xfId="44709"/>
    <cellStyle name="Процентный 3 7 4 4 2" xfId="44710"/>
    <cellStyle name="Процентный 3 7 4 4 2 2" xfId="44711"/>
    <cellStyle name="Процентный 3 7 4 4 3" xfId="44712"/>
    <cellStyle name="Процентный 3 7 4 4 4" xfId="44713"/>
    <cellStyle name="Процентный 3 7 4 4 5" xfId="44714"/>
    <cellStyle name="Процентный 3 7 4 5" xfId="44715"/>
    <cellStyle name="Процентный 3 7 4 5 2" xfId="44716"/>
    <cellStyle name="Процентный 3 7 4 5 3" xfId="44717"/>
    <cellStyle name="Процентный 3 7 4 5 4" xfId="44718"/>
    <cellStyle name="Процентный 3 7 4 6" xfId="44719"/>
    <cellStyle name="Процентный 3 7 4 7" xfId="44720"/>
    <cellStyle name="Процентный 3 7 4 8" xfId="44721"/>
    <cellStyle name="Процентный 3 7 4 9" xfId="44722"/>
    <cellStyle name="Процентный 3 7 5" xfId="44723"/>
    <cellStyle name="Процентный 3 7 5 2" xfId="44724"/>
    <cellStyle name="Процентный 3 7 5 2 2" xfId="44725"/>
    <cellStyle name="Процентный 3 7 5 2 2 2" xfId="44726"/>
    <cellStyle name="Процентный 3 7 5 2 2 2 2" xfId="44727"/>
    <cellStyle name="Процентный 3 7 5 2 2 3" xfId="44728"/>
    <cellStyle name="Процентный 3 7 5 2 2 4" xfId="44729"/>
    <cellStyle name="Процентный 3 7 5 2 2 5" xfId="44730"/>
    <cellStyle name="Процентный 3 7 5 2 3" xfId="44731"/>
    <cellStyle name="Процентный 3 7 5 2 3 2" xfId="44732"/>
    <cellStyle name="Процентный 3 7 5 2 3 3" xfId="44733"/>
    <cellStyle name="Процентный 3 7 5 2 3 4" xfId="44734"/>
    <cellStyle name="Процентный 3 7 5 2 4" xfId="44735"/>
    <cellStyle name="Процентный 3 7 5 2 5" xfId="44736"/>
    <cellStyle name="Процентный 3 7 5 2 6" xfId="44737"/>
    <cellStyle name="Процентный 3 7 5 2 7" xfId="44738"/>
    <cellStyle name="Процентный 3 7 5 3" xfId="44739"/>
    <cellStyle name="Процентный 3 7 5 3 2" xfId="44740"/>
    <cellStyle name="Процентный 3 7 5 3 2 2" xfId="44741"/>
    <cellStyle name="Процентный 3 7 5 3 3" xfId="44742"/>
    <cellStyle name="Процентный 3 7 5 3 4" xfId="44743"/>
    <cellStyle name="Процентный 3 7 5 3 5" xfId="44744"/>
    <cellStyle name="Процентный 3 7 5 4" xfId="44745"/>
    <cellStyle name="Процентный 3 7 5 4 2" xfId="44746"/>
    <cellStyle name="Процентный 3 7 5 4 3" xfId="44747"/>
    <cellStyle name="Процентный 3 7 5 4 4" xfId="44748"/>
    <cellStyle name="Процентный 3 7 5 5" xfId="44749"/>
    <cellStyle name="Процентный 3 7 5 6" xfId="44750"/>
    <cellStyle name="Процентный 3 7 5 7" xfId="44751"/>
    <cellStyle name="Процентный 3 7 5 8" xfId="44752"/>
    <cellStyle name="Процентный 3 7 6" xfId="44753"/>
    <cellStyle name="Процентный 3 7 6 2" xfId="44754"/>
    <cellStyle name="Процентный 3 7 6 2 2" xfId="44755"/>
    <cellStyle name="Процентный 3 7 6 2 2 2" xfId="44756"/>
    <cellStyle name="Процентный 3 7 6 2 2 2 2" xfId="44757"/>
    <cellStyle name="Процентный 3 7 6 2 2 3" xfId="44758"/>
    <cellStyle name="Процентный 3 7 6 2 2 4" xfId="44759"/>
    <cellStyle name="Процентный 3 7 6 2 2 5" xfId="44760"/>
    <cellStyle name="Процентный 3 7 6 2 3" xfId="44761"/>
    <cellStyle name="Процентный 3 7 6 2 3 2" xfId="44762"/>
    <cellStyle name="Процентный 3 7 6 2 3 3" xfId="44763"/>
    <cellStyle name="Процентный 3 7 6 2 3 4" xfId="44764"/>
    <cellStyle name="Процентный 3 7 6 2 4" xfId="44765"/>
    <cellStyle name="Процентный 3 7 6 2 5" xfId="44766"/>
    <cellStyle name="Процентный 3 7 6 2 6" xfId="44767"/>
    <cellStyle name="Процентный 3 7 6 2 7" xfId="44768"/>
    <cellStyle name="Процентный 3 7 6 3" xfId="44769"/>
    <cellStyle name="Процентный 3 7 6 3 2" xfId="44770"/>
    <cellStyle name="Процентный 3 7 6 3 2 2" xfId="44771"/>
    <cellStyle name="Процентный 3 7 6 3 3" xfId="44772"/>
    <cellStyle name="Процентный 3 7 6 3 4" xfId="44773"/>
    <cellStyle name="Процентный 3 7 6 3 5" xfId="44774"/>
    <cellStyle name="Процентный 3 7 6 4" xfId="44775"/>
    <cellStyle name="Процентный 3 7 6 4 2" xfId="44776"/>
    <cellStyle name="Процентный 3 7 6 4 3" xfId="44777"/>
    <cellStyle name="Процентный 3 7 6 4 4" xfId="44778"/>
    <cellStyle name="Процентный 3 7 6 5" xfId="44779"/>
    <cellStyle name="Процентный 3 7 6 6" xfId="44780"/>
    <cellStyle name="Процентный 3 7 6 7" xfId="44781"/>
    <cellStyle name="Процентный 3 7 6 8" xfId="44782"/>
    <cellStyle name="Процентный 3 7 7" xfId="44783"/>
    <cellStyle name="Процентный 3 7 7 2" xfId="44784"/>
    <cellStyle name="Процентный 3 7 7 2 2" xfId="44785"/>
    <cellStyle name="Процентный 3 7 7 2 2 2" xfId="44786"/>
    <cellStyle name="Процентный 3 7 7 2 2 2 2" xfId="44787"/>
    <cellStyle name="Процентный 3 7 7 2 2 3" xfId="44788"/>
    <cellStyle name="Процентный 3 7 7 2 2 4" xfId="44789"/>
    <cellStyle name="Процентный 3 7 7 2 2 5" xfId="44790"/>
    <cellStyle name="Процентный 3 7 7 2 3" xfId="44791"/>
    <cellStyle name="Процентный 3 7 7 2 3 2" xfId="44792"/>
    <cellStyle name="Процентный 3 7 7 2 3 3" xfId="44793"/>
    <cellStyle name="Процентный 3 7 7 2 3 4" xfId="44794"/>
    <cellStyle name="Процентный 3 7 7 2 4" xfId="44795"/>
    <cellStyle name="Процентный 3 7 7 2 5" xfId="44796"/>
    <cellStyle name="Процентный 3 7 7 2 6" xfId="44797"/>
    <cellStyle name="Процентный 3 7 7 2 7" xfId="44798"/>
    <cellStyle name="Процентный 3 7 7 3" xfId="44799"/>
    <cellStyle name="Процентный 3 7 7 3 2" xfId="44800"/>
    <cellStyle name="Процентный 3 7 7 3 2 2" xfId="44801"/>
    <cellStyle name="Процентный 3 7 7 3 3" xfId="44802"/>
    <cellStyle name="Процентный 3 7 7 3 4" xfId="44803"/>
    <cellStyle name="Процентный 3 7 7 3 5" xfId="44804"/>
    <cellStyle name="Процентный 3 7 7 4" xfId="44805"/>
    <cellStyle name="Процентный 3 7 7 4 2" xfId="44806"/>
    <cellStyle name="Процентный 3 7 7 4 3" xfId="44807"/>
    <cellStyle name="Процентный 3 7 7 4 4" xfId="44808"/>
    <cellStyle name="Процентный 3 7 7 5" xfId="44809"/>
    <cellStyle name="Процентный 3 7 7 6" xfId="44810"/>
    <cellStyle name="Процентный 3 7 7 7" xfId="44811"/>
    <cellStyle name="Процентный 3 7 7 8" xfId="44812"/>
    <cellStyle name="Процентный 3 7 8" xfId="44813"/>
    <cellStyle name="Процентный 3 7 8 2" xfId="44814"/>
    <cellStyle name="Процентный 3 7 8 2 2" xfId="44815"/>
    <cellStyle name="Процентный 3 7 8 2 2 2" xfId="44816"/>
    <cellStyle name="Процентный 3 7 8 2 3" xfId="44817"/>
    <cellStyle name="Процентный 3 7 8 2 4" xfId="44818"/>
    <cellStyle name="Процентный 3 7 8 2 5" xfId="44819"/>
    <cellStyle name="Процентный 3 7 8 3" xfId="44820"/>
    <cellStyle name="Процентный 3 7 8 3 2" xfId="44821"/>
    <cellStyle name="Процентный 3 7 8 3 3" xfId="44822"/>
    <cellStyle name="Процентный 3 7 8 3 4" xfId="44823"/>
    <cellStyle name="Процентный 3 7 8 4" xfId="44824"/>
    <cellStyle name="Процентный 3 7 8 5" xfId="44825"/>
    <cellStyle name="Процентный 3 7 8 6" xfId="44826"/>
    <cellStyle name="Процентный 3 7 8 7" xfId="44827"/>
    <cellStyle name="Процентный 3 7 9" xfId="44828"/>
    <cellStyle name="Процентный 3 7 9 2" xfId="44829"/>
    <cellStyle name="Процентный 3 7 9 2 2" xfId="44830"/>
    <cellStyle name="Процентный 3 7 9 2 2 2" xfId="44831"/>
    <cellStyle name="Процентный 3 7 9 2 3" xfId="44832"/>
    <cellStyle name="Процентный 3 7 9 2 4" xfId="44833"/>
    <cellStyle name="Процентный 3 7 9 2 5" xfId="44834"/>
    <cellStyle name="Процентный 3 7 9 3" xfId="44835"/>
    <cellStyle name="Процентный 3 7 9 3 2" xfId="44836"/>
    <cellStyle name="Процентный 3 7 9 3 3" xfId="44837"/>
    <cellStyle name="Процентный 3 7 9 3 4" xfId="44838"/>
    <cellStyle name="Процентный 3 7 9 4" xfId="44839"/>
    <cellStyle name="Процентный 3 7 9 5" xfId="44840"/>
    <cellStyle name="Процентный 3 7 9 6" xfId="44841"/>
    <cellStyle name="Процентный 3 7 9 7" xfId="44842"/>
    <cellStyle name="Процентный 3 8" xfId="44843"/>
    <cellStyle name="Процентный 3 8 10" xfId="44844"/>
    <cellStyle name="Процентный 3 8 11" xfId="44845"/>
    <cellStyle name="Процентный 3 8 2" xfId="44846"/>
    <cellStyle name="Процентный 3 8 2 2" xfId="44847"/>
    <cellStyle name="Процентный 3 8 2 2 2" xfId="44848"/>
    <cellStyle name="Процентный 3 8 2 2 2 2" xfId="44849"/>
    <cellStyle name="Процентный 3 8 2 2 2 2 2" xfId="44850"/>
    <cellStyle name="Процентный 3 8 2 2 2 3" xfId="44851"/>
    <cellStyle name="Процентный 3 8 2 2 2 4" xfId="44852"/>
    <cellStyle name="Процентный 3 8 2 2 2 5" xfId="44853"/>
    <cellStyle name="Процентный 3 8 2 2 3" xfId="44854"/>
    <cellStyle name="Процентный 3 8 2 2 3 2" xfId="44855"/>
    <cellStyle name="Процентный 3 8 2 2 3 3" xfId="44856"/>
    <cellStyle name="Процентный 3 8 2 2 3 4" xfId="44857"/>
    <cellStyle name="Процентный 3 8 2 2 4" xfId="44858"/>
    <cellStyle name="Процентный 3 8 2 2 5" xfId="44859"/>
    <cellStyle name="Процентный 3 8 2 2 6" xfId="44860"/>
    <cellStyle name="Процентный 3 8 2 2 7" xfId="44861"/>
    <cellStyle name="Процентный 3 8 2 3" xfId="44862"/>
    <cellStyle name="Процентный 3 8 2 3 2" xfId="44863"/>
    <cellStyle name="Процентный 3 8 2 3 2 2" xfId="44864"/>
    <cellStyle name="Процентный 3 8 2 3 3" xfId="44865"/>
    <cellStyle name="Процентный 3 8 2 3 4" xfId="44866"/>
    <cellStyle name="Процентный 3 8 2 3 5" xfId="44867"/>
    <cellStyle name="Процентный 3 8 2 4" xfId="44868"/>
    <cellStyle name="Процентный 3 8 2 4 2" xfId="44869"/>
    <cellStyle name="Процентный 3 8 2 4 2 2" xfId="44870"/>
    <cellStyle name="Процентный 3 8 2 4 3" xfId="44871"/>
    <cellStyle name="Процентный 3 8 2 4 4" xfId="44872"/>
    <cellStyle name="Процентный 3 8 2 4 5" xfId="44873"/>
    <cellStyle name="Процентный 3 8 2 5" xfId="44874"/>
    <cellStyle name="Процентный 3 8 2 5 2" xfId="44875"/>
    <cellStyle name="Процентный 3 8 2 5 3" xfId="44876"/>
    <cellStyle name="Процентный 3 8 2 5 4" xfId="44877"/>
    <cellStyle name="Процентный 3 8 2 6" xfId="44878"/>
    <cellStyle name="Процентный 3 8 2 7" xfId="44879"/>
    <cellStyle name="Процентный 3 8 2 8" xfId="44880"/>
    <cellStyle name="Процентный 3 8 2 9" xfId="44881"/>
    <cellStyle name="Процентный 3 8 3" xfId="44882"/>
    <cellStyle name="Процентный 3 8 3 2" xfId="44883"/>
    <cellStyle name="Процентный 3 8 3 2 2" xfId="44884"/>
    <cellStyle name="Процентный 3 8 3 2 2 2" xfId="44885"/>
    <cellStyle name="Процентный 3 8 3 2 2 2 2" xfId="44886"/>
    <cellStyle name="Процентный 3 8 3 2 2 3" xfId="44887"/>
    <cellStyle name="Процентный 3 8 3 2 2 4" xfId="44888"/>
    <cellStyle name="Процентный 3 8 3 2 2 5" xfId="44889"/>
    <cellStyle name="Процентный 3 8 3 2 3" xfId="44890"/>
    <cellStyle name="Процентный 3 8 3 2 3 2" xfId="44891"/>
    <cellStyle name="Процентный 3 8 3 2 3 3" xfId="44892"/>
    <cellStyle name="Процентный 3 8 3 2 3 4" xfId="44893"/>
    <cellStyle name="Процентный 3 8 3 2 4" xfId="44894"/>
    <cellStyle name="Процентный 3 8 3 2 5" xfId="44895"/>
    <cellStyle name="Процентный 3 8 3 2 6" xfId="44896"/>
    <cellStyle name="Процентный 3 8 3 2 7" xfId="44897"/>
    <cellStyle name="Процентный 3 8 3 3" xfId="44898"/>
    <cellStyle name="Процентный 3 8 3 3 2" xfId="44899"/>
    <cellStyle name="Процентный 3 8 3 3 2 2" xfId="44900"/>
    <cellStyle name="Процентный 3 8 3 3 3" xfId="44901"/>
    <cellStyle name="Процентный 3 8 3 3 4" xfId="44902"/>
    <cellStyle name="Процентный 3 8 3 3 5" xfId="44903"/>
    <cellStyle name="Процентный 3 8 3 4" xfId="44904"/>
    <cellStyle name="Процентный 3 8 3 4 2" xfId="44905"/>
    <cellStyle name="Процентный 3 8 3 4 2 2" xfId="44906"/>
    <cellStyle name="Процентный 3 8 3 4 3" xfId="44907"/>
    <cellStyle name="Процентный 3 8 3 4 4" xfId="44908"/>
    <cellStyle name="Процентный 3 8 3 4 5" xfId="44909"/>
    <cellStyle name="Процентный 3 8 3 5" xfId="44910"/>
    <cellStyle name="Процентный 3 8 3 5 2" xfId="44911"/>
    <cellStyle name="Процентный 3 8 3 5 3" xfId="44912"/>
    <cellStyle name="Процентный 3 8 3 5 4" xfId="44913"/>
    <cellStyle name="Процентный 3 8 3 6" xfId="44914"/>
    <cellStyle name="Процентный 3 8 3 7" xfId="44915"/>
    <cellStyle name="Процентный 3 8 3 8" xfId="44916"/>
    <cellStyle name="Процентный 3 8 3 9" xfId="44917"/>
    <cellStyle name="Процентный 3 8 4" xfId="44918"/>
    <cellStyle name="Процентный 3 8 4 2" xfId="44919"/>
    <cellStyle name="Процентный 3 8 4 2 2" xfId="44920"/>
    <cellStyle name="Процентный 3 8 4 2 2 2" xfId="44921"/>
    <cellStyle name="Процентный 3 8 4 2 3" xfId="44922"/>
    <cellStyle name="Процентный 3 8 4 2 4" xfId="44923"/>
    <cellStyle name="Процентный 3 8 4 2 5" xfId="44924"/>
    <cellStyle name="Процентный 3 8 4 3" xfId="44925"/>
    <cellStyle name="Процентный 3 8 4 3 2" xfId="44926"/>
    <cellStyle name="Процентный 3 8 4 3 3" xfId="44927"/>
    <cellStyle name="Процентный 3 8 4 3 4" xfId="44928"/>
    <cellStyle name="Процентный 3 8 4 4" xfId="44929"/>
    <cellStyle name="Процентный 3 8 4 5" xfId="44930"/>
    <cellStyle name="Процентный 3 8 4 6" xfId="44931"/>
    <cellStyle name="Процентный 3 8 4 7" xfId="44932"/>
    <cellStyle name="Процентный 3 8 5" xfId="44933"/>
    <cellStyle name="Процентный 3 8 5 2" xfId="44934"/>
    <cellStyle name="Процентный 3 8 5 3" xfId="44935"/>
    <cellStyle name="Процентный 3 8 5 3 2" xfId="44936"/>
    <cellStyle name="Процентный 3 8 5 4" xfId="44937"/>
    <cellStyle name="Процентный 3 8 5 5" xfId="44938"/>
    <cellStyle name="Процентный 3 8 5 6" xfId="44939"/>
    <cellStyle name="Процентный 3 8 6" xfId="44940"/>
    <cellStyle name="Процентный 3 8 6 2" xfId="44941"/>
    <cellStyle name="Процентный 3 8 6 2 2" xfId="44942"/>
    <cellStyle name="Процентный 3 8 6 3" xfId="44943"/>
    <cellStyle name="Процентный 3 8 6 4" xfId="44944"/>
    <cellStyle name="Процентный 3 8 6 5" xfId="44945"/>
    <cellStyle name="Процентный 3 8 7" xfId="44946"/>
    <cellStyle name="Процентный 3 8 7 2" xfId="44947"/>
    <cellStyle name="Процентный 3 8 7 2 2" xfId="44948"/>
    <cellStyle name="Процентный 3 8 7 3" xfId="44949"/>
    <cellStyle name="Процентный 3 8 7 4" xfId="44950"/>
    <cellStyle name="Процентный 3 8 7 5" xfId="44951"/>
    <cellStyle name="Процентный 3 8 8" xfId="44952"/>
    <cellStyle name="Процентный 3 8 8 2" xfId="44953"/>
    <cellStyle name="Процентный 3 8 8 2 2" xfId="44954"/>
    <cellStyle name="Процентный 3 8 8 3" xfId="44955"/>
    <cellStyle name="Процентный 3 8 9" xfId="44956"/>
    <cellStyle name="Процентный 3 8 9 2" xfId="44957"/>
    <cellStyle name="Процентный 3 9" xfId="44958"/>
    <cellStyle name="Процентный 3 9 2" xfId="44959"/>
    <cellStyle name="Процентный 3 9 2 2" xfId="44960"/>
    <cellStyle name="Процентный 3 9 2 2 2" xfId="44961"/>
    <cellStyle name="Процентный 3 9 2 2 2 2" xfId="44962"/>
    <cellStyle name="Процентный 3 9 2 2 3" xfId="44963"/>
    <cellStyle name="Процентный 3 9 2 2 4" xfId="44964"/>
    <cellStyle name="Процентный 3 9 2 2 5" xfId="44965"/>
    <cellStyle name="Процентный 3 9 2 3" xfId="44966"/>
    <cellStyle name="Процентный 3 9 2 3 2" xfId="44967"/>
    <cellStyle name="Процентный 3 9 2 3 3" xfId="44968"/>
    <cellStyle name="Процентный 3 9 2 3 4" xfId="44969"/>
    <cellStyle name="Процентный 3 9 2 4" xfId="44970"/>
    <cellStyle name="Процентный 3 9 2 5" xfId="44971"/>
    <cellStyle name="Процентный 3 9 2 6" xfId="44972"/>
    <cellStyle name="Процентный 3 9 2 7" xfId="44973"/>
    <cellStyle name="Процентный 3 9 3" xfId="44974"/>
    <cellStyle name="Процентный 3 9 3 2" xfId="44975"/>
    <cellStyle name="Процентный 3 9 3 2 2" xfId="44976"/>
    <cellStyle name="Процентный 3 9 3 3" xfId="44977"/>
    <cellStyle name="Процентный 3 9 3 4" xfId="44978"/>
    <cellStyle name="Процентный 3 9 3 5" xfId="44979"/>
    <cellStyle name="Процентный 3 9 4" xfId="44980"/>
    <cellStyle name="Процентный 3 9 4 2" xfId="44981"/>
    <cellStyle name="Процентный 3 9 4 2 2" xfId="44982"/>
    <cellStyle name="Процентный 3 9 4 3" xfId="44983"/>
    <cellStyle name="Процентный 3 9 4 4" xfId="44984"/>
    <cellStyle name="Процентный 3 9 4 5" xfId="44985"/>
    <cellStyle name="Процентный 3 9 5" xfId="44986"/>
    <cellStyle name="Процентный 3 9 5 2" xfId="44987"/>
    <cellStyle name="Процентный 3 9 5 2 2" xfId="44988"/>
    <cellStyle name="Процентный 3 9 5 3" xfId="44989"/>
    <cellStyle name="Процентный 3 9 5 4" xfId="44990"/>
    <cellStyle name="Процентный 3 9 5 5" xfId="44991"/>
    <cellStyle name="Процентный 3 9 6" xfId="44992"/>
    <cellStyle name="Процентный 3 9 6 2" xfId="44993"/>
    <cellStyle name="Процентный 3 9 6 2 2" xfId="44994"/>
    <cellStyle name="Процентный 3 9 6 3" xfId="44995"/>
    <cellStyle name="Процентный 3 9 7" xfId="44996"/>
    <cellStyle name="Процентный 3 9 7 2" xfId="44997"/>
    <cellStyle name="Процентный 3 9 8" xfId="44998"/>
    <cellStyle name="Процентный 3 9 9" xfId="44999"/>
    <cellStyle name="Процентный 4" xfId="45000"/>
    <cellStyle name="Процентный 4 2" xfId="45001"/>
    <cellStyle name="Процентный 4 2 2" xfId="45002"/>
    <cellStyle name="Процентный 4 2 3" xfId="45003"/>
    <cellStyle name="Процентный 4 2 4" xfId="45004"/>
    <cellStyle name="Процентный 4 3" xfId="45005"/>
    <cellStyle name="Процентный 4 4" xfId="45006"/>
    <cellStyle name="Процентный 4 5" xfId="59879"/>
    <cellStyle name="Процентный 5" xfId="45007"/>
    <cellStyle name="Процентный 5 10" xfId="59916"/>
    <cellStyle name="Процентный 5 2" xfId="45008"/>
    <cellStyle name="Процентный 5 2 2" xfId="45009"/>
    <cellStyle name="Процентный 5 2 2 2" xfId="45010"/>
    <cellStyle name="Процентный 5 2 2 2 2" xfId="45011"/>
    <cellStyle name="Процентный 5 2 2 3" xfId="45012"/>
    <cellStyle name="Процентный 5 2 2 4" xfId="45013"/>
    <cellStyle name="Процентный 5 2 2 5" xfId="45014"/>
    <cellStyle name="Процентный 5 2 3" xfId="45015"/>
    <cellStyle name="Процентный 5 2 3 2" xfId="45016"/>
    <cellStyle name="Процентный 5 2 3 2 2" xfId="45017"/>
    <cellStyle name="Процентный 5 2 3 3" xfId="45018"/>
    <cellStyle name="Процентный 5 2 3 4" xfId="45019"/>
    <cellStyle name="Процентный 5 2 3 5" xfId="45020"/>
    <cellStyle name="Процентный 5 2 4" xfId="45021"/>
    <cellStyle name="Процентный 5 2 4 2" xfId="45022"/>
    <cellStyle name="Процентный 5 2 4 2 2" xfId="45023"/>
    <cellStyle name="Процентный 5 2 4 3" xfId="45024"/>
    <cellStyle name="Процентный 5 2 5" xfId="45025"/>
    <cellStyle name="Процентный 5 2 5 2" xfId="45026"/>
    <cellStyle name="Процентный 5 2 5 2 2" xfId="45027"/>
    <cellStyle name="Процентный 5 2 5 3" xfId="45028"/>
    <cellStyle name="Процентный 5 2 6" xfId="45029"/>
    <cellStyle name="Процентный 5 2 6 2" xfId="45030"/>
    <cellStyle name="Процентный 5 2 7" xfId="45031"/>
    <cellStyle name="Процентный 5 3" xfId="45032"/>
    <cellStyle name="Процентный 5 3 2" xfId="45033"/>
    <cellStyle name="Процентный 5 3 2 2" xfId="45034"/>
    <cellStyle name="Процентный 5 3 2 2 2" xfId="45035"/>
    <cellStyle name="Процентный 5 3 2 3" xfId="45036"/>
    <cellStyle name="Процентный 5 3 2 4" xfId="45037"/>
    <cellStyle name="Процентный 5 3 2 5" xfId="45038"/>
    <cellStyle name="Процентный 5 3 3" xfId="45039"/>
    <cellStyle name="Процентный 5 3 3 2" xfId="45040"/>
    <cellStyle name="Процентный 5 3 3 2 2" xfId="45041"/>
    <cellStyle name="Процентный 5 3 3 3" xfId="45042"/>
    <cellStyle name="Процентный 5 3 3 4" xfId="45043"/>
    <cellStyle name="Процентный 5 3 3 5" xfId="45044"/>
    <cellStyle name="Процентный 5 3 4" xfId="45045"/>
    <cellStyle name="Процентный 5 3 4 2" xfId="45046"/>
    <cellStyle name="Процентный 5 3 4 2 2" xfId="45047"/>
    <cellStyle name="Процентный 5 3 4 3" xfId="45048"/>
    <cellStyle name="Процентный 5 3 5" xfId="45049"/>
    <cellStyle name="Процентный 5 3 5 2" xfId="45050"/>
    <cellStyle name="Процентный 5 3 5 2 2" xfId="45051"/>
    <cellStyle name="Процентный 5 3 5 3" xfId="45052"/>
    <cellStyle name="Процентный 5 3 6" xfId="45053"/>
    <cellStyle name="Процентный 5 3 6 2" xfId="45054"/>
    <cellStyle name="Процентный 5 3 7" xfId="45055"/>
    <cellStyle name="Процентный 5 4" xfId="45056"/>
    <cellStyle name="Процентный 5 4 2" xfId="45057"/>
    <cellStyle name="Процентный 5 4 2 2" xfId="45058"/>
    <cellStyle name="Процентный 5 4 2 2 2" xfId="45059"/>
    <cellStyle name="Процентный 5 4 2 3" xfId="45060"/>
    <cellStyle name="Процентный 5 4 3" xfId="45061"/>
    <cellStyle name="Процентный 5 4 4" xfId="45062"/>
    <cellStyle name="Процентный 5 5" xfId="45063"/>
    <cellStyle name="Процентный 5 5 2" xfId="45064"/>
    <cellStyle name="Процентный 5 5 2 2" xfId="45065"/>
    <cellStyle name="Процентный 5 5 3" xfId="45066"/>
    <cellStyle name="Процентный 5 5 4" xfId="45067"/>
    <cellStyle name="Процентный 5 5 5" xfId="45068"/>
    <cellStyle name="Процентный 5 6" xfId="45069"/>
    <cellStyle name="Процентный 5 6 2" xfId="45070"/>
    <cellStyle name="Процентный 5 6 2 2" xfId="45071"/>
    <cellStyle name="Процентный 5 6 3" xfId="45072"/>
    <cellStyle name="Процентный 5 7" xfId="45073"/>
    <cellStyle name="Процентный 5 7 2" xfId="45074"/>
    <cellStyle name="Процентный 5 7 2 2" xfId="45075"/>
    <cellStyle name="Процентный 5 7 3" xfId="45076"/>
    <cellStyle name="Процентный 5 8" xfId="45077"/>
    <cellStyle name="Процентный 5 8 2" xfId="45078"/>
    <cellStyle name="Процентный 5 9" xfId="45079"/>
    <cellStyle name="Процентный 6" xfId="45080"/>
    <cellStyle name="Процентный 6 2" xfId="45081"/>
    <cellStyle name="Процентный 6 3" xfId="45082"/>
    <cellStyle name="Процентный 6 3 2" xfId="45083"/>
    <cellStyle name="Процентный 6 3 2 2" xfId="45084"/>
    <cellStyle name="Процентный 6 3 3" xfId="45085"/>
    <cellStyle name="Процентный 6 4" xfId="45086"/>
    <cellStyle name="Процентный 6 4 2" xfId="45087"/>
    <cellStyle name="Процентный 6 5" xfId="45088"/>
    <cellStyle name="Процентный 7" xfId="45089"/>
    <cellStyle name="Процентный 7 2" xfId="45090"/>
    <cellStyle name="Процентный 8" xfId="45091"/>
    <cellStyle name="Процентный 8 2" xfId="45092"/>
    <cellStyle name="Процентный 8 2 2" xfId="45093"/>
    <cellStyle name="Процентный 8 3" xfId="45094"/>
    <cellStyle name="Процентный 9" xfId="45095"/>
    <cellStyle name="Процентный 9 2" xfId="45096"/>
    <cellStyle name="Процентный 9 3" xfId="45097"/>
    <cellStyle name="Регламент_УК_Холдинга" xfId="45098"/>
    <cellStyle name="РесСмета" xfId="45099"/>
    <cellStyle name="СводкаСтоимРаб" xfId="45100"/>
    <cellStyle name="Связанная ячейка 10" xfId="45101"/>
    <cellStyle name="Связанная ячейка 11" xfId="45102"/>
    <cellStyle name="Связанная ячейка 12" xfId="45103"/>
    <cellStyle name="Связанная ячейка 13" xfId="45104"/>
    <cellStyle name="Связанная ячейка 14" xfId="45105"/>
    <cellStyle name="Связанная ячейка 15" xfId="45106"/>
    <cellStyle name="Связанная ячейка 16" xfId="45107"/>
    <cellStyle name="Связанная ячейка 17" xfId="45108"/>
    <cellStyle name="Связанная ячейка 18" xfId="45109"/>
    <cellStyle name="Связанная ячейка 19" xfId="45110"/>
    <cellStyle name="Связанная ячейка 2" xfId="45111"/>
    <cellStyle name="Связанная ячейка 2 10" xfId="45112"/>
    <cellStyle name="Связанная ячейка 2 11" xfId="45113"/>
    <cellStyle name="Связанная ячейка 2 12" xfId="45114"/>
    <cellStyle name="Связанная ячейка 2 2" xfId="45115"/>
    <cellStyle name="Связанная ячейка 2 3" xfId="45116"/>
    <cellStyle name="Связанная ячейка 2 4" xfId="45117"/>
    <cellStyle name="Связанная ячейка 2 5" xfId="45118"/>
    <cellStyle name="Связанная ячейка 2 6" xfId="45119"/>
    <cellStyle name="Связанная ячейка 2 7" xfId="45120"/>
    <cellStyle name="Связанная ячейка 2 8" xfId="45121"/>
    <cellStyle name="Связанная ячейка 2 9" xfId="45122"/>
    <cellStyle name="Связанная ячейка 2_46EE.2011(v1.0)" xfId="45123"/>
    <cellStyle name="Связанная ячейка 20" xfId="45124"/>
    <cellStyle name="Связанная ячейка 3" xfId="45125"/>
    <cellStyle name="Связанная ячейка 3 2" xfId="45126"/>
    <cellStyle name="Связанная ячейка 3_46EE.2011(v1.0)" xfId="45127"/>
    <cellStyle name="Связанная ячейка 4" xfId="45128"/>
    <cellStyle name="Связанная ячейка 4 2" xfId="45129"/>
    <cellStyle name="Связанная ячейка 4_46EE.2011(v1.0)" xfId="45130"/>
    <cellStyle name="Связанная ячейка 5" xfId="45131"/>
    <cellStyle name="Связанная ячейка 5 2" xfId="45132"/>
    <cellStyle name="Связанная ячейка 5_46EE.2011(v1.0)" xfId="45133"/>
    <cellStyle name="Связанная ячейка 6" xfId="45134"/>
    <cellStyle name="Связанная ячейка 6 2" xfId="45135"/>
    <cellStyle name="Связанная ячейка 6_46EE.2011(v1.0)" xfId="45136"/>
    <cellStyle name="Связанная ячейка 7" xfId="45137"/>
    <cellStyle name="Связанная ячейка 7 2" xfId="45138"/>
    <cellStyle name="Связанная ячейка 7_46EE.2011(v1.0)" xfId="45139"/>
    <cellStyle name="Связанная ячейка 8" xfId="45140"/>
    <cellStyle name="Связанная ячейка 8 2" xfId="45141"/>
    <cellStyle name="Связанная ячейка 8_46EE.2011(v1.0)" xfId="45142"/>
    <cellStyle name="Связанная ячейка 9" xfId="45143"/>
    <cellStyle name="Связанная ячейка 9 2" xfId="45144"/>
    <cellStyle name="Связанная ячейка 9_46EE.2011(v1.0)" xfId="45145"/>
    <cellStyle name="Стиль 1" xfId="45146"/>
    <cellStyle name="Стиль 1 10" xfId="45147"/>
    <cellStyle name="Стиль 1 10 2" xfId="59093"/>
    <cellStyle name="Стиль 1 11" xfId="45148"/>
    <cellStyle name="Стиль 1 11 2" xfId="45149"/>
    <cellStyle name="Стиль 1 12" xfId="45150"/>
    <cellStyle name="Стиль 1 12 2" xfId="45151"/>
    <cellStyle name="Стиль 1 12 3" xfId="45152"/>
    <cellStyle name="Стиль 1 12 4" xfId="45153"/>
    <cellStyle name="Стиль 1 12 5" xfId="45154"/>
    <cellStyle name="Стиль 1 12 6" xfId="45155"/>
    <cellStyle name="Стиль 1 12 7" xfId="45156"/>
    <cellStyle name="Стиль 1 12 8" xfId="45157"/>
    <cellStyle name="Стиль 1 12 9" xfId="45158"/>
    <cellStyle name="Стиль 1 13" xfId="45159"/>
    <cellStyle name="Стиль 1 14" xfId="45160"/>
    <cellStyle name="Стиль 1 15" xfId="45161"/>
    <cellStyle name="Стиль 1 16" xfId="45162"/>
    <cellStyle name="Стиль 1 17" xfId="45163"/>
    <cellStyle name="Стиль 1 18" xfId="45164"/>
    <cellStyle name="Стиль 1 19" xfId="45165"/>
    <cellStyle name="Стиль 1 2" xfId="3"/>
    <cellStyle name="Стиль 1 2 10" xfId="45166"/>
    <cellStyle name="Стиль 1 2 11" xfId="45167"/>
    <cellStyle name="Стиль 1 2 12" xfId="45168"/>
    <cellStyle name="Стиль 1 2 13" xfId="45169"/>
    <cellStyle name="Стиль 1 2 14" xfId="45170"/>
    <cellStyle name="Стиль 1 2 15" xfId="45171"/>
    <cellStyle name="Стиль 1 2 16" xfId="45172"/>
    <cellStyle name="Стиль 1 2 17" xfId="45173"/>
    <cellStyle name="Стиль 1 2 18" xfId="45174"/>
    <cellStyle name="Стиль 1 2 19" xfId="45175"/>
    <cellStyle name="Стиль 1 2 2" xfId="45176"/>
    <cellStyle name="Стиль 1 2 2 10" xfId="45177"/>
    <cellStyle name="Стиль 1 2 2 11" xfId="45178"/>
    <cellStyle name="Стиль 1 2 2 12" xfId="45179"/>
    <cellStyle name="Стиль 1 2 2 13" xfId="45180"/>
    <cellStyle name="Стиль 1 2 2 14" xfId="45181"/>
    <cellStyle name="Стиль 1 2 2 15" xfId="45182"/>
    <cellStyle name="Стиль 1 2 2 16" xfId="45183"/>
    <cellStyle name="Стиль 1 2 2 17" xfId="45184"/>
    <cellStyle name="Стиль 1 2 2 18" xfId="45185"/>
    <cellStyle name="Стиль 1 2 2 19" xfId="45186"/>
    <cellStyle name="Стиль 1 2 2 2" xfId="45187"/>
    <cellStyle name="Стиль 1 2 2 2 10" xfId="45188"/>
    <cellStyle name="Стиль 1 2 2 2 11" xfId="45189"/>
    <cellStyle name="Стиль 1 2 2 2 12" xfId="45190"/>
    <cellStyle name="Стиль 1 2 2 2 13" xfId="45191"/>
    <cellStyle name="Стиль 1 2 2 2 14" xfId="45192"/>
    <cellStyle name="Стиль 1 2 2 2 15" xfId="45193"/>
    <cellStyle name="Стиль 1 2 2 2 16" xfId="45194"/>
    <cellStyle name="Стиль 1 2 2 2 17" xfId="45195"/>
    <cellStyle name="Стиль 1 2 2 2 18" xfId="45196"/>
    <cellStyle name="Стиль 1 2 2 2 19" xfId="45197"/>
    <cellStyle name="Стиль 1 2 2 2 2" xfId="45198"/>
    <cellStyle name="Стиль 1 2 2 2 2 10" xfId="45199"/>
    <cellStyle name="Стиль 1 2 2 2 2 11" xfId="45200"/>
    <cellStyle name="Стиль 1 2 2 2 2 12" xfId="45201"/>
    <cellStyle name="Стиль 1 2 2 2 2 13" xfId="45202"/>
    <cellStyle name="Стиль 1 2 2 2 2 14" xfId="45203"/>
    <cellStyle name="Стиль 1 2 2 2 2 15" xfId="45204"/>
    <cellStyle name="Стиль 1 2 2 2 2 16" xfId="45205"/>
    <cellStyle name="Стиль 1 2 2 2 2 17" xfId="45206"/>
    <cellStyle name="Стиль 1 2 2 2 2 18" xfId="45207"/>
    <cellStyle name="Стиль 1 2 2 2 2 19" xfId="45208"/>
    <cellStyle name="Стиль 1 2 2 2 2 2" xfId="45209"/>
    <cellStyle name="Стиль 1 2 2 2 2 2 10" xfId="45210"/>
    <cellStyle name="Стиль 1 2 2 2 2 2 10 2" xfId="45211"/>
    <cellStyle name="Стиль 1 2 2 2 2 2 10 2 2" xfId="45212"/>
    <cellStyle name="Стиль 1 2 2 2 2 2 10 2 2 2" xfId="45213"/>
    <cellStyle name="Стиль 1 2 2 2 2 2 10 2 2 2 2" xfId="45214"/>
    <cellStyle name="Стиль 1 2 2 2 2 2 10 2 2 2 2 2" xfId="45215"/>
    <cellStyle name="Стиль 1 2 2 2 2 2 10 2 2 2 2 2 2" xfId="45216"/>
    <cellStyle name="Стиль 1 2 2 2 2 2 10 2 2 2 3" xfId="45217"/>
    <cellStyle name="Стиль 1 2 2 2 2 2 10 2 2 2 4" xfId="45218"/>
    <cellStyle name="Стиль 1 2 2 2 2 2 10 2 2 3" xfId="45219"/>
    <cellStyle name="Стиль 1 2 2 2 2 2 10 2 2 3 2" xfId="45220"/>
    <cellStyle name="Стиль 1 2 2 2 2 2 10 2 2 3 2 2" xfId="45221"/>
    <cellStyle name="Стиль 1 2 2 2 2 2 10 2 2 4" xfId="45222"/>
    <cellStyle name="Стиль 1 2 2 2 2 2 10 2 3" xfId="45223"/>
    <cellStyle name="Стиль 1 2 2 2 2 2 10 2 3 2" xfId="45224"/>
    <cellStyle name="Стиль 1 2 2 2 2 2 10 2 3 2 2" xfId="45225"/>
    <cellStyle name="Стиль 1 2 2 2 2 2 10 2 4" xfId="45226"/>
    <cellStyle name="Стиль 1 2 2 2 2 2 10 2 5" xfId="45227"/>
    <cellStyle name="Стиль 1 2 2 2 2 2 10 3" xfId="45228"/>
    <cellStyle name="Стиль 1 2 2 2 2 2 10 4" xfId="45229"/>
    <cellStyle name="Стиль 1 2 2 2 2 2 10 4 2" xfId="45230"/>
    <cellStyle name="Стиль 1 2 2 2 2 2 10 4 2 2" xfId="45231"/>
    <cellStyle name="Стиль 1 2 2 2 2 2 10 4 2 2 2" xfId="45232"/>
    <cellStyle name="Стиль 1 2 2 2 2 2 10 4 3" xfId="45233"/>
    <cellStyle name="Стиль 1 2 2 2 2 2 10 4 4" xfId="45234"/>
    <cellStyle name="Стиль 1 2 2 2 2 2 10 5" xfId="45235"/>
    <cellStyle name="Стиль 1 2 2 2 2 2 10 5 2" xfId="45236"/>
    <cellStyle name="Стиль 1 2 2 2 2 2 10 5 2 2" xfId="45237"/>
    <cellStyle name="Стиль 1 2 2 2 2 2 10 6" xfId="45238"/>
    <cellStyle name="Стиль 1 2 2 2 2 2 11" xfId="45239"/>
    <cellStyle name="Стиль 1 2 2 2 2 2 12" xfId="45240"/>
    <cellStyle name="Стиль 1 2 2 2 2 2 12 2" xfId="45241"/>
    <cellStyle name="Стиль 1 2 2 2 2 2 12 2 2" xfId="45242"/>
    <cellStyle name="Стиль 1 2 2 2 2 2 12 2 2 2" xfId="45243"/>
    <cellStyle name="Стиль 1 2 2 2 2 2 12 2 2 2 2" xfId="45244"/>
    <cellStyle name="Стиль 1 2 2 2 2 2 12 2 2 2 2 2" xfId="45245"/>
    <cellStyle name="Стиль 1 2 2 2 2 2 12 2 2 3" xfId="45246"/>
    <cellStyle name="Стиль 1 2 2 2 2 2 12 2 2 4" xfId="45247"/>
    <cellStyle name="Стиль 1 2 2 2 2 2 12 2 3" xfId="45248"/>
    <cellStyle name="Стиль 1 2 2 2 2 2 12 2 3 2" xfId="45249"/>
    <cellStyle name="Стиль 1 2 2 2 2 2 12 2 3 2 2" xfId="45250"/>
    <cellStyle name="Стиль 1 2 2 2 2 2 12 2 4" xfId="45251"/>
    <cellStyle name="Стиль 1 2 2 2 2 2 12 3" xfId="45252"/>
    <cellStyle name="Стиль 1 2 2 2 2 2 12 3 2" xfId="45253"/>
    <cellStyle name="Стиль 1 2 2 2 2 2 12 3 2 2" xfId="45254"/>
    <cellStyle name="Стиль 1 2 2 2 2 2 12 4" xfId="45255"/>
    <cellStyle name="Стиль 1 2 2 2 2 2 12 5" xfId="45256"/>
    <cellStyle name="Стиль 1 2 2 2 2 2 13" xfId="45257"/>
    <cellStyle name="Стиль 1 2 2 2 2 2 13 2" xfId="45258"/>
    <cellStyle name="Стиль 1 2 2 2 2 2 13 2 2" xfId="45259"/>
    <cellStyle name="Стиль 1 2 2 2 2 2 13 2 2 2" xfId="45260"/>
    <cellStyle name="Стиль 1 2 2 2 2 2 13 3" xfId="45261"/>
    <cellStyle name="Стиль 1 2 2 2 2 2 13 4" xfId="45262"/>
    <cellStyle name="Стиль 1 2 2 2 2 2 14" xfId="45263"/>
    <cellStyle name="Стиль 1 2 2 2 2 2 14 2" xfId="45264"/>
    <cellStyle name="Стиль 1 2 2 2 2 2 14 2 2" xfId="45265"/>
    <cellStyle name="Стиль 1 2 2 2 2 2 15" xfId="45266"/>
    <cellStyle name="Стиль 1 2 2 2 2 2 16" xfId="45267"/>
    <cellStyle name="Стиль 1 2 2 2 2 2 16 10" xfId="45268"/>
    <cellStyle name="Стиль 1 2 2 2 2 2 16 11" xfId="45269"/>
    <cellStyle name="Стиль 1 2 2 2 2 2 16 12" xfId="45270"/>
    <cellStyle name="Стиль 1 2 2 2 2 2 16 13" xfId="45271"/>
    <cellStyle name="Стиль 1 2 2 2 2 2 16 14" xfId="45272"/>
    <cellStyle name="Стиль 1 2 2 2 2 2 16 2" xfId="45273"/>
    <cellStyle name="Стиль 1 2 2 2 2 2 16 2 10" xfId="45274"/>
    <cellStyle name="Стиль 1 2 2 2 2 2 16 2 11" xfId="45275"/>
    <cellStyle name="Стиль 1 2 2 2 2 2 16 2 2" xfId="45276"/>
    <cellStyle name="Стиль 1 2 2 2 2 2 16 2 2 10" xfId="45277"/>
    <cellStyle name="Стиль 1 2 2 2 2 2 16 2 2 11" xfId="45278"/>
    <cellStyle name="Стиль 1 2 2 2 2 2 16 2 2 2" xfId="45279"/>
    <cellStyle name="Стиль 1 2 2 2 2 2 16 2 2 2 10" xfId="45280"/>
    <cellStyle name="Стиль 1 2 2 2 2 2 16 2 2 2 2" xfId="45281"/>
    <cellStyle name="Стиль 1 2 2 2 2 2 16 2 2 2 2 10" xfId="45282"/>
    <cellStyle name="Стиль 1 2 2 2 2 2 16 2 2 2 2 2" xfId="45283"/>
    <cellStyle name="Стиль 1 2 2 2 2 2 16 2 2 2 2 3" xfId="45284"/>
    <cellStyle name="Стиль 1 2 2 2 2 2 16 2 2 2 2 4" xfId="45285"/>
    <cellStyle name="Стиль 1 2 2 2 2 2 16 2 2 2 2 5" xfId="45286"/>
    <cellStyle name="Стиль 1 2 2 2 2 2 16 2 2 2 2 6" xfId="45287"/>
    <cellStyle name="Стиль 1 2 2 2 2 2 16 2 2 2 2 7" xfId="45288"/>
    <cellStyle name="Стиль 1 2 2 2 2 2 16 2 2 2 2 8" xfId="45289"/>
    <cellStyle name="Стиль 1 2 2 2 2 2 16 2 2 2 2 9" xfId="45290"/>
    <cellStyle name="Стиль 1 2 2 2 2 2 16 2 2 2 3" xfId="45291"/>
    <cellStyle name="Стиль 1 2 2 2 2 2 16 2 2 2 4" xfId="45292"/>
    <cellStyle name="Стиль 1 2 2 2 2 2 16 2 2 2 5" xfId="45293"/>
    <cellStyle name="Стиль 1 2 2 2 2 2 16 2 2 2 6" xfId="45294"/>
    <cellStyle name="Стиль 1 2 2 2 2 2 16 2 2 2 7" xfId="45295"/>
    <cellStyle name="Стиль 1 2 2 2 2 2 16 2 2 2 8" xfId="45296"/>
    <cellStyle name="Стиль 1 2 2 2 2 2 16 2 2 2 9" xfId="45297"/>
    <cellStyle name="Стиль 1 2 2 2 2 2 16 2 2 3" xfId="45298"/>
    <cellStyle name="Стиль 1 2 2 2 2 2 16 2 2 4" xfId="45299"/>
    <cellStyle name="Стиль 1 2 2 2 2 2 16 2 2 5" xfId="45300"/>
    <cellStyle name="Стиль 1 2 2 2 2 2 16 2 2 6" xfId="45301"/>
    <cellStyle name="Стиль 1 2 2 2 2 2 16 2 2 7" xfId="45302"/>
    <cellStyle name="Стиль 1 2 2 2 2 2 16 2 2 8" xfId="45303"/>
    <cellStyle name="Стиль 1 2 2 2 2 2 16 2 2 9" xfId="45304"/>
    <cellStyle name="Стиль 1 2 2 2 2 2 16 2 3" xfId="45305"/>
    <cellStyle name="Стиль 1 2 2 2 2 2 16 2 3 10" xfId="45306"/>
    <cellStyle name="Стиль 1 2 2 2 2 2 16 2 3 2" xfId="45307"/>
    <cellStyle name="Стиль 1 2 2 2 2 2 16 2 3 3" xfId="45308"/>
    <cellStyle name="Стиль 1 2 2 2 2 2 16 2 3 4" xfId="45309"/>
    <cellStyle name="Стиль 1 2 2 2 2 2 16 2 3 5" xfId="45310"/>
    <cellStyle name="Стиль 1 2 2 2 2 2 16 2 3 6" xfId="45311"/>
    <cellStyle name="Стиль 1 2 2 2 2 2 16 2 3 7" xfId="45312"/>
    <cellStyle name="Стиль 1 2 2 2 2 2 16 2 3 8" xfId="45313"/>
    <cellStyle name="Стиль 1 2 2 2 2 2 16 2 3 9" xfId="45314"/>
    <cellStyle name="Стиль 1 2 2 2 2 2 16 2 4" xfId="45315"/>
    <cellStyle name="Стиль 1 2 2 2 2 2 16 2 5" xfId="45316"/>
    <cellStyle name="Стиль 1 2 2 2 2 2 16 2 6" xfId="45317"/>
    <cellStyle name="Стиль 1 2 2 2 2 2 16 2 7" xfId="45318"/>
    <cellStyle name="Стиль 1 2 2 2 2 2 16 2 8" xfId="45319"/>
    <cellStyle name="Стиль 1 2 2 2 2 2 16 2 9" xfId="45320"/>
    <cellStyle name="Стиль 1 2 2 2 2 2 16 3" xfId="45321"/>
    <cellStyle name="Стиль 1 2 2 2 2 2 16 4" xfId="45322"/>
    <cellStyle name="Стиль 1 2 2 2 2 2 16 5" xfId="45323"/>
    <cellStyle name="Стиль 1 2 2 2 2 2 16 5 10" xfId="45324"/>
    <cellStyle name="Стиль 1 2 2 2 2 2 16 5 2" xfId="45325"/>
    <cellStyle name="Стиль 1 2 2 2 2 2 16 5 2 10" xfId="45326"/>
    <cellStyle name="Стиль 1 2 2 2 2 2 16 5 2 2" xfId="45327"/>
    <cellStyle name="Стиль 1 2 2 2 2 2 16 5 2 3" xfId="45328"/>
    <cellStyle name="Стиль 1 2 2 2 2 2 16 5 2 4" xfId="45329"/>
    <cellStyle name="Стиль 1 2 2 2 2 2 16 5 2 5" xfId="45330"/>
    <cellStyle name="Стиль 1 2 2 2 2 2 16 5 2 6" xfId="45331"/>
    <cellStyle name="Стиль 1 2 2 2 2 2 16 5 2 7" xfId="45332"/>
    <cellStyle name="Стиль 1 2 2 2 2 2 16 5 2 8" xfId="45333"/>
    <cellStyle name="Стиль 1 2 2 2 2 2 16 5 2 9" xfId="45334"/>
    <cellStyle name="Стиль 1 2 2 2 2 2 16 5 3" xfId="45335"/>
    <cellStyle name="Стиль 1 2 2 2 2 2 16 5 4" xfId="45336"/>
    <cellStyle name="Стиль 1 2 2 2 2 2 16 5 5" xfId="45337"/>
    <cellStyle name="Стиль 1 2 2 2 2 2 16 5 6" xfId="45338"/>
    <cellStyle name="Стиль 1 2 2 2 2 2 16 5 7" xfId="45339"/>
    <cellStyle name="Стиль 1 2 2 2 2 2 16 5 8" xfId="45340"/>
    <cellStyle name="Стиль 1 2 2 2 2 2 16 5 9" xfId="45341"/>
    <cellStyle name="Стиль 1 2 2 2 2 2 16 6" xfId="45342"/>
    <cellStyle name="Стиль 1 2 2 2 2 2 16 7" xfId="45343"/>
    <cellStyle name="Стиль 1 2 2 2 2 2 16 8" xfId="45344"/>
    <cellStyle name="Стиль 1 2 2 2 2 2 16 9" xfId="45345"/>
    <cellStyle name="Стиль 1 2 2 2 2 2 17" xfId="45346"/>
    <cellStyle name="Стиль 1 2 2 2 2 2 17 10" xfId="45347"/>
    <cellStyle name="Стиль 1 2 2 2 2 2 17 11" xfId="45348"/>
    <cellStyle name="Стиль 1 2 2 2 2 2 17 2" xfId="45349"/>
    <cellStyle name="Стиль 1 2 2 2 2 2 17 2 10" xfId="45350"/>
    <cellStyle name="Стиль 1 2 2 2 2 2 17 2 11" xfId="45351"/>
    <cellStyle name="Стиль 1 2 2 2 2 2 17 2 2" xfId="45352"/>
    <cellStyle name="Стиль 1 2 2 2 2 2 17 2 2 10" xfId="45353"/>
    <cellStyle name="Стиль 1 2 2 2 2 2 17 2 2 2" xfId="45354"/>
    <cellStyle name="Стиль 1 2 2 2 2 2 17 2 2 2 10" xfId="45355"/>
    <cellStyle name="Стиль 1 2 2 2 2 2 17 2 2 2 2" xfId="45356"/>
    <cellStyle name="Стиль 1 2 2 2 2 2 17 2 2 2 3" xfId="45357"/>
    <cellStyle name="Стиль 1 2 2 2 2 2 17 2 2 2 4" xfId="45358"/>
    <cellStyle name="Стиль 1 2 2 2 2 2 17 2 2 2 5" xfId="45359"/>
    <cellStyle name="Стиль 1 2 2 2 2 2 17 2 2 2 6" xfId="45360"/>
    <cellStyle name="Стиль 1 2 2 2 2 2 17 2 2 2 7" xfId="45361"/>
    <cellStyle name="Стиль 1 2 2 2 2 2 17 2 2 2 8" xfId="45362"/>
    <cellStyle name="Стиль 1 2 2 2 2 2 17 2 2 2 9" xfId="45363"/>
    <cellStyle name="Стиль 1 2 2 2 2 2 17 2 2 3" xfId="45364"/>
    <cellStyle name="Стиль 1 2 2 2 2 2 17 2 2 4" xfId="45365"/>
    <cellStyle name="Стиль 1 2 2 2 2 2 17 2 2 5" xfId="45366"/>
    <cellStyle name="Стиль 1 2 2 2 2 2 17 2 2 6" xfId="45367"/>
    <cellStyle name="Стиль 1 2 2 2 2 2 17 2 2 7" xfId="45368"/>
    <cellStyle name="Стиль 1 2 2 2 2 2 17 2 2 8" xfId="45369"/>
    <cellStyle name="Стиль 1 2 2 2 2 2 17 2 2 9" xfId="45370"/>
    <cellStyle name="Стиль 1 2 2 2 2 2 17 2 3" xfId="45371"/>
    <cellStyle name="Стиль 1 2 2 2 2 2 17 2 4" xfId="45372"/>
    <cellStyle name="Стиль 1 2 2 2 2 2 17 2 5" xfId="45373"/>
    <cellStyle name="Стиль 1 2 2 2 2 2 17 2 6" xfId="45374"/>
    <cellStyle name="Стиль 1 2 2 2 2 2 17 2 7" xfId="45375"/>
    <cellStyle name="Стиль 1 2 2 2 2 2 17 2 8" xfId="45376"/>
    <cellStyle name="Стиль 1 2 2 2 2 2 17 2 9" xfId="45377"/>
    <cellStyle name="Стиль 1 2 2 2 2 2 17 3" xfId="45378"/>
    <cellStyle name="Стиль 1 2 2 2 2 2 17 3 10" xfId="45379"/>
    <cellStyle name="Стиль 1 2 2 2 2 2 17 3 2" xfId="45380"/>
    <cellStyle name="Стиль 1 2 2 2 2 2 17 3 3" xfId="45381"/>
    <cellStyle name="Стиль 1 2 2 2 2 2 17 3 4" xfId="45382"/>
    <cellStyle name="Стиль 1 2 2 2 2 2 17 3 5" xfId="45383"/>
    <cellStyle name="Стиль 1 2 2 2 2 2 17 3 6" xfId="45384"/>
    <cellStyle name="Стиль 1 2 2 2 2 2 17 3 7" xfId="45385"/>
    <cellStyle name="Стиль 1 2 2 2 2 2 17 3 8" xfId="45386"/>
    <cellStyle name="Стиль 1 2 2 2 2 2 17 3 9" xfId="45387"/>
    <cellStyle name="Стиль 1 2 2 2 2 2 17 4" xfId="45388"/>
    <cellStyle name="Стиль 1 2 2 2 2 2 17 5" xfId="45389"/>
    <cellStyle name="Стиль 1 2 2 2 2 2 17 6" xfId="45390"/>
    <cellStyle name="Стиль 1 2 2 2 2 2 17 7" xfId="45391"/>
    <cellStyle name="Стиль 1 2 2 2 2 2 17 8" xfId="45392"/>
    <cellStyle name="Стиль 1 2 2 2 2 2 17 9" xfId="45393"/>
    <cellStyle name="Стиль 1 2 2 2 2 2 18" xfId="45394"/>
    <cellStyle name="Стиль 1 2 2 2 2 2 19" xfId="45395"/>
    <cellStyle name="Стиль 1 2 2 2 2 2 19 10" xfId="45396"/>
    <cellStyle name="Стиль 1 2 2 2 2 2 19 2" xfId="45397"/>
    <cellStyle name="Стиль 1 2 2 2 2 2 19 2 10" xfId="45398"/>
    <cellStyle name="Стиль 1 2 2 2 2 2 19 2 2" xfId="45399"/>
    <cellStyle name="Стиль 1 2 2 2 2 2 19 2 3" xfId="45400"/>
    <cellStyle name="Стиль 1 2 2 2 2 2 19 2 4" xfId="45401"/>
    <cellStyle name="Стиль 1 2 2 2 2 2 19 2 5" xfId="45402"/>
    <cellStyle name="Стиль 1 2 2 2 2 2 19 2 6" xfId="45403"/>
    <cellStyle name="Стиль 1 2 2 2 2 2 19 2 7" xfId="45404"/>
    <cellStyle name="Стиль 1 2 2 2 2 2 19 2 8" xfId="45405"/>
    <cellStyle name="Стиль 1 2 2 2 2 2 19 2 9" xfId="45406"/>
    <cellStyle name="Стиль 1 2 2 2 2 2 19 3" xfId="45407"/>
    <cellStyle name="Стиль 1 2 2 2 2 2 19 4" xfId="45408"/>
    <cellStyle name="Стиль 1 2 2 2 2 2 19 5" xfId="45409"/>
    <cellStyle name="Стиль 1 2 2 2 2 2 19 6" xfId="45410"/>
    <cellStyle name="Стиль 1 2 2 2 2 2 19 7" xfId="45411"/>
    <cellStyle name="Стиль 1 2 2 2 2 2 19 8" xfId="45412"/>
    <cellStyle name="Стиль 1 2 2 2 2 2 19 9" xfId="45413"/>
    <cellStyle name="Стиль 1 2 2 2 2 2 2" xfId="45414"/>
    <cellStyle name="Стиль 1 2 2 2 2 2 2 10" xfId="45415"/>
    <cellStyle name="Стиль 1 2 2 2 2 2 2 10 10" xfId="45416"/>
    <cellStyle name="Стиль 1 2 2 2 2 2 2 10 11" xfId="45417"/>
    <cellStyle name="Стиль 1 2 2 2 2 2 2 10 2" xfId="45418"/>
    <cellStyle name="Стиль 1 2 2 2 2 2 2 10 2 10" xfId="45419"/>
    <cellStyle name="Стиль 1 2 2 2 2 2 2 10 2 11" xfId="45420"/>
    <cellStyle name="Стиль 1 2 2 2 2 2 2 10 2 2" xfId="45421"/>
    <cellStyle name="Стиль 1 2 2 2 2 2 2 10 2 2 10" xfId="45422"/>
    <cellStyle name="Стиль 1 2 2 2 2 2 2 10 2 2 2" xfId="45423"/>
    <cellStyle name="Стиль 1 2 2 2 2 2 2 10 2 2 2 10" xfId="45424"/>
    <cellStyle name="Стиль 1 2 2 2 2 2 2 10 2 2 2 2" xfId="45425"/>
    <cellStyle name="Стиль 1 2 2 2 2 2 2 10 2 2 2 3" xfId="45426"/>
    <cellStyle name="Стиль 1 2 2 2 2 2 2 10 2 2 2 4" xfId="45427"/>
    <cellStyle name="Стиль 1 2 2 2 2 2 2 10 2 2 2 5" xfId="45428"/>
    <cellStyle name="Стиль 1 2 2 2 2 2 2 10 2 2 2 6" xfId="45429"/>
    <cellStyle name="Стиль 1 2 2 2 2 2 2 10 2 2 2 7" xfId="45430"/>
    <cellStyle name="Стиль 1 2 2 2 2 2 2 10 2 2 2 8" xfId="45431"/>
    <cellStyle name="Стиль 1 2 2 2 2 2 2 10 2 2 2 9" xfId="45432"/>
    <cellStyle name="Стиль 1 2 2 2 2 2 2 10 2 2 3" xfId="45433"/>
    <cellStyle name="Стиль 1 2 2 2 2 2 2 10 2 2 4" xfId="45434"/>
    <cellStyle name="Стиль 1 2 2 2 2 2 2 10 2 2 5" xfId="45435"/>
    <cellStyle name="Стиль 1 2 2 2 2 2 2 10 2 2 6" xfId="45436"/>
    <cellStyle name="Стиль 1 2 2 2 2 2 2 10 2 2 7" xfId="45437"/>
    <cellStyle name="Стиль 1 2 2 2 2 2 2 10 2 2 8" xfId="45438"/>
    <cellStyle name="Стиль 1 2 2 2 2 2 2 10 2 2 9" xfId="45439"/>
    <cellStyle name="Стиль 1 2 2 2 2 2 2 10 2 3" xfId="45440"/>
    <cellStyle name="Стиль 1 2 2 2 2 2 2 10 2 4" xfId="45441"/>
    <cellStyle name="Стиль 1 2 2 2 2 2 2 10 2 5" xfId="45442"/>
    <cellStyle name="Стиль 1 2 2 2 2 2 2 10 2 6" xfId="45443"/>
    <cellStyle name="Стиль 1 2 2 2 2 2 2 10 2 7" xfId="45444"/>
    <cellStyle name="Стиль 1 2 2 2 2 2 2 10 2 8" xfId="45445"/>
    <cellStyle name="Стиль 1 2 2 2 2 2 2 10 2 9" xfId="45446"/>
    <cellStyle name="Стиль 1 2 2 2 2 2 2 10 3" xfId="45447"/>
    <cellStyle name="Стиль 1 2 2 2 2 2 2 10 3 10" xfId="45448"/>
    <cellStyle name="Стиль 1 2 2 2 2 2 2 10 3 2" xfId="45449"/>
    <cellStyle name="Стиль 1 2 2 2 2 2 2 10 3 3" xfId="45450"/>
    <cellStyle name="Стиль 1 2 2 2 2 2 2 10 3 4" xfId="45451"/>
    <cellStyle name="Стиль 1 2 2 2 2 2 2 10 3 5" xfId="45452"/>
    <cellStyle name="Стиль 1 2 2 2 2 2 2 10 3 6" xfId="45453"/>
    <cellStyle name="Стиль 1 2 2 2 2 2 2 10 3 7" xfId="45454"/>
    <cellStyle name="Стиль 1 2 2 2 2 2 2 10 3 8" xfId="45455"/>
    <cellStyle name="Стиль 1 2 2 2 2 2 2 10 3 9" xfId="45456"/>
    <cellStyle name="Стиль 1 2 2 2 2 2 2 10 4" xfId="45457"/>
    <cellStyle name="Стиль 1 2 2 2 2 2 2 10 5" xfId="45458"/>
    <cellStyle name="Стиль 1 2 2 2 2 2 2 10 6" xfId="45459"/>
    <cellStyle name="Стиль 1 2 2 2 2 2 2 10 7" xfId="45460"/>
    <cellStyle name="Стиль 1 2 2 2 2 2 2 10 8" xfId="45461"/>
    <cellStyle name="Стиль 1 2 2 2 2 2 2 10 9" xfId="45462"/>
    <cellStyle name="Стиль 1 2 2 2 2 2 2 11" xfId="45463"/>
    <cellStyle name="Стиль 1 2 2 2 2 2 2 12" xfId="45464"/>
    <cellStyle name="Стиль 1 2 2 2 2 2 2 12 10" xfId="45465"/>
    <cellStyle name="Стиль 1 2 2 2 2 2 2 12 2" xfId="45466"/>
    <cellStyle name="Стиль 1 2 2 2 2 2 2 12 2 10" xfId="45467"/>
    <cellStyle name="Стиль 1 2 2 2 2 2 2 12 2 2" xfId="45468"/>
    <cellStyle name="Стиль 1 2 2 2 2 2 2 12 2 3" xfId="45469"/>
    <cellStyle name="Стиль 1 2 2 2 2 2 2 12 2 4" xfId="45470"/>
    <cellStyle name="Стиль 1 2 2 2 2 2 2 12 2 5" xfId="45471"/>
    <cellStyle name="Стиль 1 2 2 2 2 2 2 12 2 6" xfId="45472"/>
    <cellStyle name="Стиль 1 2 2 2 2 2 2 12 2 7" xfId="45473"/>
    <cellStyle name="Стиль 1 2 2 2 2 2 2 12 2 8" xfId="45474"/>
    <cellStyle name="Стиль 1 2 2 2 2 2 2 12 2 9" xfId="45475"/>
    <cellStyle name="Стиль 1 2 2 2 2 2 2 12 3" xfId="45476"/>
    <cellStyle name="Стиль 1 2 2 2 2 2 2 12 4" xfId="45477"/>
    <cellStyle name="Стиль 1 2 2 2 2 2 2 12 5" xfId="45478"/>
    <cellStyle name="Стиль 1 2 2 2 2 2 2 12 6" xfId="45479"/>
    <cellStyle name="Стиль 1 2 2 2 2 2 2 12 7" xfId="45480"/>
    <cellStyle name="Стиль 1 2 2 2 2 2 2 12 8" xfId="45481"/>
    <cellStyle name="Стиль 1 2 2 2 2 2 2 12 9" xfId="45482"/>
    <cellStyle name="Стиль 1 2 2 2 2 2 2 13" xfId="45483"/>
    <cellStyle name="Стиль 1 2 2 2 2 2 2 14" xfId="45484"/>
    <cellStyle name="Стиль 1 2 2 2 2 2 2 15" xfId="45485"/>
    <cellStyle name="Стиль 1 2 2 2 2 2 2 16" xfId="45486"/>
    <cellStyle name="Стиль 1 2 2 2 2 2 2 17" xfId="45487"/>
    <cellStyle name="Стиль 1 2 2 2 2 2 2 18" xfId="45488"/>
    <cellStyle name="Стиль 1 2 2 2 2 2 2 19" xfId="45489"/>
    <cellStyle name="Стиль 1 2 2 2 2 2 2 2" xfId="45490"/>
    <cellStyle name="Стиль 1 2 2 2 2 2 2 2 10" xfId="45491"/>
    <cellStyle name="Стиль 1 2 2 2 2 2 2 2 10 10" xfId="45492"/>
    <cellStyle name="Стиль 1 2 2 2 2 2 2 2 10 2" xfId="45493"/>
    <cellStyle name="Стиль 1 2 2 2 2 2 2 2 10 2 10" xfId="45494"/>
    <cellStyle name="Стиль 1 2 2 2 2 2 2 2 10 2 2" xfId="45495"/>
    <cellStyle name="Стиль 1 2 2 2 2 2 2 2 10 2 3" xfId="45496"/>
    <cellStyle name="Стиль 1 2 2 2 2 2 2 2 10 2 4" xfId="45497"/>
    <cellStyle name="Стиль 1 2 2 2 2 2 2 2 10 2 5" xfId="45498"/>
    <cellStyle name="Стиль 1 2 2 2 2 2 2 2 10 2 6" xfId="45499"/>
    <cellStyle name="Стиль 1 2 2 2 2 2 2 2 10 2 7" xfId="45500"/>
    <cellStyle name="Стиль 1 2 2 2 2 2 2 2 10 2 8" xfId="45501"/>
    <cellStyle name="Стиль 1 2 2 2 2 2 2 2 10 2 9" xfId="45502"/>
    <cellStyle name="Стиль 1 2 2 2 2 2 2 2 10 3" xfId="45503"/>
    <cellStyle name="Стиль 1 2 2 2 2 2 2 2 10 4" xfId="45504"/>
    <cellStyle name="Стиль 1 2 2 2 2 2 2 2 10 5" xfId="45505"/>
    <cellStyle name="Стиль 1 2 2 2 2 2 2 2 10 6" xfId="45506"/>
    <cellStyle name="Стиль 1 2 2 2 2 2 2 2 10 7" xfId="45507"/>
    <cellStyle name="Стиль 1 2 2 2 2 2 2 2 10 8" xfId="45508"/>
    <cellStyle name="Стиль 1 2 2 2 2 2 2 2 10 9" xfId="45509"/>
    <cellStyle name="Стиль 1 2 2 2 2 2 2 2 11" xfId="45510"/>
    <cellStyle name="Стиль 1 2 2 2 2 2 2 2 12" xfId="45511"/>
    <cellStyle name="Стиль 1 2 2 2 2 2 2 2 13" xfId="45512"/>
    <cellStyle name="Стиль 1 2 2 2 2 2 2 2 14" xfId="45513"/>
    <cellStyle name="Стиль 1 2 2 2 2 2 2 2 15" xfId="45514"/>
    <cellStyle name="Стиль 1 2 2 2 2 2 2 2 16" xfId="45515"/>
    <cellStyle name="Стиль 1 2 2 2 2 2 2 2 17" xfId="45516"/>
    <cellStyle name="Стиль 1 2 2 2 2 2 2 2 18" xfId="45517"/>
    <cellStyle name="Стиль 1 2 2 2 2 2 2 2 19" xfId="45518"/>
    <cellStyle name="Стиль 1 2 2 2 2 2 2 2 2" xfId="45519"/>
    <cellStyle name="Стиль 1 2 2 2 2 2 2 2 2 10" xfId="45520"/>
    <cellStyle name="Стиль 1 2 2 2 2 2 2 2 2 11" xfId="45521"/>
    <cellStyle name="Стиль 1 2 2 2 2 2 2 2 2 12" xfId="45522"/>
    <cellStyle name="Стиль 1 2 2 2 2 2 2 2 2 13" xfId="45523"/>
    <cellStyle name="Стиль 1 2 2 2 2 2 2 2 2 14" xfId="45524"/>
    <cellStyle name="Стиль 1 2 2 2 2 2 2 2 2 15" xfId="45525"/>
    <cellStyle name="Стиль 1 2 2 2 2 2 2 2 2 16" xfId="45526"/>
    <cellStyle name="Стиль 1 2 2 2 2 2 2 2 2 17" xfId="45527"/>
    <cellStyle name="Стиль 1 2 2 2 2 2 2 2 2 18" xfId="45528"/>
    <cellStyle name="Стиль 1 2 2 2 2 2 2 2 2 19" xfId="45529"/>
    <cellStyle name="Стиль 1 2 2 2 2 2 2 2 2 19 2" xfId="45530"/>
    <cellStyle name="Стиль 1 2 2 2 2 2 2 2 2 19 2 2" xfId="45531"/>
    <cellStyle name="Стиль 1 2 2 2 2 2 2 2 2 19 2 2 2" xfId="45532"/>
    <cellStyle name="Стиль 1 2 2 2 2 2 2 2 2 19 2 2 2 2" xfId="45533"/>
    <cellStyle name="Стиль 1 2 2 2 2 2 2 2 2 19 2 2 2 2 2" xfId="45534"/>
    <cellStyle name="Стиль 1 2 2 2 2 2 2 2 2 19 2 2 2 2 2 2" xfId="45535"/>
    <cellStyle name="Стиль 1 2 2 2 2 2 2 2 2 19 2 2 2 2 3" xfId="45536"/>
    <cellStyle name="Стиль 1 2 2 2 2 2 2 2 2 19 2 2 2 2 4" xfId="45537"/>
    <cellStyle name="Стиль 1 2 2 2 2 2 2 2 2 19 2 2 2 3" xfId="45538"/>
    <cellStyle name="Стиль 1 2 2 2 2 2 2 2 2 19 2 2 2 3 2" xfId="45539"/>
    <cellStyle name="Стиль 1 2 2 2 2 2 2 2 2 19 2 2 2 4" xfId="45540"/>
    <cellStyle name="Стиль 1 2 2 2 2 2 2 2 2 19 2 2 3" xfId="45541"/>
    <cellStyle name="Стиль 1 2 2 2 2 2 2 2 2 19 2 2 3 2" xfId="45542"/>
    <cellStyle name="Стиль 1 2 2 2 2 2 2 2 2 19 2 2 4" xfId="45543"/>
    <cellStyle name="Стиль 1 2 2 2 2 2 2 2 2 19 2 2 5" xfId="45544"/>
    <cellStyle name="Стиль 1 2 2 2 2 2 2 2 2 19 2 3" xfId="45545"/>
    <cellStyle name="Стиль 1 2 2 2 2 2 2 2 2 19 2 3 2" xfId="45546"/>
    <cellStyle name="Стиль 1 2 2 2 2 2 2 2 2 19 2 3 2 2" xfId="45547"/>
    <cellStyle name="Стиль 1 2 2 2 2 2 2 2 2 19 2 3 3" xfId="45548"/>
    <cellStyle name="Стиль 1 2 2 2 2 2 2 2 2 19 2 3 4" xfId="45549"/>
    <cellStyle name="Стиль 1 2 2 2 2 2 2 2 2 19 2 4" xfId="45550"/>
    <cellStyle name="Стиль 1 2 2 2 2 2 2 2 2 19 2 4 2" xfId="45551"/>
    <cellStyle name="Стиль 1 2 2 2 2 2 2 2 2 19 2 5" xfId="45552"/>
    <cellStyle name="Стиль 1 2 2 2 2 2 2 2 2 19 3" xfId="45553"/>
    <cellStyle name="Стиль 1 2 2 2 2 2 2 2 2 19 3 2" xfId="45554"/>
    <cellStyle name="Стиль 1 2 2 2 2 2 2 2 2 19 3 2 2" xfId="45555"/>
    <cellStyle name="Стиль 1 2 2 2 2 2 2 2 2 19 3 2 2 2" xfId="45556"/>
    <cellStyle name="Стиль 1 2 2 2 2 2 2 2 2 19 3 2 3" xfId="45557"/>
    <cellStyle name="Стиль 1 2 2 2 2 2 2 2 2 19 3 2 4" xfId="45558"/>
    <cellStyle name="Стиль 1 2 2 2 2 2 2 2 2 19 3 3" xfId="45559"/>
    <cellStyle name="Стиль 1 2 2 2 2 2 2 2 2 19 3 3 2" xfId="45560"/>
    <cellStyle name="Стиль 1 2 2 2 2 2 2 2 2 19 3 4" xfId="45561"/>
    <cellStyle name="Стиль 1 2 2 2 2 2 2 2 2 19 4" xfId="45562"/>
    <cellStyle name="Стиль 1 2 2 2 2 2 2 2 2 19 4 2" xfId="45563"/>
    <cellStyle name="Стиль 1 2 2 2 2 2 2 2 2 19 5" xfId="45564"/>
    <cellStyle name="Стиль 1 2 2 2 2 2 2 2 2 19 6" xfId="45565"/>
    <cellStyle name="Стиль 1 2 2 2 2 2 2 2 2 2" xfId="45566"/>
    <cellStyle name="Стиль 1 2 2 2 2 2 2 2 2 2 10" xfId="45567"/>
    <cellStyle name="Стиль 1 2 2 2 2 2 2 2 2 2 11" xfId="45568"/>
    <cellStyle name="Стиль 1 2 2 2 2 2 2 2 2 2 12" xfId="45569"/>
    <cellStyle name="Стиль 1 2 2 2 2 2 2 2 2 2 13" xfId="45570"/>
    <cellStyle name="Стиль 1 2 2 2 2 2 2 2 2 2 14" xfId="45571"/>
    <cellStyle name="Стиль 1 2 2 2 2 2 2 2 2 2 15" xfId="45572"/>
    <cellStyle name="Стиль 1 2 2 2 2 2 2 2 2 2 16" xfId="45573"/>
    <cellStyle name="Стиль 1 2 2 2 2 2 2 2 2 2 17" xfId="45574"/>
    <cellStyle name="Стиль 1 2 2 2 2 2 2 2 2 2 18" xfId="45575"/>
    <cellStyle name="Стиль 1 2 2 2 2 2 2 2 2 2 18 2" xfId="45576"/>
    <cellStyle name="Стиль 1 2 2 2 2 2 2 2 2 2 18 2 2" xfId="45577"/>
    <cellStyle name="Стиль 1 2 2 2 2 2 2 2 2 2 18 2 2 2" xfId="45578"/>
    <cellStyle name="Стиль 1 2 2 2 2 2 2 2 2 2 18 2 2 2 2" xfId="45579"/>
    <cellStyle name="Стиль 1 2 2 2 2 2 2 2 2 2 18 2 2 2 2 2" xfId="45580"/>
    <cellStyle name="Стиль 1 2 2 2 2 2 2 2 2 2 18 2 2 2 2 2 2" xfId="45581"/>
    <cellStyle name="Стиль 1 2 2 2 2 2 2 2 2 2 18 2 2 2 2 3" xfId="45582"/>
    <cellStyle name="Стиль 1 2 2 2 2 2 2 2 2 2 18 2 2 2 2 4" xfId="45583"/>
    <cellStyle name="Стиль 1 2 2 2 2 2 2 2 2 2 18 2 2 2 3" xfId="45584"/>
    <cellStyle name="Стиль 1 2 2 2 2 2 2 2 2 2 18 2 2 2 3 2" xfId="45585"/>
    <cellStyle name="Стиль 1 2 2 2 2 2 2 2 2 2 18 2 2 2 4" xfId="45586"/>
    <cellStyle name="Стиль 1 2 2 2 2 2 2 2 2 2 18 2 2 3" xfId="45587"/>
    <cellStyle name="Стиль 1 2 2 2 2 2 2 2 2 2 18 2 2 3 2" xfId="45588"/>
    <cellStyle name="Стиль 1 2 2 2 2 2 2 2 2 2 18 2 2 4" xfId="45589"/>
    <cellStyle name="Стиль 1 2 2 2 2 2 2 2 2 2 18 2 2 5" xfId="45590"/>
    <cellStyle name="Стиль 1 2 2 2 2 2 2 2 2 2 18 2 3" xfId="45591"/>
    <cellStyle name="Стиль 1 2 2 2 2 2 2 2 2 2 18 2 3 2" xfId="45592"/>
    <cellStyle name="Стиль 1 2 2 2 2 2 2 2 2 2 18 2 3 2 2" xfId="45593"/>
    <cellStyle name="Стиль 1 2 2 2 2 2 2 2 2 2 18 2 3 3" xfId="45594"/>
    <cellStyle name="Стиль 1 2 2 2 2 2 2 2 2 2 18 2 3 4" xfId="45595"/>
    <cellStyle name="Стиль 1 2 2 2 2 2 2 2 2 2 18 2 4" xfId="45596"/>
    <cellStyle name="Стиль 1 2 2 2 2 2 2 2 2 2 18 2 4 2" xfId="45597"/>
    <cellStyle name="Стиль 1 2 2 2 2 2 2 2 2 2 18 2 5" xfId="45598"/>
    <cellStyle name="Стиль 1 2 2 2 2 2 2 2 2 2 18 3" xfId="45599"/>
    <cellStyle name="Стиль 1 2 2 2 2 2 2 2 2 2 18 3 2" xfId="45600"/>
    <cellStyle name="Стиль 1 2 2 2 2 2 2 2 2 2 18 3 2 2" xfId="45601"/>
    <cellStyle name="Стиль 1 2 2 2 2 2 2 2 2 2 18 3 2 2 2" xfId="45602"/>
    <cellStyle name="Стиль 1 2 2 2 2 2 2 2 2 2 18 3 2 3" xfId="45603"/>
    <cellStyle name="Стиль 1 2 2 2 2 2 2 2 2 2 18 3 2 4" xfId="45604"/>
    <cellStyle name="Стиль 1 2 2 2 2 2 2 2 2 2 18 3 3" xfId="45605"/>
    <cellStyle name="Стиль 1 2 2 2 2 2 2 2 2 2 18 3 3 2" xfId="45606"/>
    <cellStyle name="Стиль 1 2 2 2 2 2 2 2 2 2 18 3 4" xfId="45607"/>
    <cellStyle name="Стиль 1 2 2 2 2 2 2 2 2 2 18 4" xfId="45608"/>
    <cellStyle name="Стиль 1 2 2 2 2 2 2 2 2 2 18 4 2" xfId="45609"/>
    <cellStyle name="Стиль 1 2 2 2 2 2 2 2 2 2 18 5" xfId="45610"/>
    <cellStyle name="Стиль 1 2 2 2 2 2 2 2 2 2 18 6" xfId="45611"/>
    <cellStyle name="Стиль 1 2 2 2 2 2 2 2 2 2 19" xfId="45612"/>
    <cellStyle name="Стиль 1 2 2 2 2 2 2 2 2 2 19 2" xfId="45613"/>
    <cellStyle name="Стиль 1 2 2 2 2 2 2 2 2 2 19 2 2" xfId="45614"/>
    <cellStyle name="Стиль 1 2 2 2 2 2 2 2 2 2 19 2 2 2" xfId="45615"/>
    <cellStyle name="Стиль 1 2 2 2 2 2 2 2 2 2 19 2 2 2 2" xfId="45616"/>
    <cellStyle name="Стиль 1 2 2 2 2 2 2 2 2 2 19 2 2 3" xfId="45617"/>
    <cellStyle name="Стиль 1 2 2 2 2 2 2 2 2 2 19 2 2 4" xfId="45618"/>
    <cellStyle name="Стиль 1 2 2 2 2 2 2 2 2 2 19 2 3" xfId="45619"/>
    <cellStyle name="Стиль 1 2 2 2 2 2 2 2 2 2 19 2 3 2" xfId="45620"/>
    <cellStyle name="Стиль 1 2 2 2 2 2 2 2 2 2 19 2 4" xfId="45621"/>
    <cellStyle name="Стиль 1 2 2 2 2 2 2 2 2 2 19 3" xfId="45622"/>
    <cellStyle name="Стиль 1 2 2 2 2 2 2 2 2 2 19 3 2" xfId="45623"/>
    <cellStyle name="Стиль 1 2 2 2 2 2 2 2 2 2 19 4" xfId="45624"/>
    <cellStyle name="Стиль 1 2 2 2 2 2 2 2 2 2 19 5" xfId="45625"/>
    <cellStyle name="Стиль 1 2 2 2 2 2 2 2 2 2 2" xfId="45626"/>
    <cellStyle name="Стиль 1 2 2 2 2 2 2 2 2 2 2 10" xfId="45627"/>
    <cellStyle name="Стиль 1 2 2 2 2 2 2 2 2 2 2 11" xfId="45628"/>
    <cellStyle name="Стиль 1 2 2 2 2 2 2 2 2 2 2 12" xfId="45629"/>
    <cellStyle name="Стиль 1 2 2 2 2 2 2 2 2 2 2 13" xfId="45630"/>
    <cellStyle name="Стиль 1 2 2 2 2 2 2 2 2 2 2 14" xfId="45631"/>
    <cellStyle name="Стиль 1 2 2 2 2 2 2 2 2 2 2 15" xfId="45632"/>
    <cellStyle name="Стиль 1 2 2 2 2 2 2 2 2 2 2 16" xfId="45633"/>
    <cellStyle name="Стиль 1 2 2 2 2 2 2 2 2 2 2 17" xfId="45634"/>
    <cellStyle name="Стиль 1 2 2 2 2 2 2 2 2 2 2 18" xfId="45635"/>
    <cellStyle name="Стиль 1 2 2 2 2 2 2 2 2 2 2 18 2" xfId="45636"/>
    <cellStyle name="Стиль 1 2 2 2 2 2 2 2 2 2 2 18 2 2" xfId="45637"/>
    <cellStyle name="Стиль 1 2 2 2 2 2 2 2 2 2 2 18 2 2 2" xfId="45638"/>
    <cellStyle name="Стиль 1 2 2 2 2 2 2 2 2 2 2 18 2 2 2 2" xfId="45639"/>
    <cellStyle name="Стиль 1 2 2 2 2 2 2 2 2 2 2 18 2 2 2 2 2" xfId="45640"/>
    <cellStyle name="Стиль 1 2 2 2 2 2 2 2 2 2 2 18 2 2 2 2 2 2" xfId="45641"/>
    <cellStyle name="Стиль 1 2 2 2 2 2 2 2 2 2 2 18 2 2 2 2 3" xfId="45642"/>
    <cellStyle name="Стиль 1 2 2 2 2 2 2 2 2 2 2 18 2 2 2 2 4" xfId="45643"/>
    <cellStyle name="Стиль 1 2 2 2 2 2 2 2 2 2 2 18 2 2 2 3" xfId="45644"/>
    <cellStyle name="Стиль 1 2 2 2 2 2 2 2 2 2 2 18 2 2 2 3 2" xfId="45645"/>
    <cellStyle name="Стиль 1 2 2 2 2 2 2 2 2 2 2 18 2 2 2 4" xfId="45646"/>
    <cellStyle name="Стиль 1 2 2 2 2 2 2 2 2 2 2 18 2 2 3" xfId="45647"/>
    <cellStyle name="Стиль 1 2 2 2 2 2 2 2 2 2 2 18 2 2 3 2" xfId="45648"/>
    <cellStyle name="Стиль 1 2 2 2 2 2 2 2 2 2 2 18 2 2 4" xfId="45649"/>
    <cellStyle name="Стиль 1 2 2 2 2 2 2 2 2 2 2 18 2 2 5" xfId="45650"/>
    <cellStyle name="Стиль 1 2 2 2 2 2 2 2 2 2 2 18 2 3" xfId="45651"/>
    <cellStyle name="Стиль 1 2 2 2 2 2 2 2 2 2 2 18 2 3 2" xfId="45652"/>
    <cellStyle name="Стиль 1 2 2 2 2 2 2 2 2 2 2 18 2 3 2 2" xfId="45653"/>
    <cellStyle name="Стиль 1 2 2 2 2 2 2 2 2 2 2 18 2 3 3" xfId="45654"/>
    <cellStyle name="Стиль 1 2 2 2 2 2 2 2 2 2 2 18 2 3 4" xfId="45655"/>
    <cellStyle name="Стиль 1 2 2 2 2 2 2 2 2 2 2 18 2 4" xfId="45656"/>
    <cellStyle name="Стиль 1 2 2 2 2 2 2 2 2 2 2 18 2 4 2" xfId="45657"/>
    <cellStyle name="Стиль 1 2 2 2 2 2 2 2 2 2 2 18 2 5" xfId="45658"/>
    <cellStyle name="Стиль 1 2 2 2 2 2 2 2 2 2 2 18 3" xfId="45659"/>
    <cellStyle name="Стиль 1 2 2 2 2 2 2 2 2 2 2 18 3 2" xfId="45660"/>
    <cellStyle name="Стиль 1 2 2 2 2 2 2 2 2 2 2 18 3 2 2" xfId="45661"/>
    <cellStyle name="Стиль 1 2 2 2 2 2 2 2 2 2 2 18 3 2 2 2" xfId="45662"/>
    <cellStyle name="Стиль 1 2 2 2 2 2 2 2 2 2 2 18 3 2 3" xfId="45663"/>
    <cellStyle name="Стиль 1 2 2 2 2 2 2 2 2 2 2 18 3 2 4" xfId="45664"/>
    <cellStyle name="Стиль 1 2 2 2 2 2 2 2 2 2 2 18 3 3" xfId="45665"/>
    <cellStyle name="Стиль 1 2 2 2 2 2 2 2 2 2 2 18 3 3 2" xfId="45666"/>
    <cellStyle name="Стиль 1 2 2 2 2 2 2 2 2 2 2 18 3 4" xfId="45667"/>
    <cellStyle name="Стиль 1 2 2 2 2 2 2 2 2 2 2 18 4" xfId="45668"/>
    <cellStyle name="Стиль 1 2 2 2 2 2 2 2 2 2 2 18 4 2" xfId="45669"/>
    <cellStyle name="Стиль 1 2 2 2 2 2 2 2 2 2 2 18 5" xfId="45670"/>
    <cellStyle name="Стиль 1 2 2 2 2 2 2 2 2 2 2 18 6" xfId="45671"/>
    <cellStyle name="Стиль 1 2 2 2 2 2 2 2 2 2 2 19" xfId="45672"/>
    <cellStyle name="Стиль 1 2 2 2 2 2 2 2 2 2 2 19 2" xfId="45673"/>
    <cellStyle name="Стиль 1 2 2 2 2 2 2 2 2 2 2 19 2 2" xfId="45674"/>
    <cellStyle name="Стиль 1 2 2 2 2 2 2 2 2 2 2 19 2 2 2" xfId="45675"/>
    <cellStyle name="Стиль 1 2 2 2 2 2 2 2 2 2 2 19 2 2 2 2" xfId="45676"/>
    <cellStyle name="Стиль 1 2 2 2 2 2 2 2 2 2 2 19 2 2 3" xfId="45677"/>
    <cellStyle name="Стиль 1 2 2 2 2 2 2 2 2 2 2 19 2 2 4" xfId="45678"/>
    <cellStyle name="Стиль 1 2 2 2 2 2 2 2 2 2 2 19 2 3" xfId="45679"/>
    <cellStyle name="Стиль 1 2 2 2 2 2 2 2 2 2 2 19 2 3 2" xfId="45680"/>
    <cellStyle name="Стиль 1 2 2 2 2 2 2 2 2 2 2 19 2 4" xfId="45681"/>
    <cellStyle name="Стиль 1 2 2 2 2 2 2 2 2 2 2 19 3" xfId="45682"/>
    <cellStyle name="Стиль 1 2 2 2 2 2 2 2 2 2 2 19 3 2" xfId="45683"/>
    <cellStyle name="Стиль 1 2 2 2 2 2 2 2 2 2 2 19 4" xfId="45684"/>
    <cellStyle name="Стиль 1 2 2 2 2 2 2 2 2 2 2 19 5" xfId="45685"/>
    <cellStyle name="Стиль 1 2 2 2 2 2 2 2 2 2 2 2" xfId="45686"/>
    <cellStyle name="Стиль 1 2 2 2 2 2 2 2 2 2 2 2 10" xfId="45687"/>
    <cellStyle name="Стиль 1 2 2 2 2 2 2 2 2 2 2 2 11" xfId="45688"/>
    <cellStyle name="Стиль 1 2 2 2 2 2 2 2 2 2 2 2 12" xfId="45689"/>
    <cellStyle name="Стиль 1 2 2 2 2 2 2 2 2 2 2 2 13" xfId="45690"/>
    <cellStyle name="Стиль 1 2 2 2 2 2 2 2 2 2 2 2 14" xfId="45691"/>
    <cellStyle name="Стиль 1 2 2 2 2 2 2 2 2 2 2 2 15" xfId="45692"/>
    <cellStyle name="Стиль 1 2 2 2 2 2 2 2 2 2 2 2 16" xfId="45693"/>
    <cellStyle name="Стиль 1 2 2 2 2 2 2 2 2 2 2 2 16 2" xfId="45694"/>
    <cellStyle name="Стиль 1 2 2 2 2 2 2 2 2 2 2 2 16 2 2" xfId="45695"/>
    <cellStyle name="Стиль 1 2 2 2 2 2 2 2 2 2 2 2 16 2 2 2" xfId="45696"/>
    <cellStyle name="Стиль 1 2 2 2 2 2 2 2 2 2 2 2 16 2 2 2 2" xfId="45697"/>
    <cellStyle name="Стиль 1 2 2 2 2 2 2 2 2 2 2 2 16 2 2 2 2 2" xfId="45698"/>
    <cellStyle name="Стиль 1 2 2 2 2 2 2 2 2 2 2 2 16 2 2 2 2 2 2" xfId="45699"/>
    <cellStyle name="Стиль 1 2 2 2 2 2 2 2 2 2 2 2 16 2 2 2 2 3" xfId="45700"/>
    <cellStyle name="Стиль 1 2 2 2 2 2 2 2 2 2 2 2 16 2 2 2 2 4" xfId="45701"/>
    <cellStyle name="Стиль 1 2 2 2 2 2 2 2 2 2 2 2 16 2 2 2 3" xfId="45702"/>
    <cellStyle name="Стиль 1 2 2 2 2 2 2 2 2 2 2 2 16 2 2 2 3 2" xfId="45703"/>
    <cellStyle name="Стиль 1 2 2 2 2 2 2 2 2 2 2 2 16 2 2 2 4" xfId="45704"/>
    <cellStyle name="Стиль 1 2 2 2 2 2 2 2 2 2 2 2 16 2 2 3" xfId="45705"/>
    <cellStyle name="Стиль 1 2 2 2 2 2 2 2 2 2 2 2 16 2 2 3 2" xfId="45706"/>
    <cellStyle name="Стиль 1 2 2 2 2 2 2 2 2 2 2 2 16 2 2 4" xfId="45707"/>
    <cellStyle name="Стиль 1 2 2 2 2 2 2 2 2 2 2 2 16 2 2 5" xfId="45708"/>
    <cellStyle name="Стиль 1 2 2 2 2 2 2 2 2 2 2 2 16 2 3" xfId="45709"/>
    <cellStyle name="Стиль 1 2 2 2 2 2 2 2 2 2 2 2 16 2 3 2" xfId="45710"/>
    <cellStyle name="Стиль 1 2 2 2 2 2 2 2 2 2 2 2 16 2 3 2 2" xfId="45711"/>
    <cellStyle name="Стиль 1 2 2 2 2 2 2 2 2 2 2 2 16 2 3 3" xfId="45712"/>
    <cellStyle name="Стиль 1 2 2 2 2 2 2 2 2 2 2 2 16 2 3 4" xfId="45713"/>
    <cellStyle name="Стиль 1 2 2 2 2 2 2 2 2 2 2 2 16 2 4" xfId="45714"/>
    <cellStyle name="Стиль 1 2 2 2 2 2 2 2 2 2 2 2 16 2 4 2" xfId="45715"/>
    <cellStyle name="Стиль 1 2 2 2 2 2 2 2 2 2 2 2 16 2 5" xfId="45716"/>
    <cellStyle name="Стиль 1 2 2 2 2 2 2 2 2 2 2 2 16 3" xfId="45717"/>
    <cellStyle name="Стиль 1 2 2 2 2 2 2 2 2 2 2 2 16 3 2" xfId="45718"/>
    <cellStyle name="Стиль 1 2 2 2 2 2 2 2 2 2 2 2 16 3 2 2" xfId="45719"/>
    <cellStyle name="Стиль 1 2 2 2 2 2 2 2 2 2 2 2 16 3 2 2 2" xfId="45720"/>
    <cellStyle name="Стиль 1 2 2 2 2 2 2 2 2 2 2 2 16 3 2 3" xfId="45721"/>
    <cellStyle name="Стиль 1 2 2 2 2 2 2 2 2 2 2 2 16 3 2 4" xfId="45722"/>
    <cellStyle name="Стиль 1 2 2 2 2 2 2 2 2 2 2 2 16 3 3" xfId="45723"/>
    <cellStyle name="Стиль 1 2 2 2 2 2 2 2 2 2 2 2 16 3 3 2" xfId="45724"/>
    <cellStyle name="Стиль 1 2 2 2 2 2 2 2 2 2 2 2 16 3 4" xfId="45725"/>
    <cellStyle name="Стиль 1 2 2 2 2 2 2 2 2 2 2 2 16 4" xfId="45726"/>
    <cellStyle name="Стиль 1 2 2 2 2 2 2 2 2 2 2 2 16 4 2" xfId="45727"/>
    <cellStyle name="Стиль 1 2 2 2 2 2 2 2 2 2 2 2 16 5" xfId="45728"/>
    <cellStyle name="Стиль 1 2 2 2 2 2 2 2 2 2 2 2 16 6" xfId="45729"/>
    <cellStyle name="Стиль 1 2 2 2 2 2 2 2 2 2 2 2 17" xfId="45730"/>
    <cellStyle name="Стиль 1 2 2 2 2 2 2 2 2 2 2 2 17 2" xfId="45731"/>
    <cellStyle name="Стиль 1 2 2 2 2 2 2 2 2 2 2 2 17 2 2" xfId="45732"/>
    <cellStyle name="Стиль 1 2 2 2 2 2 2 2 2 2 2 2 17 2 2 2" xfId="45733"/>
    <cellStyle name="Стиль 1 2 2 2 2 2 2 2 2 2 2 2 17 2 2 2 2" xfId="45734"/>
    <cellStyle name="Стиль 1 2 2 2 2 2 2 2 2 2 2 2 17 2 2 3" xfId="45735"/>
    <cellStyle name="Стиль 1 2 2 2 2 2 2 2 2 2 2 2 17 2 2 4" xfId="45736"/>
    <cellStyle name="Стиль 1 2 2 2 2 2 2 2 2 2 2 2 17 2 3" xfId="45737"/>
    <cellStyle name="Стиль 1 2 2 2 2 2 2 2 2 2 2 2 17 2 3 2" xfId="45738"/>
    <cellStyle name="Стиль 1 2 2 2 2 2 2 2 2 2 2 2 17 2 4" xfId="45739"/>
    <cellStyle name="Стиль 1 2 2 2 2 2 2 2 2 2 2 2 17 3" xfId="45740"/>
    <cellStyle name="Стиль 1 2 2 2 2 2 2 2 2 2 2 2 17 3 2" xfId="45741"/>
    <cellStyle name="Стиль 1 2 2 2 2 2 2 2 2 2 2 2 17 4" xfId="45742"/>
    <cellStyle name="Стиль 1 2 2 2 2 2 2 2 2 2 2 2 17 5" xfId="45743"/>
    <cellStyle name="Стиль 1 2 2 2 2 2 2 2 2 2 2 2 18" xfId="45744"/>
    <cellStyle name="Стиль 1 2 2 2 2 2 2 2 2 2 2 2 18 2" xfId="45745"/>
    <cellStyle name="Стиль 1 2 2 2 2 2 2 2 2 2 2 2 18 2 2" xfId="45746"/>
    <cellStyle name="Стиль 1 2 2 2 2 2 2 2 2 2 2 2 18 3" xfId="45747"/>
    <cellStyle name="Стиль 1 2 2 2 2 2 2 2 2 2 2 2 18 4" xfId="45748"/>
    <cellStyle name="Стиль 1 2 2 2 2 2 2 2 2 2 2 2 19" xfId="45749"/>
    <cellStyle name="Стиль 1 2 2 2 2 2 2 2 2 2 2 2 19 2" xfId="45750"/>
    <cellStyle name="Стиль 1 2 2 2 2 2 2 2 2 2 2 2 2" xfId="45751"/>
    <cellStyle name="Стиль 1 2 2 2 2 2 2 2 2 2 2 2 2 10" xfId="45752"/>
    <cellStyle name="Стиль 1 2 2 2 2 2 2 2 2 2 2 2 2 11" xfId="45753"/>
    <cellStyle name="Стиль 1 2 2 2 2 2 2 2 2 2 2 2 2 12" xfId="45754"/>
    <cellStyle name="Стиль 1 2 2 2 2 2 2 2 2 2 2 2 2 13" xfId="45755"/>
    <cellStyle name="Стиль 1 2 2 2 2 2 2 2 2 2 2 2 2 14" xfId="45756"/>
    <cellStyle name="Стиль 1 2 2 2 2 2 2 2 2 2 2 2 2 15" xfId="45757"/>
    <cellStyle name="Стиль 1 2 2 2 2 2 2 2 2 2 2 2 2 16" xfId="45758"/>
    <cellStyle name="Стиль 1 2 2 2 2 2 2 2 2 2 2 2 2 16 2" xfId="45759"/>
    <cellStyle name="Стиль 1 2 2 2 2 2 2 2 2 2 2 2 2 16 2 2" xfId="45760"/>
    <cellStyle name="Стиль 1 2 2 2 2 2 2 2 2 2 2 2 2 16 2 2 2" xfId="45761"/>
    <cellStyle name="Стиль 1 2 2 2 2 2 2 2 2 2 2 2 2 16 2 2 2 2" xfId="45762"/>
    <cellStyle name="Стиль 1 2 2 2 2 2 2 2 2 2 2 2 2 16 2 2 2 2 2" xfId="45763"/>
    <cellStyle name="Стиль 1 2 2 2 2 2 2 2 2 2 2 2 2 16 2 2 2 2 2 2" xfId="45764"/>
    <cellStyle name="Стиль 1 2 2 2 2 2 2 2 2 2 2 2 2 16 2 2 2 2 3" xfId="45765"/>
    <cellStyle name="Стиль 1 2 2 2 2 2 2 2 2 2 2 2 2 16 2 2 2 2 4" xfId="45766"/>
    <cellStyle name="Стиль 1 2 2 2 2 2 2 2 2 2 2 2 2 16 2 2 2 3" xfId="45767"/>
    <cellStyle name="Стиль 1 2 2 2 2 2 2 2 2 2 2 2 2 16 2 2 2 3 2" xfId="45768"/>
    <cellStyle name="Стиль 1 2 2 2 2 2 2 2 2 2 2 2 2 16 2 2 2 4" xfId="45769"/>
    <cellStyle name="Стиль 1 2 2 2 2 2 2 2 2 2 2 2 2 16 2 2 3" xfId="45770"/>
    <cellStyle name="Стиль 1 2 2 2 2 2 2 2 2 2 2 2 2 16 2 2 3 2" xfId="45771"/>
    <cellStyle name="Стиль 1 2 2 2 2 2 2 2 2 2 2 2 2 16 2 2 4" xfId="45772"/>
    <cellStyle name="Стиль 1 2 2 2 2 2 2 2 2 2 2 2 2 16 2 2 5" xfId="45773"/>
    <cellStyle name="Стиль 1 2 2 2 2 2 2 2 2 2 2 2 2 16 2 3" xfId="45774"/>
    <cellStyle name="Стиль 1 2 2 2 2 2 2 2 2 2 2 2 2 16 2 3 2" xfId="45775"/>
    <cellStyle name="Стиль 1 2 2 2 2 2 2 2 2 2 2 2 2 16 2 3 2 2" xfId="45776"/>
    <cellStyle name="Стиль 1 2 2 2 2 2 2 2 2 2 2 2 2 16 2 3 3" xfId="45777"/>
    <cellStyle name="Стиль 1 2 2 2 2 2 2 2 2 2 2 2 2 16 2 3 4" xfId="45778"/>
    <cellStyle name="Стиль 1 2 2 2 2 2 2 2 2 2 2 2 2 16 2 4" xfId="45779"/>
    <cellStyle name="Стиль 1 2 2 2 2 2 2 2 2 2 2 2 2 16 2 4 2" xfId="45780"/>
    <cellStyle name="Стиль 1 2 2 2 2 2 2 2 2 2 2 2 2 16 2 5" xfId="45781"/>
    <cellStyle name="Стиль 1 2 2 2 2 2 2 2 2 2 2 2 2 16 3" xfId="45782"/>
    <cellStyle name="Стиль 1 2 2 2 2 2 2 2 2 2 2 2 2 16 3 2" xfId="45783"/>
    <cellStyle name="Стиль 1 2 2 2 2 2 2 2 2 2 2 2 2 16 3 2 2" xfId="45784"/>
    <cellStyle name="Стиль 1 2 2 2 2 2 2 2 2 2 2 2 2 16 3 2 2 2" xfId="45785"/>
    <cellStyle name="Стиль 1 2 2 2 2 2 2 2 2 2 2 2 2 16 3 2 3" xfId="45786"/>
    <cellStyle name="Стиль 1 2 2 2 2 2 2 2 2 2 2 2 2 16 3 2 4" xfId="45787"/>
    <cellStyle name="Стиль 1 2 2 2 2 2 2 2 2 2 2 2 2 16 3 3" xfId="45788"/>
    <cellStyle name="Стиль 1 2 2 2 2 2 2 2 2 2 2 2 2 16 3 3 2" xfId="45789"/>
    <cellStyle name="Стиль 1 2 2 2 2 2 2 2 2 2 2 2 2 16 3 4" xfId="45790"/>
    <cellStyle name="Стиль 1 2 2 2 2 2 2 2 2 2 2 2 2 16 4" xfId="45791"/>
    <cellStyle name="Стиль 1 2 2 2 2 2 2 2 2 2 2 2 2 16 4 2" xfId="45792"/>
    <cellStyle name="Стиль 1 2 2 2 2 2 2 2 2 2 2 2 2 16 5" xfId="45793"/>
    <cellStyle name="Стиль 1 2 2 2 2 2 2 2 2 2 2 2 2 16 6" xfId="45794"/>
    <cellStyle name="Стиль 1 2 2 2 2 2 2 2 2 2 2 2 2 17" xfId="45795"/>
    <cellStyle name="Стиль 1 2 2 2 2 2 2 2 2 2 2 2 2 17 2" xfId="45796"/>
    <cellStyle name="Стиль 1 2 2 2 2 2 2 2 2 2 2 2 2 17 2 2" xfId="45797"/>
    <cellStyle name="Стиль 1 2 2 2 2 2 2 2 2 2 2 2 2 17 2 2 2" xfId="45798"/>
    <cellStyle name="Стиль 1 2 2 2 2 2 2 2 2 2 2 2 2 17 2 2 2 2" xfId="45799"/>
    <cellStyle name="Стиль 1 2 2 2 2 2 2 2 2 2 2 2 2 17 2 2 3" xfId="45800"/>
    <cellStyle name="Стиль 1 2 2 2 2 2 2 2 2 2 2 2 2 17 2 2 4" xfId="45801"/>
    <cellStyle name="Стиль 1 2 2 2 2 2 2 2 2 2 2 2 2 17 2 3" xfId="45802"/>
    <cellStyle name="Стиль 1 2 2 2 2 2 2 2 2 2 2 2 2 17 2 3 2" xfId="45803"/>
    <cellStyle name="Стиль 1 2 2 2 2 2 2 2 2 2 2 2 2 17 2 4" xfId="45804"/>
    <cellStyle name="Стиль 1 2 2 2 2 2 2 2 2 2 2 2 2 17 3" xfId="45805"/>
    <cellStyle name="Стиль 1 2 2 2 2 2 2 2 2 2 2 2 2 17 3 2" xfId="45806"/>
    <cellStyle name="Стиль 1 2 2 2 2 2 2 2 2 2 2 2 2 17 4" xfId="45807"/>
    <cellStyle name="Стиль 1 2 2 2 2 2 2 2 2 2 2 2 2 17 5" xfId="45808"/>
    <cellStyle name="Стиль 1 2 2 2 2 2 2 2 2 2 2 2 2 18" xfId="45809"/>
    <cellStyle name="Стиль 1 2 2 2 2 2 2 2 2 2 2 2 2 18 2" xfId="45810"/>
    <cellStyle name="Стиль 1 2 2 2 2 2 2 2 2 2 2 2 2 18 2 2" xfId="45811"/>
    <cellStyle name="Стиль 1 2 2 2 2 2 2 2 2 2 2 2 2 18 3" xfId="45812"/>
    <cellStyle name="Стиль 1 2 2 2 2 2 2 2 2 2 2 2 2 18 4" xfId="45813"/>
    <cellStyle name="Стиль 1 2 2 2 2 2 2 2 2 2 2 2 2 19" xfId="45814"/>
    <cellStyle name="Стиль 1 2 2 2 2 2 2 2 2 2 2 2 2 19 2" xfId="45815"/>
    <cellStyle name="Стиль 1 2 2 2 2 2 2 2 2 2 2 2 2 2" xfId="45816"/>
    <cellStyle name="Стиль 1 2 2 2 2 2 2 2 2 2 2 2 2 2 10" xfId="45817"/>
    <cellStyle name="Стиль 1 2 2 2 2 2 2 2 2 2 2 2 2 2 11" xfId="45818"/>
    <cellStyle name="Стиль 1 2 2 2 2 2 2 2 2 2 2 2 2 2 12" xfId="45819"/>
    <cellStyle name="Стиль 1 2 2 2 2 2 2 2 2 2 2 2 2 2 13" xfId="45820"/>
    <cellStyle name="Стиль 1 2 2 2 2 2 2 2 2 2 2 2 2 2 14" xfId="45821"/>
    <cellStyle name="Стиль 1 2 2 2 2 2 2 2 2 2 2 2 2 2 15" xfId="45822"/>
    <cellStyle name="Стиль 1 2 2 2 2 2 2 2 2 2 2 2 2 2 16" xfId="45823"/>
    <cellStyle name="Стиль 1 2 2 2 2 2 2 2 2 2 2 2 2 2 16 2" xfId="45824"/>
    <cellStyle name="Стиль 1 2 2 2 2 2 2 2 2 2 2 2 2 2 16 2 2" xfId="45825"/>
    <cellStyle name="Стиль 1 2 2 2 2 2 2 2 2 2 2 2 2 2 16 2 2 2" xfId="45826"/>
    <cellStyle name="Стиль 1 2 2 2 2 2 2 2 2 2 2 2 2 2 16 2 2 2 2" xfId="45827"/>
    <cellStyle name="Стиль 1 2 2 2 2 2 2 2 2 2 2 2 2 2 16 2 2 2 2 2" xfId="45828"/>
    <cellStyle name="Стиль 1 2 2 2 2 2 2 2 2 2 2 2 2 2 16 2 2 2 2 2 2" xfId="45829"/>
    <cellStyle name="Стиль 1 2 2 2 2 2 2 2 2 2 2 2 2 2 16 2 2 2 2 3" xfId="45830"/>
    <cellStyle name="Стиль 1 2 2 2 2 2 2 2 2 2 2 2 2 2 16 2 2 2 2 4" xfId="45831"/>
    <cellStyle name="Стиль 1 2 2 2 2 2 2 2 2 2 2 2 2 2 16 2 2 2 3" xfId="45832"/>
    <cellStyle name="Стиль 1 2 2 2 2 2 2 2 2 2 2 2 2 2 16 2 2 2 3 2" xfId="45833"/>
    <cellStyle name="Стиль 1 2 2 2 2 2 2 2 2 2 2 2 2 2 16 2 2 2 4" xfId="45834"/>
    <cellStyle name="Стиль 1 2 2 2 2 2 2 2 2 2 2 2 2 2 16 2 2 3" xfId="45835"/>
    <cellStyle name="Стиль 1 2 2 2 2 2 2 2 2 2 2 2 2 2 16 2 2 3 2" xfId="45836"/>
    <cellStyle name="Стиль 1 2 2 2 2 2 2 2 2 2 2 2 2 2 16 2 2 4" xfId="45837"/>
    <cellStyle name="Стиль 1 2 2 2 2 2 2 2 2 2 2 2 2 2 16 2 2 5" xfId="45838"/>
    <cellStyle name="Стиль 1 2 2 2 2 2 2 2 2 2 2 2 2 2 16 2 3" xfId="45839"/>
    <cellStyle name="Стиль 1 2 2 2 2 2 2 2 2 2 2 2 2 2 16 2 3 2" xfId="45840"/>
    <cellStyle name="Стиль 1 2 2 2 2 2 2 2 2 2 2 2 2 2 16 2 3 2 2" xfId="45841"/>
    <cellStyle name="Стиль 1 2 2 2 2 2 2 2 2 2 2 2 2 2 16 2 3 3" xfId="45842"/>
    <cellStyle name="Стиль 1 2 2 2 2 2 2 2 2 2 2 2 2 2 16 2 3 4" xfId="45843"/>
    <cellStyle name="Стиль 1 2 2 2 2 2 2 2 2 2 2 2 2 2 16 2 4" xfId="45844"/>
    <cellStyle name="Стиль 1 2 2 2 2 2 2 2 2 2 2 2 2 2 16 2 4 2" xfId="45845"/>
    <cellStyle name="Стиль 1 2 2 2 2 2 2 2 2 2 2 2 2 2 16 2 5" xfId="45846"/>
    <cellStyle name="Стиль 1 2 2 2 2 2 2 2 2 2 2 2 2 2 16 3" xfId="45847"/>
    <cellStyle name="Стиль 1 2 2 2 2 2 2 2 2 2 2 2 2 2 16 3 2" xfId="45848"/>
    <cellStyle name="Стиль 1 2 2 2 2 2 2 2 2 2 2 2 2 2 16 3 2 2" xfId="45849"/>
    <cellStyle name="Стиль 1 2 2 2 2 2 2 2 2 2 2 2 2 2 16 3 2 2 2" xfId="45850"/>
    <cellStyle name="Стиль 1 2 2 2 2 2 2 2 2 2 2 2 2 2 16 3 2 3" xfId="45851"/>
    <cellStyle name="Стиль 1 2 2 2 2 2 2 2 2 2 2 2 2 2 16 3 2 4" xfId="45852"/>
    <cellStyle name="Стиль 1 2 2 2 2 2 2 2 2 2 2 2 2 2 16 3 3" xfId="45853"/>
    <cellStyle name="Стиль 1 2 2 2 2 2 2 2 2 2 2 2 2 2 16 3 3 2" xfId="45854"/>
    <cellStyle name="Стиль 1 2 2 2 2 2 2 2 2 2 2 2 2 2 16 3 4" xfId="45855"/>
    <cellStyle name="Стиль 1 2 2 2 2 2 2 2 2 2 2 2 2 2 16 4" xfId="45856"/>
    <cellStyle name="Стиль 1 2 2 2 2 2 2 2 2 2 2 2 2 2 16 4 2" xfId="45857"/>
    <cellStyle name="Стиль 1 2 2 2 2 2 2 2 2 2 2 2 2 2 16 5" xfId="45858"/>
    <cellStyle name="Стиль 1 2 2 2 2 2 2 2 2 2 2 2 2 2 16 6" xfId="45859"/>
    <cellStyle name="Стиль 1 2 2 2 2 2 2 2 2 2 2 2 2 2 17" xfId="45860"/>
    <cellStyle name="Стиль 1 2 2 2 2 2 2 2 2 2 2 2 2 2 17 2" xfId="45861"/>
    <cellStyle name="Стиль 1 2 2 2 2 2 2 2 2 2 2 2 2 2 17 2 2" xfId="45862"/>
    <cellStyle name="Стиль 1 2 2 2 2 2 2 2 2 2 2 2 2 2 17 2 2 2" xfId="45863"/>
    <cellStyle name="Стиль 1 2 2 2 2 2 2 2 2 2 2 2 2 2 17 2 2 2 2" xfId="45864"/>
    <cellStyle name="Стиль 1 2 2 2 2 2 2 2 2 2 2 2 2 2 17 2 2 3" xfId="45865"/>
    <cellStyle name="Стиль 1 2 2 2 2 2 2 2 2 2 2 2 2 2 17 2 2 4" xfId="45866"/>
    <cellStyle name="Стиль 1 2 2 2 2 2 2 2 2 2 2 2 2 2 17 2 3" xfId="45867"/>
    <cellStyle name="Стиль 1 2 2 2 2 2 2 2 2 2 2 2 2 2 17 2 3 2" xfId="45868"/>
    <cellStyle name="Стиль 1 2 2 2 2 2 2 2 2 2 2 2 2 2 17 2 4" xfId="45869"/>
    <cellStyle name="Стиль 1 2 2 2 2 2 2 2 2 2 2 2 2 2 17 3" xfId="45870"/>
    <cellStyle name="Стиль 1 2 2 2 2 2 2 2 2 2 2 2 2 2 17 3 2" xfId="45871"/>
    <cellStyle name="Стиль 1 2 2 2 2 2 2 2 2 2 2 2 2 2 17 4" xfId="45872"/>
    <cellStyle name="Стиль 1 2 2 2 2 2 2 2 2 2 2 2 2 2 17 5" xfId="45873"/>
    <cellStyle name="Стиль 1 2 2 2 2 2 2 2 2 2 2 2 2 2 18" xfId="45874"/>
    <cellStyle name="Стиль 1 2 2 2 2 2 2 2 2 2 2 2 2 2 18 2" xfId="45875"/>
    <cellStyle name="Стиль 1 2 2 2 2 2 2 2 2 2 2 2 2 2 18 2 2" xfId="45876"/>
    <cellStyle name="Стиль 1 2 2 2 2 2 2 2 2 2 2 2 2 2 18 3" xfId="45877"/>
    <cellStyle name="Стиль 1 2 2 2 2 2 2 2 2 2 2 2 2 2 18 4" xfId="45878"/>
    <cellStyle name="Стиль 1 2 2 2 2 2 2 2 2 2 2 2 2 2 19" xfId="45879"/>
    <cellStyle name="Стиль 1 2 2 2 2 2 2 2 2 2 2 2 2 2 19 2" xfId="45880"/>
    <cellStyle name="Стиль 1 2 2 2 2 2 2 2 2 2 2 2 2 2 2" xfId="45881"/>
    <cellStyle name="Стиль 1 2 2 2 2 2 2 2 2 2 2 2 2 2 2 10" xfId="45882"/>
    <cellStyle name="Стиль 1 2 2 2 2 2 2 2 2 2 2 2 2 2 2 11" xfId="45883"/>
    <cellStyle name="Стиль 1 2 2 2 2 2 2 2 2 2 2 2 2 2 2 12" xfId="45884"/>
    <cellStyle name="Стиль 1 2 2 2 2 2 2 2 2 2 2 2 2 2 2 13" xfId="45885"/>
    <cellStyle name="Стиль 1 2 2 2 2 2 2 2 2 2 2 2 2 2 2 14" xfId="45886"/>
    <cellStyle name="Стиль 1 2 2 2 2 2 2 2 2 2 2 2 2 2 2 15" xfId="45887"/>
    <cellStyle name="Стиль 1 2 2 2 2 2 2 2 2 2 2 2 2 2 2 15 2" xfId="45888"/>
    <cellStyle name="Стиль 1 2 2 2 2 2 2 2 2 2 2 2 2 2 2 15 2 2" xfId="45889"/>
    <cellStyle name="Стиль 1 2 2 2 2 2 2 2 2 2 2 2 2 2 2 15 2 2 2" xfId="45890"/>
    <cellStyle name="Стиль 1 2 2 2 2 2 2 2 2 2 2 2 2 2 2 15 2 2 2 2" xfId="45891"/>
    <cellStyle name="Стиль 1 2 2 2 2 2 2 2 2 2 2 2 2 2 2 15 2 2 2 2 2" xfId="45892"/>
    <cellStyle name="Стиль 1 2 2 2 2 2 2 2 2 2 2 2 2 2 2 15 2 2 2 2 2 2" xfId="45893"/>
    <cellStyle name="Стиль 1 2 2 2 2 2 2 2 2 2 2 2 2 2 2 15 2 2 2 2 3" xfId="45894"/>
    <cellStyle name="Стиль 1 2 2 2 2 2 2 2 2 2 2 2 2 2 2 15 2 2 2 2 4" xfId="45895"/>
    <cellStyle name="Стиль 1 2 2 2 2 2 2 2 2 2 2 2 2 2 2 15 2 2 2 3" xfId="45896"/>
    <cellStyle name="Стиль 1 2 2 2 2 2 2 2 2 2 2 2 2 2 2 15 2 2 2 3 2" xfId="45897"/>
    <cellStyle name="Стиль 1 2 2 2 2 2 2 2 2 2 2 2 2 2 2 15 2 2 2 4" xfId="45898"/>
    <cellStyle name="Стиль 1 2 2 2 2 2 2 2 2 2 2 2 2 2 2 15 2 2 3" xfId="45899"/>
    <cellStyle name="Стиль 1 2 2 2 2 2 2 2 2 2 2 2 2 2 2 15 2 2 3 2" xfId="45900"/>
    <cellStyle name="Стиль 1 2 2 2 2 2 2 2 2 2 2 2 2 2 2 15 2 2 4" xfId="45901"/>
    <cellStyle name="Стиль 1 2 2 2 2 2 2 2 2 2 2 2 2 2 2 15 2 2 5" xfId="45902"/>
    <cellStyle name="Стиль 1 2 2 2 2 2 2 2 2 2 2 2 2 2 2 15 2 3" xfId="45903"/>
    <cellStyle name="Стиль 1 2 2 2 2 2 2 2 2 2 2 2 2 2 2 15 2 3 2" xfId="45904"/>
    <cellStyle name="Стиль 1 2 2 2 2 2 2 2 2 2 2 2 2 2 2 15 2 3 2 2" xfId="45905"/>
    <cellStyle name="Стиль 1 2 2 2 2 2 2 2 2 2 2 2 2 2 2 15 2 3 3" xfId="45906"/>
    <cellStyle name="Стиль 1 2 2 2 2 2 2 2 2 2 2 2 2 2 2 15 2 3 4" xfId="45907"/>
    <cellStyle name="Стиль 1 2 2 2 2 2 2 2 2 2 2 2 2 2 2 15 2 4" xfId="45908"/>
    <cellStyle name="Стиль 1 2 2 2 2 2 2 2 2 2 2 2 2 2 2 15 2 4 2" xfId="45909"/>
    <cellStyle name="Стиль 1 2 2 2 2 2 2 2 2 2 2 2 2 2 2 15 2 5" xfId="45910"/>
    <cellStyle name="Стиль 1 2 2 2 2 2 2 2 2 2 2 2 2 2 2 15 3" xfId="45911"/>
    <cellStyle name="Стиль 1 2 2 2 2 2 2 2 2 2 2 2 2 2 2 15 3 2" xfId="45912"/>
    <cellStyle name="Стиль 1 2 2 2 2 2 2 2 2 2 2 2 2 2 2 15 3 2 2" xfId="45913"/>
    <cellStyle name="Стиль 1 2 2 2 2 2 2 2 2 2 2 2 2 2 2 15 3 2 2 2" xfId="45914"/>
    <cellStyle name="Стиль 1 2 2 2 2 2 2 2 2 2 2 2 2 2 2 15 3 2 3" xfId="45915"/>
    <cellStyle name="Стиль 1 2 2 2 2 2 2 2 2 2 2 2 2 2 2 15 3 2 4" xfId="45916"/>
    <cellStyle name="Стиль 1 2 2 2 2 2 2 2 2 2 2 2 2 2 2 15 3 3" xfId="45917"/>
    <cellStyle name="Стиль 1 2 2 2 2 2 2 2 2 2 2 2 2 2 2 15 3 3 2" xfId="45918"/>
    <cellStyle name="Стиль 1 2 2 2 2 2 2 2 2 2 2 2 2 2 2 15 3 4" xfId="45919"/>
    <cellStyle name="Стиль 1 2 2 2 2 2 2 2 2 2 2 2 2 2 2 15 4" xfId="45920"/>
    <cellStyle name="Стиль 1 2 2 2 2 2 2 2 2 2 2 2 2 2 2 15 4 2" xfId="45921"/>
    <cellStyle name="Стиль 1 2 2 2 2 2 2 2 2 2 2 2 2 2 2 15 5" xfId="45922"/>
    <cellStyle name="Стиль 1 2 2 2 2 2 2 2 2 2 2 2 2 2 2 15 6" xfId="45923"/>
    <cellStyle name="Стиль 1 2 2 2 2 2 2 2 2 2 2 2 2 2 2 16" xfId="45924"/>
    <cellStyle name="Стиль 1 2 2 2 2 2 2 2 2 2 2 2 2 2 2 16 2" xfId="45925"/>
    <cellStyle name="Стиль 1 2 2 2 2 2 2 2 2 2 2 2 2 2 2 16 2 2" xfId="45926"/>
    <cellStyle name="Стиль 1 2 2 2 2 2 2 2 2 2 2 2 2 2 2 16 2 2 2" xfId="45927"/>
    <cellStyle name="Стиль 1 2 2 2 2 2 2 2 2 2 2 2 2 2 2 16 2 2 2 2" xfId="45928"/>
    <cellStyle name="Стиль 1 2 2 2 2 2 2 2 2 2 2 2 2 2 2 16 2 2 3" xfId="45929"/>
    <cellStyle name="Стиль 1 2 2 2 2 2 2 2 2 2 2 2 2 2 2 16 2 2 4" xfId="45930"/>
    <cellStyle name="Стиль 1 2 2 2 2 2 2 2 2 2 2 2 2 2 2 16 2 3" xfId="45931"/>
    <cellStyle name="Стиль 1 2 2 2 2 2 2 2 2 2 2 2 2 2 2 16 2 3 2" xfId="45932"/>
    <cellStyle name="Стиль 1 2 2 2 2 2 2 2 2 2 2 2 2 2 2 16 2 4" xfId="45933"/>
    <cellStyle name="Стиль 1 2 2 2 2 2 2 2 2 2 2 2 2 2 2 16 3" xfId="45934"/>
    <cellStyle name="Стиль 1 2 2 2 2 2 2 2 2 2 2 2 2 2 2 16 3 2" xfId="45935"/>
    <cellStyle name="Стиль 1 2 2 2 2 2 2 2 2 2 2 2 2 2 2 16 4" xfId="45936"/>
    <cellStyle name="Стиль 1 2 2 2 2 2 2 2 2 2 2 2 2 2 2 16 5" xfId="45937"/>
    <cellStyle name="Стиль 1 2 2 2 2 2 2 2 2 2 2 2 2 2 2 17" xfId="45938"/>
    <cellStyle name="Стиль 1 2 2 2 2 2 2 2 2 2 2 2 2 2 2 17 2" xfId="45939"/>
    <cellStyle name="Стиль 1 2 2 2 2 2 2 2 2 2 2 2 2 2 2 17 2 2" xfId="45940"/>
    <cellStyle name="Стиль 1 2 2 2 2 2 2 2 2 2 2 2 2 2 2 17 3" xfId="45941"/>
    <cellStyle name="Стиль 1 2 2 2 2 2 2 2 2 2 2 2 2 2 2 17 4" xfId="45942"/>
    <cellStyle name="Стиль 1 2 2 2 2 2 2 2 2 2 2 2 2 2 2 18" xfId="45943"/>
    <cellStyle name="Стиль 1 2 2 2 2 2 2 2 2 2 2 2 2 2 2 18 2" xfId="45944"/>
    <cellStyle name="Стиль 1 2 2 2 2 2 2 2 2 2 2 2 2 2 2 19" xfId="45945"/>
    <cellStyle name="Стиль 1 2 2 2 2 2 2 2 2 2 2 2 2 2 2 2" xfId="45946"/>
    <cellStyle name="Стиль 1 2 2 2 2 2 2 2 2 2 2 2 2 2 2 2 10" xfId="45947"/>
    <cellStyle name="Стиль 1 2 2 2 2 2 2 2 2 2 2 2 2 2 2 2 11" xfId="45948"/>
    <cellStyle name="Стиль 1 2 2 2 2 2 2 2 2 2 2 2 2 2 2 2 12" xfId="45949"/>
    <cellStyle name="Стиль 1 2 2 2 2 2 2 2 2 2 2 2 2 2 2 2 13" xfId="45950"/>
    <cellStyle name="Стиль 1 2 2 2 2 2 2 2 2 2 2 2 2 2 2 2 14" xfId="45951"/>
    <cellStyle name="Стиль 1 2 2 2 2 2 2 2 2 2 2 2 2 2 2 2 15" xfId="45952"/>
    <cellStyle name="Стиль 1 2 2 2 2 2 2 2 2 2 2 2 2 2 2 2 15 2" xfId="45953"/>
    <cellStyle name="Стиль 1 2 2 2 2 2 2 2 2 2 2 2 2 2 2 2 15 2 2" xfId="45954"/>
    <cellStyle name="Стиль 1 2 2 2 2 2 2 2 2 2 2 2 2 2 2 2 15 2 2 2" xfId="45955"/>
    <cellStyle name="Стиль 1 2 2 2 2 2 2 2 2 2 2 2 2 2 2 2 15 2 2 2 2" xfId="45956"/>
    <cellStyle name="Стиль 1 2 2 2 2 2 2 2 2 2 2 2 2 2 2 2 15 2 2 2 2 2" xfId="45957"/>
    <cellStyle name="Стиль 1 2 2 2 2 2 2 2 2 2 2 2 2 2 2 2 15 2 2 2 2 2 2" xfId="45958"/>
    <cellStyle name="Стиль 1 2 2 2 2 2 2 2 2 2 2 2 2 2 2 2 15 2 2 2 2 3" xfId="45959"/>
    <cellStyle name="Стиль 1 2 2 2 2 2 2 2 2 2 2 2 2 2 2 2 15 2 2 2 2 4" xfId="45960"/>
    <cellStyle name="Стиль 1 2 2 2 2 2 2 2 2 2 2 2 2 2 2 2 15 2 2 2 3" xfId="45961"/>
    <cellStyle name="Стиль 1 2 2 2 2 2 2 2 2 2 2 2 2 2 2 2 15 2 2 2 3 2" xfId="45962"/>
    <cellStyle name="Стиль 1 2 2 2 2 2 2 2 2 2 2 2 2 2 2 2 15 2 2 2 4" xfId="45963"/>
    <cellStyle name="Стиль 1 2 2 2 2 2 2 2 2 2 2 2 2 2 2 2 15 2 2 3" xfId="45964"/>
    <cellStyle name="Стиль 1 2 2 2 2 2 2 2 2 2 2 2 2 2 2 2 15 2 2 3 2" xfId="45965"/>
    <cellStyle name="Стиль 1 2 2 2 2 2 2 2 2 2 2 2 2 2 2 2 15 2 2 4" xfId="45966"/>
    <cellStyle name="Стиль 1 2 2 2 2 2 2 2 2 2 2 2 2 2 2 2 15 2 2 5" xfId="45967"/>
    <cellStyle name="Стиль 1 2 2 2 2 2 2 2 2 2 2 2 2 2 2 2 15 2 3" xfId="45968"/>
    <cellStyle name="Стиль 1 2 2 2 2 2 2 2 2 2 2 2 2 2 2 2 15 2 3 2" xfId="45969"/>
    <cellStyle name="Стиль 1 2 2 2 2 2 2 2 2 2 2 2 2 2 2 2 15 2 3 2 2" xfId="45970"/>
    <cellStyle name="Стиль 1 2 2 2 2 2 2 2 2 2 2 2 2 2 2 2 15 2 3 3" xfId="45971"/>
    <cellStyle name="Стиль 1 2 2 2 2 2 2 2 2 2 2 2 2 2 2 2 15 2 3 4" xfId="45972"/>
    <cellStyle name="Стиль 1 2 2 2 2 2 2 2 2 2 2 2 2 2 2 2 15 2 4" xfId="45973"/>
    <cellStyle name="Стиль 1 2 2 2 2 2 2 2 2 2 2 2 2 2 2 2 15 2 4 2" xfId="45974"/>
    <cellStyle name="Стиль 1 2 2 2 2 2 2 2 2 2 2 2 2 2 2 2 15 2 5" xfId="45975"/>
    <cellStyle name="Стиль 1 2 2 2 2 2 2 2 2 2 2 2 2 2 2 2 15 3" xfId="45976"/>
    <cellStyle name="Стиль 1 2 2 2 2 2 2 2 2 2 2 2 2 2 2 2 15 3 2" xfId="45977"/>
    <cellStyle name="Стиль 1 2 2 2 2 2 2 2 2 2 2 2 2 2 2 2 15 3 2 2" xfId="45978"/>
    <cellStyle name="Стиль 1 2 2 2 2 2 2 2 2 2 2 2 2 2 2 2 15 3 2 2 2" xfId="45979"/>
    <cellStyle name="Стиль 1 2 2 2 2 2 2 2 2 2 2 2 2 2 2 2 15 3 2 3" xfId="45980"/>
    <cellStyle name="Стиль 1 2 2 2 2 2 2 2 2 2 2 2 2 2 2 2 15 3 2 4" xfId="45981"/>
    <cellStyle name="Стиль 1 2 2 2 2 2 2 2 2 2 2 2 2 2 2 2 15 3 3" xfId="45982"/>
    <cellStyle name="Стиль 1 2 2 2 2 2 2 2 2 2 2 2 2 2 2 2 15 3 3 2" xfId="45983"/>
    <cellStyle name="Стиль 1 2 2 2 2 2 2 2 2 2 2 2 2 2 2 2 15 3 4" xfId="45984"/>
    <cellStyle name="Стиль 1 2 2 2 2 2 2 2 2 2 2 2 2 2 2 2 15 4" xfId="45985"/>
    <cellStyle name="Стиль 1 2 2 2 2 2 2 2 2 2 2 2 2 2 2 2 15 4 2" xfId="45986"/>
    <cellStyle name="Стиль 1 2 2 2 2 2 2 2 2 2 2 2 2 2 2 2 15 5" xfId="45987"/>
    <cellStyle name="Стиль 1 2 2 2 2 2 2 2 2 2 2 2 2 2 2 2 15 6" xfId="45988"/>
    <cellStyle name="Стиль 1 2 2 2 2 2 2 2 2 2 2 2 2 2 2 2 16" xfId="45989"/>
    <cellStyle name="Стиль 1 2 2 2 2 2 2 2 2 2 2 2 2 2 2 2 16 2" xfId="45990"/>
    <cellStyle name="Стиль 1 2 2 2 2 2 2 2 2 2 2 2 2 2 2 2 16 2 2" xfId="45991"/>
    <cellStyle name="Стиль 1 2 2 2 2 2 2 2 2 2 2 2 2 2 2 2 16 2 2 2" xfId="45992"/>
    <cellStyle name="Стиль 1 2 2 2 2 2 2 2 2 2 2 2 2 2 2 2 16 2 2 2 2" xfId="45993"/>
    <cellStyle name="Стиль 1 2 2 2 2 2 2 2 2 2 2 2 2 2 2 2 16 2 2 3" xfId="45994"/>
    <cellStyle name="Стиль 1 2 2 2 2 2 2 2 2 2 2 2 2 2 2 2 16 2 2 4" xfId="45995"/>
    <cellStyle name="Стиль 1 2 2 2 2 2 2 2 2 2 2 2 2 2 2 2 16 2 3" xfId="45996"/>
    <cellStyle name="Стиль 1 2 2 2 2 2 2 2 2 2 2 2 2 2 2 2 16 2 3 2" xfId="45997"/>
    <cellStyle name="Стиль 1 2 2 2 2 2 2 2 2 2 2 2 2 2 2 2 16 2 4" xfId="45998"/>
    <cellStyle name="Стиль 1 2 2 2 2 2 2 2 2 2 2 2 2 2 2 2 16 3" xfId="45999"/>
    <cellStyle name="Стиль 1 2 2 2 2 2 2 2 2 2 2 2 2 2 2 2 16 3 2" xfId="46000"/>
    <cellStyle name="Стиль 1 2 2 2 2 2 2 2 2 2 2 2 2 2 2 2 16 4" xfId="46001"/>
    <cellStyle name="Стиль 1 2 2 2 2 2 2 2 2 2 2 2 2 2 2 2 16 5" xfId="46002"/>
    <cellStyle name="Стиль 1 2 2 2 2 2 2 2 2 2 2 2 2 2 2 2 17" xfId="46003"/>
    <cellStyle name="Стиль 1 2 2 2 2 2 2 2 2 2 2 2 2 2 2 2 17 2" xfId="46004"/>
    <cellStyle name="Стиль 1 2 2 2 2 2 2 2 2 2 2 2 2 2 2 2 17 2 2" xfId="46005"/>
    <cellStyle name="Стиль 1 2 2 2 2 2 2 2 2 2 2 2 2 2 2 2 17 3" xfId="46006"/>
    <cellStyle name="Стиль 1 2 2 2 2 2 2 2 2 2 2 2 2 2 2 2 17 4" xfId="46007"/>
    <cellStyle name="Стиль 1 2 2 2 2 2 2 2 2 2 2 2 2 2 2 2 18" xfId="46008"/>
    <cellStyle name="Стиль 1 2 2 2 2 2 2 2 2 2 2 2 2 2 2 2 18 2" xfId="46009"/>
    <cellStyle name="Стиль 1 2 2 2 2 2 2 2 2 2 2 2 2 2 2 2 19" xfId="46010"/>
    <cellStyle name="Стиль 1 2 2 2 2 2 2 2 2 2 2 2 2 2 2 2 2" xfId="46011"/>
    <cellStyle name="Стиль 1 2 2 2 2 2 2 2 2 2 2 2 2 2 2 2 2 10" xfId="46012"/>
    <cellStyle name="Стиль 1 2 2 2 2 2 2 2 2 2 2 2 2 2 2 2 2 11" xfId="46013"/>
    <cellStyle name="Стиль 1 2 2 2 2 2 2 2 2 2 2 2 2 2 2 2 2 12" xfId="46014"/>
    <cellStyle name="Стиль 1 2 2 2 2 2 2 2 2 2 2 2 2 2 2 2 2 12 2" xfId="46015"/>
    <cellStyle name="Стиль 1 2 2 2 2 2 2 2 2 2 2 2 2 2 2 2 2 12 2 2" xfId="46016"/>
    <cellStyle name="Стиль 1 2 2 2 2 2 2 2 2 2 2 2 2 2 2 2 2 12 2 2 2" xfId="46017"/>
    <cellStyle name="Стиль 1 2 2 2 2 2 2 2 2 2 2 2 2 2 2 2 2 12 2 2 2 2" xfId="46018"/>
    <cellStyle name="Стиль 1 2 2 2 2 2 2 2 2 2 2 2 2 2 2 2 2 12 2 2 2 2 2" xfId="46019"/>
    <cellStyle name="Стиль 1 2 2 2 2 2 2 2 2 2 2 2 2 2 2 2 2 12 2 2 2 2 2 2" xfId="46020"/>
    <cellStyle name="Стиль 1 2 2 2 2 2 2 2 2 2 2 2 2 2 2 2 2 12 2 2 2 2 3" xfId="46021"/>
    <cellStyle name="Стиль 1 2 2 2 2 2 2 2 2 2 2 2 2 2 2 2 2 12 2 2 2 2 4" xfId="46022"/>
    <cellStyle name="Стиль 1 2 2 2 2 2 2 2 2 2 2 2 2 2 2 2 2 12 2 2 2 3" xfId="46023"/>
    <cellStyle name="Стиль 1 2 2 2 2 2 2 2 2 2 2 2 2 2 2 2 2 12 2 2 2 3 2" xfId="46024"/>
    <cellStyle name="Стиль 1 2 2 2 2 2 2 2 2 2 2 2 2 2 2 2 2 12 2 2 2 4" xfId="46025"/>
    <cellStyle name="Стиль 1 2 2 2 2 2 2 2 2 2 2 2 2 2 2 2 2 12 2 2 3" xfId="46026"/>
    <cellStyle name="Стиль 1 2 2 2 2 2 2 2 2 2 2 2 2 2 2 2 2 12 2 2 3 2" xfId="46027"/>
    <cellStyle name="Стиль 1 2 2 2 2 2 2 2 2 2 2 2 2 2 2 2 2 12 2 2 4" xfId="46028"/>
    <cellStyle name="Стиль 1 2 2 2 2 2 2 2 2 2 2 2 2 2 2 2 2 12 2 2 5" xfId="46029"/>
    <cellStyle name="Стиль 1 2 2 2 2 2 2 2 2 2 2 2 2 2 2 2 2 12 2 3" xfId="46030"/>
    <cellStyle name="Стиль 1 2 2 2 2 2 2 2 2 2 2 2 2 2 2 2 2 12 2 3 2" xfId="46031"/>
    <cellStyle name="Стиль 1 2 2 2 2 2 2 2 2 2 2 2 2 2 2 2 2 12 2 3 2 2" xfId="46032"/>
    <cellStyle name="Стиль 1 2 2 2 2 2 2 2 2 2 2 2 2 2 2 2 2 12 2 3 3" xfId="46033"/>
    <cellStyle name="Стиль 1 2 2 2 2 2 2 2 2 2 2 2 2 2 2 2 2 12 2 3 4" xfId="46034"/>
    <cellStyle name="Стиль 1 2 2 2 2 2 2 2 2 2 2 2 2 2 2 2 2 12 2 4" xfId="46035"/>
    <cellStyle name="Стиль 1 2 2 2 2 2 2 2 2 2 2 2 2 2 2 2 2 12 2 4 2" xfId="46036"/>
    <cellStyle name="Стиль 1 2 2 2 2 2 2 2 2 2 2 2 2 2 2 2 2 12 2 5" xfId="46037"/>
    <cellStyle name="Стиль 1 2 2 2 2 2 2 2 2 2 2 2 2 2 2 2 2 12 3" xfId="46038"/>
    <cellStyle name="Стиль 1 2 2 2 2 2 2 2 2 2 2 2 2 2 2 2 2 12 3 2" xfId="46039"/>
    <cellStyle name="Стиль 1 2 2 2 2 2 2 2 2 2 2 2 2 2 2 2 2 12 3 2 2" xfId="46040"/>
    <cellStyle name="Стиль 1 2 2 2 2 2 2 2 2 2 2 2 2 2 2 2 2 12 3 2 2 2" xfId="46041"/>
    <cellStyle name="Стиль 1 2 2 2 2 2 2 2 2 2 2 2 2 2 2 2 2 12 3 2 3" xfId="46042"/>
    <cellStyle name="Стиль 1 2 2 2 2 2 2 2 2 2 2 2 2 2 2 2 2 12 3 2 4" xfId="46043"/>
    <cellStyle name="Стиль 1 2 2 2 2 2 2 2 2 2 2 2 2 2 2 2 2 12 3 3" xfId="46044"/>
    <cellStyle name="Стиль 1 2 2 2 2 2 2 2 2 2 2 2 2 2 2 2 2 12 3 3 2" xfId="46045"/>
    <cellStyle name="Стиль 1 2 2 2 2 2 2 2 2 2 2 2 2 2 2 2 2 12 3 4" xfId="46046"/>
    <cellStyle name="Стиль 1 2 2 2 2 2 2 2 2 2 2 2 2 2 2 2 2 12 4" xfId="46047"/>
    <cellStyle name="Стиль 1 2 2 2 2 2 2 2 2 2 2 2 2 2 2 2 2 12 4 2" xfId="46048"/>
    <cellStyle name="Стиль 1 2 2 2 2 2 2 2 2 2 2 2 2 2 2 2 2 12 5" xfId="46049"/>
    <cellStyle name="Стиль 1 2 2 2 2 2 2 2 2 2 2 2 2 2 2 2 2 12 6" xfId="46050"/>
    <cellStyle name="Стиль 1 2 2 2 2 2 2 2 2 2 2 2 2 2 2 2 2 13" xfId="46051"/>
    <cellStyle name="Стиль 1 2 2 2 2 2 2 2 2 2 2 2 2 2 2 2 2 13 2" xfId="46052"/>
    <cellStyle name="Стиль 1 2 2 2 2 2 2 2 2 2 2 2 2 2 2 2 2 13 2 2" xfId="46053"/>
    <cellStyle name="Стиль 1 2 2 2 2 2 2 2 2 2 2 2 2 2 2 2 2 13 2 2 2" xfId="46054"/>
    <cellStyle name="Стиль 1 2 2 2 2 2 2 2 2 2 2 2 2 2 2 2 2 13 2 2 2 2" xfId="46055"/>
    <cellStyle name="Стиль 1 2 2 2 2 2 2 2 2 2 2 2 2 2 2 2 2 13 2 2 3" xfId="46056"/>
    <cellStyle name="Стиль 1 2 2 2 2 2 2 2 2 2 2 2 2 2 2 2 2 13 2 2 4" xfId="46057"/>
    <cellStyle name="Стиль 1 2 2 2 2 2 2 2 2 2 2 2 2 2 2 2 2 13 2 3" xfId="46058"/>
    <cellStyle name="Стиль 1 2 2 2 2 2 2 2 2 2 2 2 2 2 2 2 2 13 2 3 2" xfId="46059"/>
    <cellStyle name="Стиль 1 2 2 2 2 2 2 2 2 2 2 2 2 2 2 2 2 13 2 4" xfId="46060"/>
    <cellStyle name="Стиль 1 2 2 2 2 2 2 2 2 2 2 2 2 2 2 2 2 13 3" xfId="46061"/>
    <cellStyle name="Стиль 1 2 2 2 2 2 2 2 2 2 2 2 2 2 2 2 2 13 3 2" xfId="46062"/>
    <cellStyle name="Стиль 1 2 2 2 2 2 2 2 2 2 2 2 2 2 2 2 2 13 4" xfId="46063"/>
    <cellStyle name="Стиль 1 2 2 2 2 2 2 2 2 2 2 2 2 2 2 2 2 13 5" xfId="46064"/>
    <cellStyle name="Стиль 1 2 2 2 2 2 2 2 2 2 2 2 2 2 2 2 2 14" xfId="46065"/>
    <cellStyle name="Стиль 1 2 2 2 2 2 2 2 2 2 2 2 2 2 2 2 2 14 2" xfId="46066"/>
    <cellStyle name="Стиль 1 2 2 2 2 2 2 2 2 2 2 2 2 2 2 2 2 14 2 2" xfId="46067"/>
    <cellStyle name="Стиль 1 2 2 2 2 2 2 2 2 2 2 2 2 2 2 2 2 14 3" xfId="46068"/>
    <cellStyle name="Стиль 1 2 2 2 2 2 2 2 2 2 2 2 2 2 2 2 2 14 4" xfId="46069"/>
    <cellStyle name="Стиль 1 2 2 2 2 2 2 2 2 2 2 2 2 2 2 2 2 15" xfId="46070"/>
    <cellStyle name="Стиль 1 2 2 2 2 2 2 2 2 2 2 2 2 2 2 2 2 15 2" xfId="46071"/>
    <cellStyle name="Стиль 1 2 2 2 2 2 2 2 2 2 2 2 2 2 2 2 2 16" xfId="46072"/>
    <cellStyle name="Стиль 1 2 2 2 2 2 2 2 2 2 2 2 2 2 2 2 2 2" xfId="46073"/>
    <cellStyle name="Стиль 1 2 2 2 2 2 2 2 2 2 2 2 2 2 2 2 2 2 10" xfId="46074"/>
    <cellStyle name="Стиль 1 2 2 2 2 2 2 2 2 2 2 2 2 2 2 2 2 2 11" xfId="46075"/>
    <cellStyle name="Стиль 1 2 2 2 2 2 2 2 2 2 2 2 2 2 2 2 2 2 12" xfId="46076"/>
    <cellStyle name="Стиль 1 2 2 2 2 2 2 2 2 2 2 2 2 2 2 2 2 2 12 2" xfId="46077"/>
    <cellStyle name="Стиль 1 2 2 2 2 2 2 2 2 2 2 2 2 2 2 2 2 2 12 2 2" xfId="46078"/>
    <cellStyle name="Стиль 1 2 2 2 2 2 2 2 2 2 2 2 2 2 2 2 2 2 12 2 2 2" xfId="46079"/>
    <cellStyle name="Стиль 1 2 2 2 2 2 2 2 2 2 2 2 2 2 2 2 2 2 12 2 2 2 2" xfId="46080"/>
    <cellStyle name="Стиль 1 2 2 2 2 2 2 2 2 2 2 2 2 2 2 2 2 2 12 2 2 2 2 2" xfId="46081"/>
    <cellStyle name="Стиль 1 2 2 2 2 2 2 2 2 2 2 2 2 2 2 2 2 2 12 2 2 2 2 2 2" xfId="46082"/>
    <cellStyle name="Стиль 1 2 2 2 2 2 2 2 2 2 2 2 2 2 2 2 2 2 12 2 2 2 2 3" xfId="46083"/>
    <cellStyle name="Стиль 1 2 2 2 2 2 2 2 2 2 2 2 2 2 2 2 2 2 12 2 2 2 2 4" xfId="46084"/>
    <cellStyle name="Стиль 1 2 2 2 2 2 2 2 2 2 2 2 2 2 2 2 2 2 12 2 2 2 3" xfId="46085"/>
    <cellStyle name="Стиль 1 2 2 2 2 2 2 2 2 2 2 2 2 2 2 2 2 2 12 2 2 2 3 2" xfId="46086"/>
    <cellStyle name="Стиль 1 2 2 2 2 2 2 2 2 2 2 2 2 2 2 2 2 2 12 2 2 2 4" xfId="46087"/>
    <cellStyle name="Стиль 1 2 2 2 2 2 2 2 2 2 2 2 2 2 2 2 2 2 12 2 2 3" xfId="46088"/>
    <cellStyle name="Стиль 1 2 2 2 2 2 2 2 2 2 2 2 2 2 2 2 2 2 12 2 2 3 2" xfId="46089"/>
    <cellStyle name="Стиль 1 2 2 2 2 2 2 2 2 2 2 2 2 2 2 2 2 2 12 2 2 4" xfId="46090"/>
    <cellStyle name="Стиль 1 2 2 2 2 2 2 2 2 2 2 2 2 2 2 2 2 2 12 2 2 5" xfId="46091"/>
    <cellStyle name="Стиль 1 2 2 2 2 2 2 2 2 2 2 2 2 2 2 2 2 2 12 2 3" xfId="46092"/>
    <cellStyle name="Стиль 1 2 2 2 2 2 2 2 2 2 2 2 2 2 2 2 2 2 12 2 3 2" xfId="46093"/>
    <cellStyle name="Стиль 1 2 2 2 2 2 2 2 2 2 2 2 2 2 2 2 2 2 12 2 3 2 2" xfId="46094"/>
    <cellStyle name="Стиль 1 2 2 2 2 2 2 2 2 2 2 2 2 2 2 2 2 2 12 2 3 3" xfId="46095"/>
    <cellStyle name="Стиль 1 2 2 2 2 2 2 2 2 2 2 2 2 2 2 2 2 2 12 2 3 4" xfId="46096"/>
    <cellStyle name="Стиль 1 2 2 2 2 2 2 2 2 2 2 2 2 2 2 2 2 2 12 2 4" xfId="46097"/>
    <cellStyle name="Стиль 1 2 2 2 2 2 2 2 2 2 2 2 2 2 2 2 2 2 12 2 4 2" xfId="46098"/>
    <cellStyle name="Стиль 1 2 2 2 2 2 2 2 2 2 2 2 2 2 2 2 2 2 12 2 5" xfId="46099"/>
    <cellStyle name="Стиль 1 2 2 2 2 2 2 2 2 2 2 2 2 2 2 2 2 2 12 3" xfId="46100"/>
    <cellStyle name="Стиль 1 2 2 2 2 2 2 2 2 2 2 2 2 2 2 2 2 2 12 3 2" xfId="46101"/>
    <cellStyle name="Стиль 1 2 2 2 2 2 2 2 2 2 2 2 2 2 2 2 2 2 12 3 2 2" xfId="46102"/>
    <cellStyle name="Стиль 1 2 2 2 2 2 2 2 2 2 2 2 2 2 2 2 2 2 12 3 2 2 2" xfId="46103"/>
    <cellStyle name="Стиль 1 2 2 2 2 2 2 2 2 2 2 2 2 2 2 2 2 2 12 3 2 3" xfId="46104"/>
    <cellStyle name="Стиль 1 2 2 2 2 2 2 2 2 2 2 2 2 2 2 2 2 2 12 3 2 4" xfId="46105"/>
    <cellStyle name="Стиль 1 2 2 2 2 2 2 2 2 2 2 2 2 2 2 2 2 2 12 3 3" xfId="46106"/>
    <cellStyle name="Стиль 1 2 2 2 2 2 2 2 2 2 2 2 2 2 2 2 2 2 12 3 3 2" xfId="46107"/>
    <cellStyle name="Стиль 1 2 2 2 2 2 2 2 2 2 2 2 2 2 2 2 2 2 12 3 4" xfId="46108"/>
    <cellStyle name="Стиль 1 2 2 2 2 2 2 2 2 2 2 2 2 2 2 2 2 2 12 4" xfId="46109"/>
    <cellStyle name="Стиль 1 2 2 2 2 2 2 2 2 2 2 2 2 2 2 2 2 2 12 4 2" xfId="46110"/>
    <cellStyle name="Стиль 1 2 2 2 2 2 2 2 2 2 2 2 2 2 2 2 2 2 12 5" xfId="46111"/>
    <cellStyle name="Стиль 1 2 2 2 2 2 2 2 2 2 2 2 2 2 2 2 2 2 12 6" xfId="46112"/>
    <cellStyle name="Стиль 1 2 2 2 2 2 2 2 2 2 2 2 2 2 2 2 2 2 13" xfId="46113"/>
    <cellStyle name="Стиль 1 2 2 2 2 2 2 2 2 2 2 2 2 2 2 2 2 2 13 2" xfId="46114"/>
    <cellStyle name="Стиль 1 2 2 2 2 2 2 2 2 2 2 2 2 2 2 2 2 2 13 2 2" xfId="46115"/>
    <cellStyle name="Стиль 1 2 2 2 2 2 2 2 2 2 2 2 2 2 2 2 2 2 13 2 2 2" xfId="46116"/>
    <cellStyle name="Стиль 1 2 2 2 2 2 2 2 2 2 2 2 2 2 2 2 2 2 13 2 2 2 2" xfId="46117"/>
    <cellStyle name="Стиль 1 2 2 2 2 2 2 2 2 2 2 2 2 2 2 2 2 2 13 2 2 3" xfId="46118"/>
    <cellStyle name="Стиль 1 2 2 2 2 2 2 2 2 2 2 2 2 2 2 2 2 2 13 2 2 4" xfId="46119"/>
    <cellStyle name="Стиль 1 2 2 2 2 2 2 2 2 2 2 2 2 2 2 2 2 2 13 2 3" xfId="46120"/>
    <cellStyle name="Стиль 1 2 2 2 2 2 2 2 2 2 2 2 2 2 2 2 2 2 13 2 3 2" xfId="46121"/>
    <cellStyle name="Стиль 1 2 2 2 2 2 2 2 2 2 2 2 2 2 2 2 2 2 13 2 4" xfId="46122"/>
    <cellStyle name="Стиль 1 2 2 2 2 2 2 2 2 2 2 2 2 2 2 2 2 2 13 3" xfId="46123"/>
    <cellStyle name="Стиль 1 2 2 2 2 2 2 2 2 2 2 2 2 2 2 2 2 2 13 3 2" xfId="46124"/>
    <cellStyle name="Стиль 1 2 2 2 2 2 2 2 2 2 2 2 2 2 2 2 2 2 13 4" xfId="46125"/>
    <cellStyle name="Стиль 1 2 2 2 2 2 2 2 2 2 2 2 2 2 2 2 2 2 13 5" xfId="46126"/>
    <cellStyle name="Стиль 1 2 2 2 2 2 2 2 2 2 2 2 2 2 2 2 2 2 14" xfId="46127"/>
    <cellStyle name="Стиль 1 2 2 2 2 2 2 2 2 2 2 2 2 2 2 2 2 2 14 2" xfId="46128"/>
    <cellStyle name="Стиль 1 2 2 2 2 2 2 2 2 2 2 2 2 2 2 2 2 2 14 2 2" xfId="46129"/>
    <cellStyle name="Стиль 1 2 2 2 2 2 2 2 2 2 2 2 2 2 2 2 2 2 14 3" xfId="46130"/>
    <cellStyle name="Стиль 1 2 2 2 2 2 2 2 2 2 2 2 2 2 2 2 2 2 14 4" xfId="46131"/>
    <cellStyle name="Стиль 1 2 2 2 2 2 2 2 2 2 2 2 2 2 2 2 2 2 15" xfId="46132"/>
    <cellStyle name="Стиль 1 2 2 2 2 2 2 2 2 2 2 2 2 2 2 2 2 2 15 2" xfId="46133"/>
    <cellStyle name="Стиль 1 2 2 2 2 2 2 2 2 2 2 2 2 2 2 2 2 2 16" xfId="46134"/>
    <cellStyle name="Стиль 1 2 2 2 2 2 2 2 2 2 2 2 2 2 2 2 2 2 2" xfId="46135"/>
    <cellStyle name="Стиль 1 2 2 2 2 2 2 2 2 2 2 2 2 2 2 2 2 2 2 10" xfId="46136"/>
    <cellStyle name="Стиль 1 2 2 2 2 2 2 2 2 2 2 2 2 2 2 2 2 2 2 11" xfId="46137"/>
    <cellStyle name="Стиль 1 2 2 2 2 2 2 2 2 2 2 2 2 2 2 2 2 2 2 11 2" xfId="46138"/>
    <cellStyle name="Стиль 1 2 2 2 2 2 2 2 2 2 2 2 2 2 2 2 2 2 2 11 2 2" xfId="46139"/>
    <cellStyle name="Стиль 1 2 2 2 2 2 2 2 2 2 2 2 2 2 2 2 2 2 2 11 2 2 2" xfId="46140"/>
    <cellStyle name="Стиль 1 2 2 2 2 2 2 2 2 2 2 2 2 2 2 2 2 2 2 11 2 2 2 2" xfId="46141"/>
    <cellStyle name="Стиль 1 2 2 2 2 2 2 2 2 2 2 2 2 2 2 2 2 2 2 11 2 2 2 2 2" xfId="46142"/>
    <cellStyle name="Стиль 1 2 2 2 2 2 2 2 2 2 2 2 2 2 2 2 2 2 2 11 2 2 2 2 2 2" xfId="46143"/>
    <cellStyle name="Стиль 1 2 2 2 2 2 2 2 2 2 2 2 2 2 2 2 2 2 2 11 2 2 2 2 3" xfId="46144"/>
    <cellStyle name="Стиль 1 2 2 2 2 2 2 2 2 2 2 2 2 2 2 2 2 2 2 11 2 2 2 2 4" xfId="46145"/>
    <cellStyle name="Стиль 1 2 2 2 2 2 2 2 2 2 2 2 2 2 2 2 2 2 2 11 2 2 2 3" xfId="46146"/>
    <cellStyle name="Стиль 1 2 2 2 2 2 2 2 2 2 2 2 2 2 2 2 2 2 2 11 2 2 2 3 2" xfId="46147"/>
    <cellStyle name="Стиль 1 2 2 2 2 2 2 2 2 2 2 2 2 2 2 2 2 2 2 11 2 2 2 4" xfId="46148"/>
    <cellStyle name="Стиль 1 2 2 2 2 2 2 2 2 2 2 2 2 2 2 2 2 2 2 11 2 2 3" xfId="46149"/>
    <cellStyle name="Стиль 1 2 2 2 2 2 2 2 2 2 2 2 2 2 2 2 2 2 2 11 2 2 3 2" xfId="46150"/>
    <cellStyle name="Стиль 1 2 2 2 2 2 2 2 2 2 2 2 2 2 2 2 2 2 2 11 2 2 4" xfId="46151"/>
    <cellStyle name="Стиль 1 2 2 2 2 2 2 2 2 2 2 2 2 2 2 2 2 2 2 11 2 2 5" xfId="46152"/>
    <cellStyle name="Стиль 1 2 2 2 2 2 2 2 2 2 2 2 2 2 2 2 2 2 2 11 2 3" xfId="46153"/>
    <cellStyle name="Стиль 1 2 2 2 2 2 2 2 2 2 2 2 2 2 2 2 2 2 2 11 2 3 2" xfId="46154"/>
    <cellStyle name="Стиль 1 2 2 2 2 2 2 2 2 2 2 2 2 2 2 2 2 2 2 11 2 3 2 2" xfId="46155"/>
    <cellStyle name="Стиль 1 2 2 2 2 2 2 2 2 2 2 2 2 2 2 2 2 2 2 11 2 3 3" xfId="46156"/>
    <cellStyle name="Стиль 1 2 2 2 2 2 2 2 2 2 2 2 2 2 2 2 2 2 2 11 2 3 4" xfId="46157"/>
    <cellStyle name="Стиль 1 2 2 2 2 2 2 2 2 2 2 2 2 2 2 2 2 2 2 11 2 4" xfId="46158"/>
    <cellStyle name="Стиль 1 2 2 2 2 2 2 2 2 2 2 2 2 2 2 2 2 2 2 11 2 4 2" xfId="46159"/>
    <cellStyle name="Стиль 1 2 2 2 2 2 2 2 2 2 2 2 2 2 2 2 2 2 2 11 2 5" xfId="46160"/>
    <cellStyle name="Стиль 1 2 2 2 2 2 2 2 2 2 2 2 2 2 2 2 2 2 2 11 3" xfId="46161"/>
    <cellStyle name="Стиль 1 2 2 2 2 2 2 2 2 2 2 2 2 2 2 2 2 2 2 11 3 2" xfId="46162"/>
    <cellStyle name="Стиль 1 2 2 2 2 2 2 2 2 2 2 2 2 2 2 2 2 2 2 11 3 2 2" xfId="46163"/>
    <cellStyle name="Стиль 1 2 2 2 2 2 2 2 2 2 2 2 2 2 2 2 2 2 2 11 3 2 2 2" xfId="46164"/>
    <cellStyle name="Стиль 1 2 2 2 2 2 2 2 2 2 2 2 2 2 2 2 2 2 2 11 3 2 3" xfId="46165"/>
    <cellStyle name="Стиль 1 2 2 2 2 2 2 2 2 2 2 2 2 2 2 2 2 2 2 11 3 2 4" xfId="46166"/>
    <cellStyle name="Стиль 1 2 2 2 2 2 2 2 2 2 2 2 2 2 2 2 2 2 2 11 3 3" xfId="46167"/>
    <cellStyle name="Стиль 1 2 2 2 2 2 2 2 2 2 2 2 2 2 2 2 2 2 2 11 3 3 2" xfId="46168"/>
    <cellStyle name="Стиль 1 2 2 2 2 2 2 2 2 2 2 2 2 2 2 2 2 2 2 11 3 4" xfId="46169"/>
    <cellStyle name="Стиль 1 2 2 2 2 2 2 2 2 2 2 2 2 2 2 2 2 2 2 11 4" xfId="46170"/>
    <cellStyle name="Стиль 1 2 2 2 2 2 2 2 2 2 2 2 2 2 2 2 2 2 2 11 4 2" xfId="46171"/>
    <cellStyle name="Стиль 1 2 2 2 2 2 2 2 2 2 2 2 2 2 2 2 2 2 2 11 5" xfId="46172"/>
    <cellStyle name="Стиль 1 2 2 2 2 2 2 2 2 2 2 2 2 2 2 2 2 2 2 11 6" xfId="46173"/>
    <cellStyle name="Стиль 1 2 2 2 2 2 2 2 2 2 2 2 2 2 2 2 2 2 2 12" xfId="46174"/>
    <cellStyle name="Стиль 1 2 2 2 2 2 2 2 2 2 2 2 2 2 2 2 2 2 2 12 2" xfId="46175"/>
    <cellStyle name="Стиль 1 2 2 2 2 2 2 2 2 2 2 2 2 2 2 2 2 2 2 12 2 2" xfId="46176"/>
    <cellStyle name="Стиль 1 2 2 2 2 2 2 2 2 2 2 2 2 2 2 2 2 2 2 12 2 2 2" xfId="46177"/>
    <cellStyle name="Стиль 1 2 2 2 2 2 2 2 2 2 2 2 2 2 2 2 2 2 2 12 2 2 2 2" xfId="46178"/>
    <cellStyle name="Стиль 1 2 2 2 2 2 2 2 2 2 2 2 2 2 2 2 2 2 2 12 2 2 3" xfId="46179"/>
    <cellStyle name="Стиль 1 2 2 2 2 2 2 2 2 2 2 2 2 2 2 2 2 2 2 12 2 2 4" xfId="46180"/>
    <cellStyle name="Стиль 1 2 2 2 2 2 2 2 2 2 2 2 2 2 2 2 2 2 2 12 2 3" xfId="46181"/>
    <cellStyle name="Стиль 1 2 2 2 2 2 2 2 2 2 2 2 2 2 2 2 2 2 2 12 2 3 2" xfId="46182"/>
    <cellStyle name="Стиль 1 2 2 2 2 2 2 2 2 2 2 2 2 2 2 2 2 2 2 12 2 4" xfId="46183"/>
    <cellStyle name="Стиль 1 2 2 2 2 2 2 2 2 2 2 2 2 2 2 2 2 2 2 12 3" xfId="46184"/>
    <cellStyle name="Стиль 1 2 2 2 2 2 2 2 2 2 2 2 2 2 2 2 2 2 2 12 3 2" xfId="46185"/>
    <cellStyle name="Стиль 1 2 2 2 2 2 2 2 2 2 2 2 2 2 2 2 2 2 2 12 4" xfId="46186"/>
    <cellStyle name="Стиль 1 2 2 2 2 2 2 2 2 2 2 2 2 2 2 2 2 2 2 12 5" xfId="46187"/>
    <cellStyle name="Стиль 1 2 2 2 2 2 2 2 2 2 2 2 2 2 2 2 2 2 2 13" xfId="46188"/>
    <cellStyle name="Стиль 1 2 2 2 2 2 2 2 2 2 2 2 2 2 2 2 2 2 2 13 2" xfId="46189"/>
    <cellStyle name="Стиль 1 2 2 2 2 2 2 2 2 2 2 2 2 2 2 2 2 2 2 13 2 2" xfId="46190"/>
    <cellStyle name="Стиль 1 2 2 2 2 2 2 2 2 2 2 2 2 2 2 2 2 2 2 13 3" xfId="46191"/>
    <cellStyle name="Стиль 1 2 2 2 2 2 2 2 2 2 2 2 2 2 2 2 2 2 2 13 4" xfId="46192"/>
    <cellStyle name="Стиль 1 2 2 2 2 2 2 2 2 2 2 2 2 2 2 2 2 2 2 14" xfId="46193"/>
    <cellStyle name="Стиль 1 2 2 2 2 2 2 2 2 2 2 2 2 2 2 2 2 2 2 14 2" xfId="46194"/>
    <cellStyle name="Стиль 1 2 2 2 2 2 2 2 2 2 2 2 2 2 2 2 2 2 2 15" xfId="46195"/>
    <cellStyle name="Стиль 1 2 2 2 2 2 2 2 2 2 2 2 2 2 2 2 2 2 2 2" xfId="46196"/>
    <cellStyle name="Стиль 1 2 2 2 2 2 2 2 2 2 2 2 2 2 2 2 2 2 2 2 10" xfId="46197"/>
    <cellStyle name="Стиль 1 2 2 2 2 2 2 2 2 2 2 2 2 2 2 2 2 2 2 2 11" xfId="46198"/>
    <cellStyle name="Стиль 1 2 2 2 2 2 2 2 2 2 2 2 2 2 2 2 2 2 2 2 11 2" xfId="46199"/>
    <cellStyle name="Стиль 1 2 2 2 2 2 2 2 2 2 2 2 2 2 2 2 2 2 2 2 11 2 2" xfId="46200"/>
    <cellStyle name="Стиль 1 2 2 2 2 2 2 2 2 2 2 2 2 2 2 2 2 2 2 2 11 2 2 2" xfId="46201"/>
    <cellStyle name="Стиль 1 2 2 2 2 2 2 2 2 2 2 2 2 2 2 2 2 2 2 2 11 2 2 2 2" xfId="46202"/>
    <cellStyle name="Стиль 1 2 2 2 2 2 2 2 2 2 2 2 2 2 2 2 2 2 2 2 11 2 2 2 2 2" xfId="46203"/>
    <cellStyle name="Стиль 1 2 2 2 2 2 2 2 2 2 2 2 2 2 2 2 2 2 2 2 11 2 2 2 2 2 2" xfId="46204"/>
    <cellStyle name="Стиль 1 2 2 2 2 2 2 2 2 2 2 2 2 2 2 2 2 2 2 2 11 2 2 2 2 3" xfId="46205"/>
    <cellStyle name="Стиль 1 2 2 2 2 2 2 2 2 2 2 2 2 2 2 2 2 2 2 2 11 2 2 2 2 4" xfId="46206"/>
    <cellStyle name="Стиль 1 2 2 2 2 2 2 2 2 2 2 2 2 2 2 2 2 2 2 2 11 2 2 2 3" xfId="46207"/>
    <cellStyle name="Стиль 1 2 2 2 2 2 2 2 2 2 2 2 2 2 2 2 2 2 2 2 11 2 2 2 3 2" xfId="46208"/>
    <cellStyle name="Стиль 1 2 2 2 2 2 2 2 2 2 2 2 2 2 2 2 2 2 2 2 11 2 2 2 4" xfId="46209"/>
    <cellStyle name="Стиль 1 2 2 2 2 2 2 2 2 2 2 2 2 2 2 2 2 2 2 2 11 2 2 3" xfId="46210"/>
    <cellStyle name="Стиль 1 2 2 2 2 2 2 2 2 2 2 2 2 2 2 2 2 2 2 2 11 2 2 3 2" xfId="46211"/>
    <cellStyle name="Стиль 1 2 2 2 2 2 2 2 2 2 2 2 2 2 2 2 2 2 2 2 11 2 2 4" xfId="46212"/>
    <cellStyle name="Стиль 1 2 2 2 2 2 2 2 2 2 2 2 2 2 2 2 2 2 2 2 11 2 2 5" xfId="46213"/>
    <cellStyle name="Стиль 1 2 2 2 2 2 2 2 2 2 2 2 2 2 2 2 2 2 2 2 11 2 3" xfId="46214"/>
    <cellStyle name="Стиль 1 2 2 2 2 2 2 2 2 2 2 2 2 2 2 2 2 2 2 2 11 2 3 2" xfId="46215"/>
    <cellStyle name="Стиль 1 2 2 2 2 2 2 2 2 2 2 2 2 2 2 2 2 2 2 2 11 2 3 2 2" xfId="46216"/>
    <cellStyle name="Стиль 1 2 2 2 2 2 2 2 2 2 2 2 2 2 2 2 2 2 2 2 11 2 3 3" xfId="46217"/>
    <cellStyle name="Стиль 1 2 2 2 2 2 2 2 2 2 2 2 2 2 2 2 2 2 2 2 11 2 3 4" xfId="46218"/>
    <cellStyle name="Стиль 1 2 2 2 2 2 2 2 2 2 2 2 2 2 2 2 2 2 2 2 11 2 4" xfId="46219"/>
    <cellStyle name="Стиль 1 2 2 2 2 2 2 2 2 2 2 2 2 2 2 2 2 2 2 2 11 2 4 2" xfId="46220"/>
    <cellStyle name="Стиль 1 2 2 2 2 2 2 2 2 2 2 2 2 2 2 2 2 2 2 2 11 2 5" xfId="46221"/>
    <cellStyle name="Стиль 1 2 2 2 2 2 2 2 2 2 2 2 2 2 2 2 2 2 2 2 11 3" xfId="46222"/>
    <cellStyle name="Стиль 1 2 2 2 2 2 2 2 2 2 2 2 2 2 2 2 2 2 2 2 11 3 2" xfId="46223"/>
    <cellStyle name="Стиль 1 2 2 2 2 2 2 2 2 2 2 2 2 2 2 2 2 2 2 2 11 3 2 2" xfId="46224"/>
    <cellStyle name="Стиль 1 2 2 2 2 2 2 2 2 2 2 2 2 2 2 2 2 2 2 2 11 3 2 2 2" xfId="46225"/>
    <cellStyle name="Стиль 1 2 2 2 2 2 2 2 2 2 2 2 2 2 2 2 2 2 2 2 11 3 2 3" xfId="46226"/>
    <cellStyle name="Стиль 1 2 2 2 2 2 2 2 2 2 2 2 2 2 2 2 2 2 2 2 11 3 2 4" xfId="46227"/>
    <cellStyle name="Стиль 1 2 2 2 2 2 2 2 2 2 2 2 2 2 2 2 2 2 2 2 11 3 3" xfId="46228"/>
    <cellStyle name="Стиль 1 2 2 2 2 2 2 2 2 2 2 2 2 2 2 2 2 2 2 2 11 3 3 2" xfId="46229"/>
    <cellStyle name="Стиль 1 2 2 2 2 2 2 2 2 2 2 2 2 2 2 2 2 2 2 2 11 3 4" xfId="46230"/>
    <cellStyle name="Стиль 1 2 2 2 2 2 2 2 2 2 2 2 2 2 2 2 2 2 2 2 11 4" xfId="46231"/>
    <cellStyle name="Стиль 1 2 2 2 2 2 2 2 2 2 2 2 2 2 2 2 2 2 2 2 11 4 2" xfId="46232"/>
    <cellStyle name="Стиль 1 2 2 2 2 2 2 2 2 2 2 2 2 2 2 2 2 2 2 2 11 5" xfId="46233"/>
    <cellStyle name="Стиль 1 2 2 2 2 2 2 2 2 2 2 2 2 2 2 2 2 2 2 2 11 6" xfId="46234"/>
    <cellStyle name="Стиль 1 2 2 2 2 2 2 2 2 2 2 2 2 2 2 2 2 2 2 2 12" xfId="46235"/>
    <cellStyle name="Стиль 1 2 2 2 2 2 2 2 2 2 2 2 2 2 2 2 2 2 2 2 12 2" xfId="46236"/>
    <cellStyle name="Стиль 1 2 2 2 2 2 2 2 2 2 2 2 2 2 2 2 2 2 2 2 12 2 2" xfId="46237"/>
    <cellStyle name="Стиль 1 2 2 2 2 2 2 2 2 2 2 2 2 2 2 2 2 2 2 2 12 2 2 2" xfId="46238"/>
    <cellStyle name="Стиль 1 2 2 2 2 2 2 2 2 2 2 2 2 2 2 2 2 2 2 2 12 2 2 2 2" xfId="46239"/>
    <cellStyle name="Стиль 1 2 2 2 2 2 2 2 2 2 2 2 2 2 2 2 2 2 2 2 12 2 2 3" xfId="46240"/>
    <cellStyle name="Стиль 1 2 2 2 2 2 2 2 2 2 2 2 2 2 2 2 2 2 2 2 12 2 2 4" xfId="46241"/>
    <cellStyle name="Стиль 1 2 2 2 2 2 2 2 2 2 2 2 2 2 2 2 2 2 2 2 12 2 3" xfId="46242"/>
    <cellStyle name="Стиль 1 2 2 2 2 2 2 2 2 2 2 2 2 2 2 2 2 2 2 2 12 2 3 2" xfId="46243"/>
    <cellStyle name="Стиль 1 2 2 2 2 2 2 2 2 2 2 2 2 2 2 2 2 2 2 2 12 2 4" xfId="46244"/>
    <cellStyle name="Стиль 1 2 2 2 2 2 2 2 2 2 2 2 2 2 2 2 2 2 2 2 12 3" xfId="46245"/>
    <cellStyle name="Стиль 1 2 2 2 2 2 2 2 2 2 2 2 2 2 2 2 2 2 2 2 12 3 2" xfId="46246"/>
    <cellStyle name="Стиль 1 2 2 2 2 2 2 2 2 2 2 2 2 2 2 2 2 2 2 2 12 4" xfId="46247"/>
    <cellStyle name="Стиль 1 2 2 2 2 2 2 2 2 2 2 2 2 2 2 2 2 2 2 2 12 5" xfId="46248"/>
    <cellStyle name="Стиль 1 2 2 2 2 2 2 2 2 2 2 2 2 2 2 2 2 2 2 2 13" xfId="46249"/>
    <cellStyle name="Стиль 1 2 2 2 2 2 2 2 2 2 2 2 2 2 2 2 2 2 2 2 13 2" xfId="46250"/>
    <cellStyle name="Стиль 1 2 2 2 2 2 2 2 2 2 2 2 2 2 2 2 2 2 2 2 13 2 2" xfId="46251"/>
    <cellStyle name="Стиль 1 2 2 2 2 2 2 2 2 2 2 2 2 2 2 2 2 2 2 2 13 3" xfId="46252"/>
    <cellStyle name="Стиль 1 2 2 2 2 2 2 2 2 2 2 2 2 2 2 2 2 2 2 2 13 4" xfId="46253"/>
    <cellStyle name="Стиль 1 2 2 2 2 2 2 2 2 2 2 2 2 2 2 2 2 2 2 2 14" xfId="46254"/>
    <cellStyle name="Стиль 1 2 2 2 2 2 2 2 2 2 2 2 2 2 2 2 2 2 2 2 14 2" xfId="46255"/>
    <cellStyle name="Стиль 1 2 2 2 2 2 2 2 2 2 2 2 2 2 2 2 2 2 2 2 15" xfId="46256"/>
    <cellStyle name="Стиль 1 2 2 2 2 2 2 2 2 2 2 2 2 2 2 2 2 2 2 2 2" xfId="46257"/>
    <cellStyle name="Стиль 1 2 2 2 2 2 2 2 2 2 2 2 2 2 2 2 2 2 2 2 2 2" xfId="46258"/>
    <cellStyle name="Стиль 1 2 2 2 2 2 2 2 2 2 2 2 2 2 2 2 2 2 2 2 2 2 2" xfId="46259"/>
    <cellStyle name="Стиль 1 2 2 2 2 2 2 2 2 2 2 2 2 2 2 2 2 2 2 2 2 2 2 2" xfId="46260"/>
    <cellStyle name="Стиль 1 2 2 2 2 2 2 2 2 2 2 2 2 2 2 2 2 2 2 2 2 2 2 2 2" xfId="46261"/>
    <cellStyle name="Стиль 1 2 2 2 2 2 2 2 2 2 2 2 2 2 2 2 2 2 2 2 2 2 2 2 2 2" xfId="46262"/>
    <cellStyle name="Стиль 1 2 2 2 2 2 2 2 2 2 2 2 2 2 2 2 2 2 2 2 2 2 2 2 2 2 2" xfId="46263"/>
    <cellStyle name="Стиль 1 2 2 2 2 2 2 2 2 2 2 2 2 2 2 2 2 2 2 2 2 2 2 2 2 2 2 2" xfId="46264"/>
    <cellStyle name="Стиль 1 2 2 2 2 2 2 2 2 2 2 2 2 2 2 2 2 2 2 2 2 2 2 2 2 2 2 2 2" xfId="46265"/>
    <cellStyle name="Стиль 1 2 2 2 2 2 2 2 2 2 2 2 2 2 2 2 2 2 2 2 2 2 2 2 2 2 2 3" xfId="46266"/>
    <cellStyle name="Стиль 1 2 2 2 2 2 2 2 2 2 2 2 2 2 2 2 2 2 2 2 2 2 2 2 2 2 2 4" xfId="46267"/>
    <cellStyle name="Стиль 1 2 2 2 2 2 2 2 2 2 2 2 2 2 2 2 2 2 2 2 2 2 2 2 2 2 3" xfId="46268"/>
    <cellStyle name="Стиль 1 2 2 2 2 2 2 2 2 2 2 2 2 2 2 2 2 2 2 2 2 2 2 2 2 2 3 2" xfId="46269"/>
    <cellStyle name="Стиль 1 2 2 2 2 2 2 2 2 2 2 2 2 2 2 2 2 2 2 2 2 2 2 2 2 2 4" xfId="46270"/>
    <cellStyle name="Стиль 1 2 2 2 2 2 2 2 2 2 2 2 2 2 2 2 2 2 2 2 2 2 2 2 2 3" xfId="46271"/>
    <cellStyle name="Стиль 1 2 2 2 2 2 2 2 2 2 2 2 2 2 2 2 2 2 2 2 2 2 2 2 2 3 2" xfId="46272"/>
    <cellStyle name="Стиль 1 2 2 2 2 2 2 2 2 2 2 2 2 2 2 2 2 2 2 2 2 2 2 2 2 4" xfId="46273"/>
    <cellStyle name="Стиль 1 2 2 2 2 2 2 2 2 2 2 2 2 2 2 2 2 2 2 2 2 2 2 2 2 5" xfId="46274"/>
    <cellStyle name="Стиль 1 2 2 2 2 2 2 2 2 2 2 2 2 2 2 2 2 2 2 2 2 2 2 2 3" xfId="46275"/>
    <cellStyle name="Стиль 1 2 2 2 2 2 2 2 2 2 2 2 2 2 2 2 2 2 2 2 2 2 2 2 3 2" xfId="46276"/>
    <cellStyle name="Стиль 1 2 2 2 2 2 2 2 2 2 2 2 2 2 2 2 2 2 2 2 2 2 2 2 3 2 2" xfId="46277"/>
    <cellStyle name="Стиль 1 2 2 2 2 2 2 2 2 2 2 2 2 2 2 2 2 2 2 2 2 2 2 2 3 3" xfId="46278"/>
    <cellStyle name="Стиль 1 2 2 2 2 2 2 2 2 2 2 2 2 2 2 2 2 2 2 2 2 2 2 2 3 4" xfId="46279"/>
    <cellStyle name="Стиль 1 2 2 2 2 2 2 2 2 2 2 2 2 2 2 2 2 2 2 2 2 2 2 2 4" xfId="46280"/>
    <cellStyle name="Стиль 1 2 2 2 2 2 2 2 2 2 2 2 2 2 2 2 2 2 2 2 2 2 2 2 4 2" xfId="46281"/>
    <cellStyle name="Стиль 1 2 2 2 2 2 2 2 2 2 2 2 2 2 2 2 2 2 2 2 2 2 2 2 5" xfId="46282"/>
    <cellStyle name="Стиль 1 2 2 2 2 2 2 2 2 2 2 2 2 2 2 2 2 2 2 2 2 2 2 3" xfId="46283"/>
    <cellStyle name="Стиль 1 2 2 2 2 2 2 2 2 2 2 2 2 2 2 2 2 2 2 2 2 2 2 3 2" xfId="46284"/>
    <cellStyle name="Стиль 1 2 2 2 2 2 2 2 2 2 2 2 2 2 2 2 2 2 2 2 2 2 2 3 2 2" xfId="46285"/>
    <cellStyle name="Стиль 1 2 2 2 2 2 2 2 2 2 2 2 2 2 2 2 2 2 2 2 2 2 2 3 2 2 2" xfId="46286"/>
    <cellStyle name="Стиль 1 2 2 2 2 2 2 2 2 2 2 2 2 2 2 2 2 2 2 2 2 2 2 3 2 3" xfId="46287"/>
    <cellStyle name="Стиль 1 2 2 2 2 2 2 2 2 2 2 2 2 2 2 2 2 2 2 2 2 2 2 3 2 4" xfId="46288"/>
    <cellStyle name="Стиль 1 2 2 2 2 2 2 2 2 2 2 2 2 2 2 2 2 2 2 2 2 2 2 3 3" xfId="46289"/>
    <cellStyle name="Стиль 1 2 2 2 2 2 2 2 2 2 2 2 2 2 2 2 2 2 2 2 2 2 2 3 3 2" xfId="46290"/>
    <cellStyle name="Стиль 1 2 2 2 2 2 2 2 2 2 2 2 2 2 2 2 2 2 2 2 2 2 2 3 4" xfId="46291"/>
    <cellStyle name="Стиль 1 2 2 2 2 2 2 2 2 2 2 2 2 2 2 2 2 2 2 2 2 2 2 4" xfId="46292"/>
    <cellStyle name="Стиль 1 2 2 2 2 2 2 2 2 2 2 2 2 2 2 2 2 2 2 2 2 2 2 4 2" xfId="46293"/>
    <cellStyle name="Стиль 1 2 2 2 2 2 2 2 2 2 2 2 2 2 2 2 2 2 2 2 2 2 2 5" xfId="46294"/>
    <cellStyle name="Стиль 1 2 2 2 2 2 2 2 2 2 2 2 2 2 2 2 2 2 2 2 2 2 2 6" xfId="46295"/>
    <cellStyle name="Стиль 1 2 2 2 2 2 2 2 2 2 2 2 2 2 2 2 2 2 2 2 2 2 3" xfId="46296"/>
    <cellStyle name="Стиль 1 2 2 2 2 2 2 2 2 2 2 2 2 2 2 2 2 2 2 2 2 2 3 2" xfId="46297"/>
    <cellStyle name="Стиль 1 2 2 2 2 2 2 2 2 2 2 2 2 2 2 2 2 2 2 2 2 2 3 2 2" xfId="46298"/>
    <cellStyle name="Стиль 1 2 2 2 2 2 2 2 2 2 2 2 2 2 2 2 2 2 2 2 2 2 3 2 2 2" xfId="46299"/>
    <cellStyle name="Стиль 1 2 2 2 2 2 2 2 2 2 2 2 2 2 2 2 2 2 2 2 2 2 3 2 2 2 2" xfId="46300"/>
    <cellStyle name="Стиль 1 2 2 2 2 2 2 2 2 2 2 2 2 2 2 2 2 2 2 2 2 2 3 2 2 3" xfId="46301"/>
    <cellStyle name="Стиль 1 2 2 2 2 2 2 2 2 2 2 2 2 2 2 2 2 2 2 2 2 2 3 2 2 4" xfId="46302"/>
    <cellStyle name="Стиль 1 2 2 2 2 2 2 2 2 2 2 2 2 2 2 2 2 2 2 2 2 2 3 2 3" xfId="46303"/>
    <cellStyle name="Стиль 1 2 2 2 2 2 2 2 2 2 2 2 2 2 2 2 2 2 2 2 2 2 3 2 3 2" xfId="46304"/>
    <cellStyle name="Стиль 1 2 2 2 2 2 2 2 2 2 2 2 2 2 2 2 2 2 2 2 2 2 3 2 4" xfId="46305"/>
    <cellStyle name="Стиль 1 2 2 2 2 2 2 2 2 2 2 2 2 2 2 2 2 2 2 2 2 2 3 3" xfId="46306"/>
    <cellStyle name="Стиль 1 2 2 2 2 2 2 2 2 2 2 2 2 2 2 2 2 2 2 2 2 2 3 3 2" xfId="46307"/>
    <cellStyle name="Стиль 1 2 2 2 2 2 2 2 2 2 2 2 2 2 2 2 2 2 2 2 2 2 3 4" xfId="46308"/>
    <cellStyle name="Стиль 1 2 2 2 2 2 2 2 2 2 2 2 2 2 2 2 2 2 2 2 2 2 3 5" xfId="46309"/>
    <cellStyle name="Стиль 1 2 2 2 2 2 2 2 2 2 2 2 2 2 2 2 2 2 2 2 2 2 4" xfId="46310"/>
    <cellStyle name="Стиль 1 2 2 2 2 2 2 2 2 2 2 2 2 2 2 2 2 2 2 2 2 2 4 2" xfId="46311"/>
    <cellStyle name="Стиль 1 2 2 2 2 2 2 2 2 2 2 2 2 2 2 2 2 2 2 2 2 2 4 2 2" xfId="46312"/>
    <cellStyle name="Стиль 1 2 2 2 2 2 2 2 2 2 2 2 2 2 2 2 2 2 2 2 2 2 4 3" xfId="46313"/>
    <cellStyle name="Стиль 1 2 2 2 2 2 2 2 2 2 2 2 2 2 2 2 2 2 2 2 2 2 4 4" xfId="46314"/>
    <cellStyle name="Стиль 1 2 2 2 2 2 2 2 2 2 2 2 2 2 2 2 2 2 2 2 2 2 5" xfId="46315"/>
    <cellStyle name="Стиль 1 2 2 2 2 2 2 2 2 2 2 2 2 2 2 2 2 2 2 2 2 2 5 2" xfId="46316"/>
    <cellStyle name="Стиль 1 2 2 2 2 2 2 2 2 2 2 2 2 2 2 2 2 2 2 2 2 2 6" xfId="46317"/>
    <cellStyle name="Стиль 1 2 2 2 2 2 2 2 2 2 2 2 2 2 2 2 2 2 2 2 2 3" xfId="46318"/>
    <cellStyle name="Стиль 1 2 2 2 2 2 2 2 2 2 2 2 2 2 2 2 2 2 2 2 2 3 2" xfId="46319"/>
    <cellStyle name="Стиль 1 2 2 2 2 2 2 2 2 2 2 2 2 2 2 2 2 2 2 2 2 3 2 2" xfId="46320"/>
    <cellStyle name="Стиль 1 2 2 2 2 2 2 2 2 2 2 2 2 2 2 2 2 2 2 2 2 3 2 2 2" xfId="46321"/>
    <cellStyle name="Стиль 1 2 2 2 2 2 2 2 2 2 2 2 2 2 2 2 2 2 2 2 2 3 2 2 2 2" xfId="46322"/>
    <cellStyle name="Стиль 1 2 2 2 2 2 2 2 2 2 2 2 2 2 2 2 2 2 2 2 2 3 2 2 2 2 2" xfId="46323"/>
    <cellStyle name="Стиль 1 2 2 2 2 2 2 2 2 2 2 2 2 2 2 2 2 2 2 2 2 3 2 2 2 3" xfId="46324"/>
    <cellStyle name="Стиль 1 2 2 2 2 2 2 2 2 2 2 2 2 2 2 2 2 2 2 2 2 3 2 2 2 4" xfId="46325"/>
    <cellStyle name="Стиль 1 2 2 2 2 2 2 2 2 2 2 2 2 2 2 2 2 2 2 2 2 3 2 2 3" xfId="46326"/>
    <cellStyle name="Стиль 1 2 2 2 2 2 2 2 2 2 2 2 2 2 2 2 2 2 2 2 2 3 2 2 3 2" xfId="46327"/>
    <cellStyle name="Стиль 1 2 2 2 2 2 2 2 2 2 2 2 2 2 2 2 2 2 2 2 2 3 2 2 4" xfId="46328"/>
    <cellStyle name="Стиль 1 2 2 2 2 2 2 2 2 2 2 2 2 2 2 2 2 2 2 2 2 3 2 3" xfId="46329"/>
    <cellStyle name="Стиль 1 2 2 2 2 2 2 2 2 2 2 2 2 2 2 2 2 2 2 2 2 3 2 3 2" xfId="46330"/>
    <cellStyle name="Стиль 1 2 2 2 2 2 2 2 2 2 2 2 2 2 2 2 2 2 2 2 2 3 2 4" xfId="46331"/>
    <cellStyle name="Стиль 1 2 2 2 2 2 2 2 2 2 2 2 2 2 2 2 2 2 2 2 2 3 2 5" xfId="46332"/>
    <cellStyle name="Стиль 1 2 2 2 2 2 2 2 2 2 2 2 2 2 2 2 2 2 2 2 2 3 3" xfId="46333"/>
    <cellStyle name="Стиль 1 2 2 2 2 2 2 2 2 2 2 2 2 2 2 2 2 2 2 2 2 3 3 2" xfId="46334"/>
    <cellStyle name="Стиль 1 2 2 2 2 2 2 2 2 2 2 2 2 2 2 2 2 2 2 2 2 3 3 2 2" xfId="46335"/>
    <cellStyle name="Стиль 1 2 2 2 2 2 2 2 2 2 2 2 2 2 2 2 2 2 2 2 2 3 3 3" xfId="46336"/>
    <cellStyle name="Стиль 1 2 2 2 2 2 2 2 2 2 2 2 2 2 2 2 2 2 2 2 2 3 3 4" xfId="46337"/>
    <cellStyle name="Стиль 1 2 2 2 2 2 2 2 2 2 2 2 2 2 2 2 2 2 2 2 2 3 4" xfId="46338"/>
    <cellStyle name="Стиль 1 2 2 2 2 2 2 2 2 2 2 2 2 2 2 2 2 2 2 2 2 3 4 2" xfId="46339"/>
    <cellStyle name="Стиль 1 2 2 2 2 2 2 2 2 2 2 2 2 2 2 2 2 2 2 2 2 3 5" xfId="46340"/>
    <cellStyle name="Стиль 1 2 2 2 2 2 2 2 2 2 2 2 2 2 2 2 2 2 2 2 2 4" xfId="46341"/>
    <cellStyle name="Стиль 1 2 2 2 2 2 2 2 2 2 2 2 2 2 2 2 2 2 2 2 2 4 2" xfId="46342"/>
    <cellStyle name="Стиль 1 2 2 2 2 2 2 2 2 2 2 2 2 2 2 2 2 2 2 2 2 4 2 2" xfId="46343"/>
    <cellStyle name="Стиль 1 2 2 2 2 2 2 2 2 2 2 2 2 2 2 2 2 2 2 2 2 4 2 2 2" xfId="46344"/>
    <cellStyle name="Стиль 1 2 2 2 2 2 2 2 2 2 2 2 2 2 2 2 2 2 2 2 2 4 2 3" xfId="46345"/>
    <cellStyle name="Стиль 1 2 2 2 2 2 2 2 2 2 2 2 2 2 2 2 2 2 2 2 2 4 2 4" xfId="46346"/>
    <cellStyle name="Стиль 1 2 2 2 2 2 2 2 2 2 2 2 2 2 2 2 2 2 2 2 2 4 3" xfId="46347"/>
    <cellStyle name="Стиль 1 2 2 2 2 2 2 2 2 2 2 2 2 2 2 2 2 2 2 2 2 4 3 2" xfId="46348"/>
    <cellStyle name="Стиль 1 2 2 2 2 2 2 2 2 2 2 2 2 2 2 2 2 2 2 2 2 4 4" xfId="46349"/>
    <cellStyle name="Стиль 1 2 2 2 2 2 2 2 2 2 2 2 2 2 2 2 2 2 2 2 2 5" xfId="46350"/>
    <cellStyle name="Стиль 1 2 2 2 2 2 2 2 2 2 2 2 2 2 2 2 2 2 2 2 2 5 2" xfId="46351"/>
    <cellStyle name="Стиль 1 2 2 2 2 2 2 2 2 2 2 2 2 2 2 2 2 2 2 2 2 6" xfId="46352"/>
    <cellStyle name="Стиль 1 2 2 2 2 2 2 2 2 2 2 2 2 2 2 2 2 2 2 2 2 7" xfId="46353"/>
    <cellStyle name="Стиль 1 2 2 2 2 2 2 2 2 2 2 2 2 2 2 2 2 2 2 2 3" xfId="46354"/>
    <cellStyle name="Стиль 1 2 2 2 2 2 2 2 2 2 2 2 2 2 2 2 2 2 2 2 4" xfId="46355"/>
    <cellStyle name="Стиль 1 2 2 2 2 2 2 2 2 2 2 2 2 2 2 2 2 2 2 2 5" xfId="46356"/>
    <cellStyle name="Стиль 1 2 2 2 2 2 2 2 2 2 2 2 2 2 2 2 2 2 2 2 6" xfId="46357"/>
    <cellStyle name="Стиль 1 2 2 2 2 2 2 2 2 2 2 2 2 2 2 2 2 2 2 2 7" xfId="46358"/>
    <cellStyle name="Стиль 1 2 2 2 2 2 2 2 2 2 2 2 2 2 2 2 2 2 2 2 8" xfId="46359"/>
    <cellStyle name="Стиль 1 2 2 2 2 2 2 2 2 2 2 2 2 2 2 2 2 2 2 2 9" xfId="46360"/>
    <cellStyle name="Стиль 1 2 2 2 2 2 2 2 2 2 2 2 2 2 2 2 2 2 2 3" xfId="46361"/>
    <cellStyle name="Стиль 1 2 2 2 2 2 2 2 2 2 2 2 2 2 2 2 2 2 2 4" xfId="46362"/>
    <cellStyle name="Стиль 1 2 2 2 2 2 2 2 2 2 2 2 2 2 2 2 2 2 2 5" xfId="46363"/>
    <cellStyle name="Стиль 1 2 2 2 2 2 2 2 2 2 2 2 2 2 2 2 2 2 2 6" xfId="46364"/>
    <cellStyle name="Стиль 1 2 2 2 2 2 2 2 2 2 2 2 2 2 2 2 2 2 2 7" xfId="46365"/>
    <cellStyle name="Стиль 1 2 2 2 2 2 2 2 2 2 2 2 2 2 2 2 2 2 2 8" xfId="46366"/>
    <cellStyle name="Стиль 1 2 2 2 2 2 2 2 2 2 2 2 2 2 2 2 2 2 2 9" xfId="46367"/>
    <cellStyle name="Стиль 1 2 2 2 2 2 2 2 2 2 2 2 2 2 2 2 2 2 3" xfId="46368"/>
    <cellStyle name="Стиль 1 2 2 2 2 2 2 2 2 2 2 2 2 2 2 2 2 2 4" xfId="46369"/>
    <cellStyle name="Стиль 1 2 2 2 2 2 2 2 2 2 2 2 2 2 2 2 2 2 5" xfId="46370"/>
    <cellStyle name="Стиль 1 2 2 2 2 2 2 2 2 2 2 2 2 2 2 2 2 2 6" xfId="46371"/>
    <cellStyle name="Стиль 1 2 2 2 2 2 2 2 2 2 2 2 2 2 2 2 2 2 7" xfId="46372"/>
    <cellStyle name="Стиль 1 2 2 2 2 2 2 2 2 2 2 2 2 2 2 2 2 2 8" xfId="46373"/>
    <cellStyle name="Стиль 1 2 2 2 2 2 2 2 2 2 2 2 2 2 2 2 2 2 9" xfId="46374"/>
    <cellStyle name="Стиль 1 2 2 2 2 2 2 2 2 2 2 2 2 2 2 2 2 3" xfId="46375"/>
    <cellStyle name="Стиль 1 2 2 2 2 2 2 2 2 2 2 2 2 2 2 2 2 3 10" xfId="46376"/>
    <cellStyle name="Стиль 1 2 2 2 2 2 2 2 2 2 2 2 2 2 2 2 2 3 2" xfId="46377"/>
    <cellStyle name="Стиль 1 2 2 2 2 2 2 2 2 2 2 2 2 2 2 2 2 3 3" xfId="46378"/>
    <cellStyle name="Стиль 1 2 2 2 2 2 2 2 2 2 2 2 2 2 2 2 2 3 4" xfId="46379"/>
    <cellStyle name="Стиль 1 2 2 2 2 2 2 2 2 2 2 2 2 2 2 2 2 3 5" xfId="46380"/>
    <cellStyle name="Стиль 1 2 2 2 2 2 2 2 2 2 2 2 2 2 2 2 2 3 6" xfId="46381"/>
    <cellStyle name="Стиль 1 2 2 2 2 2 2 2 2 2 2 2 2 2 2 2 2 3 7" xfId="46382"/>
    <cellStyle name="Стиль 1 2 2 2 2 2 2 2 2 2 2 2 2 2 2 2 2 3 8" xfId="46383"/>
    <cellStyle name="Стиль 1 2 2 2 2 2 2 2 2 2 2 2 2 2 2 2 2 3 9" xfId="46384"/>
    <cellStyle name="Стиль 1 2 2 2 2 2 2 2 2 2 2 2 2 2 2 2 2 4" xfId="46385"/>
    <cellStyle name="Стиль 1 2 2 2 2 2 2 2 2 2 2 2 2 2 2 2 2 5" xfId="46386"/>
    <cellStyle name="Стиль 1 2 2 2 2 2 2 2 2 2 2 2 2 2 2 2 2 6" xfId="46387"/>
    <cellStyle name="Стиль 1 2 2 2 2 2 2 2 2 2 2 2 2 2 2 2 2 7" xfId="46388"/>
    <cellStyle name="Стиль 1 2 2 2 2 2 2 2 2 2 2 2 2 2 2 2 2 8" xfId="46389"/>
    <cellStyle name="Стиль 1 2 2 2 2 2 2 2 2 2 2 2 2 2 2 2 2 9" xfId="46390"/>
    <cellStyle name="Стиль 1 2 2 2 2 2 2 2 2 2 2 2 2 2 2 2 3" xfId="46391"/>
    <cellStyle name="Стиль 1 2 2 2 2 2 2 2 2 2 2 2 2 2 2 2 4" xfId="46392"/>
    <cellStyle name="Стиль 1 2 2 2 2 2 2 2 2 2 2 2 2 2 2 2 5" xfId="46393"/>
    <cellStyle name="Стиль 1 2 2 2 2 2 2 2 2 2 2 2 2 2 2 2 5 10" xfId="46394"/>
    <cellStyle name="Стиль 1 2 2 2 2 2 2 2 2 2 2 2 2 2 2 2 5 2" xfId="46395"/>
    <cellStyle name="Стиль 1 2 2 2 2 2 2 2 2 2 2 2 2 2 2 2 5 2 10" xfId="46396"/>
    <cellStyle name="Стиль 1 2 2 2 2 2 2 2 2 2 2 2 2 2 2 2 5 2 2" xfId="46397"/>
    <cellStyle name="Стиль 1 2 2 2 2 2 2 2 2 2 2 2 2 2 2 2 5 2 3" xfId="46398"/>
    <cellStyle name="Стиль 1 2 2 2 2 2 2 2 2 2 2 2 2 2 2 2 5 2 4" xfId="46399"/>
    <cellStyle name="Стиль 1 2 2 2 2 2 2 2 2 2 2 2 2 2 2 2 5 2 5" xfId="46400"/>
    <cellStyle name="Стиль 1 2 2 2 2 2 2 2 2 2 2 2 2 2 2 2 5 2 6" xfId="46401"/>
    <cellStyle name="Стиль 1 2 2 2 2 2 2 2 2 2 2 2 2 2 2 2 5 2 7" xfId="46402"/>
    <cellStyle name="Стиль 1 2 2 2 2 2 2 2 2 2 2 2 2 2 2 2 5 2 8" xfId="46403"/>
    <cellStyle name="Стиль 1 2 2 2 2 2 2 2 2 2 2 2 2 2 2 2 5 2 9" xfId="46404"/>
    <cellStyle name="Стиль 1 2 2 2 2 2 2 2 2 2 2 2 2 2 2 2 5 3" xfId="46405"/>
    <cellStyle name="Стиль 1 2 2 2 2 2 2 2 2 2 2 2 2 2 2 2 5 4" xfId="46406"/>
    <cellStyle name="Стиль 1 2 2 2 2 2 2 2 2 2 2 2 2 2 2 2 5 5" xfId="46407"/>
    <cellStyle name="Стиль 1 2 2 2 2 2 2 2 2 2 2 2 2 2 2 2 5 6" xfId="46408"/>
    <cellStyle name="Стиль 1 2 2 2 2 2 2 2 2 2 2 2 2 2 2 2 5 7" xfId="46409"/>
    <cellStyle name="Стиль 1 2 2 2 2 2 2 2 2 2 2 2 2 2 2 2 5 8" xfId="46410"/>
    <cellStyle name="Стиль 1 2 2 2 2 2 2 2 2 2 2 2 2 2 2 2 5 9" xfId="46411"/>
    <cellStyle name="Стиль 1 2 2 2 2 2 2 2 2 2 2 2 2 2 2 2 6" xfId="46412"/>
    <cellStyle name="Стиль 1 2 2 2 2 2 2 2 2 2 2 2 2 2 2 2 7" xfId="46413"/>
    <cellStyle name="Стиль 1 2 2 2 2 2 2 2 2 2 2 2 2 2 2 2 8" xfId="46414"/>
    <cellStyle name="Стиль 1 2 2 2 2 2 2 2 2 2 2 2 2 2 2 2 9" xfId="46415"/>
    <cellStyle name="Стиль 1 2 2 2 2 2 2 2 2 2 2 2 2 2 2 3" xfId="46416"/>
    <cellStyle name="Стиль 1 2 2 2 2 2 2 2 2 2 2 2 2 2 2 3 10" xfId="46417"/>
    <cellStyle name="Стиль 1 2 2 2 2 2 2 2 2 2 2 2 2 2 2 3 11" xfId="46418"/>
    <cellStyle name="Стиль 1 2 2 2 2 2 2 2 2 2 2 2 2 2 2 3 2" xfId="46419"/>
    <cellStyle name="Стиль 1 2 2 2 2 2 2 2 2 2 2 2 2 2 2 3 2 10" xfId="46420"/>
    <cellStyle name="Стиль 1 2 2 2 2 2 2 2 2 2 2 2 2 2 2 3 2 11" xfId="46421"/>
    <cellStyle name="Стиль 1 2 2 2 2 2 2 2 2 2 2 2 2 2 2 3 2 2" xfId="46422"/>
    <cellStyle name="Стиль 1 2 2 2 2 2 2 2 2 2 2 2 2 2 2 3 2 2 10" xfId="46423"/>
    <cellStyle name="Стиль 1 2 2 2 2 2 2 2 2 2 2 2 2 2 2 3 2 2 2" xfId="46424"/>
    <cellStyle name="Стиль 1 2 2 2 2 2 2 2 2 2 2 2 2 2 2 3 2 2 2 10" xfId="46425"/>
    <cellStyle name="Стиль 1 2 2 2 2 2 2 2 2 2 2 2 2 2 2 3 2 2 2 2" xfId="46426"/>
    <cellStyle name="Стиль 1 2 2 2 2 2 2 2 2 2 2 2 2 2 2 3 2 2 2 3" xfId="46427"/>
    <cellStyle name="Стиль 1 2 2 2 2 2 2 2 2 2 2 2 2 2 2 3 2 2 2 4" xfId="46428"/>
    <cellStyle name="Стиль 1 2 2 2 2 2 2 2 2 2 2 2 2 2 2 3 2 2 2 5" xfId="46429"/>
    <cellStyle name="Стиль 1 2 2 2 2 2 2 2 2 2 2 2 2 2 2 3 2 2 2 6" xfId="46430"/>
    <cellStyle name="Стиль 1 2 2 2 2 2 2 2 2 2 2 2 2 2 2 3 2 2 2 7" xfId="46431"/>
    <cellStyle name="Стиль 1 2 2 2 2 2 2 2 2 2 2 2 2 2 2 3 2 2 2 8" xfId="46432"/>
    <cellStyle name="Стиль 1 2 2 2 2 2 2 2 2 2 2 2 2 2 2 3 2 2 2 9" xfId="46433"/>
    <cellStyle name="Стиль 1 2 2 2 2 2 2 2 2 2 2 2 2 2 2 3 2 2 3" xfId="46434"/>
    <cellStyle name="Стиль 1 2 2 2 2 2 2 2 2 2 2 2 2 2 2 3 2 2 4" xfId="46435"/>
    <cellStyle name="Стиль 1 2 2 2 2 2 2 2 2 2 2 2 2 2 2 3 2 2 5" xfId="46436"/>
    <cellStyle name="Стиль 1 2 2 2 2 2 2 2 2 2 2 2 2 2 2 3 2 2 6" xfId="46437"/>
    <cellStyle name="Стиль 1 2 2 2 2 2 2 2 2 2 2 2 2 2 2 3 2 2 7" xfId="46438"/>
    <cellStyle name="Стиль 1 2 2 2 2 2 2 2 2 2 2 2 2 2 2 3 2 2 8" xfId="46439"/>
    <cellStyle name="Стиль 1 2 2 2 2 2 2 2 2 2 2 2 2 2 2 3 2 2 9" xfId="46440"/>
    <cellStyle name="Стиль 1 2 2 2 2 2 2 2 2 2 2 2 2 2 2 3 2 3" xfId="46441"/>
    <cellStyle name="Стиль 1 2 2 2 2 2 2 2 2 2 2 2 2 2 2 3 2 4" xfId="46442"/>
    <cellStyle name="Стиль 1 2 2 2 2 2 2 2 2 2 2 2 2 2 2 3 2 5" xfId="46443"/>
    <cellStyle name="Стиль 1 2 2 2 2 2 2 2 2 2 2 2 2 2 2 3 2 6" xfId="46444"/>
    <cellStyle name="Стиль 1 2 2 2 2 2 2 2 2 2 2 2 2 2 2 3 2 7" xfId="46445"/>
    <cellStyle name="Стиль 1 2 2 2 2 2 2 2 2 2 2 2 2 2 2 3 2 8" xfId="46446"/>
    <cellStyle name="Стиль 1 2 2 2 2 2 2 2 2 2 2 2 2 2 2 3 2 9" xfId="46447"/>
    <cellStyle name="Стиль 1 2 2 2 2 2 2 2 2 2 2 2 2 2 2 3 3" xfId="46448"/>
    <cellStyle name="Стиль 1 2 2 2 2 2 2 2 2 2 2 2 2 2 2 3 3 10" xfId="46449"/>
    <cellStyle name="Стиль 1 2 2 2 2 2 2 2 2 2 2 2 2 2 2 3 3 2" xfId="46450"/>
    <cellStyle name="Стиль 1 2 2 2 2 2 2 2 2 2 2 2 2 2 2 3 3 3" xfId="46451"/>
    <cellStyle name="Стиль 1 2 2 2 2 2 2 2 2 2 2 2 2 2 2 3 3 4" xfId="46452"/>
    <cellStyle name="Стиль 1 2 2 2 2 2 2 2 2 2 2 2 2 2 2 3 3 5" xfId="46453"/>
    <cellStyle name="Стиль 1 2 2 2 2 2 2 2 2 2 2 2 2 2 2 3 3 6" xfId="46454"/>
    <cellStyle name="Стиль 1 2 2 2 2 2 2 2 2 2 2 2 2 2 2 3 3 7" xfId="46455"/>
    <cellStyle name="Стиль 1 2 2 2 2 2 2 2 2 2 2 2 2 2 2 3 3 8" xfId="46456"/>
    <cellStyle name="Стиль 1 2 2 2 2 2 2 2 2 2 2 2 2 2 2 3 3 9" xfId="46457"/>
    <cellStyle name="Стиль 1 2 2 2 2 2 2 2 2 2 2 2 2 2 2 3 4" xfId="46458"/>
    <cellStyle name="Стиль 1 2 2 2 2 2 2 2 2 2 2 2 2 2 2 3 5" xfId="46459"/>
    <cellStyle name="Стиль 1 2 2 2 2 2 2 2 2 2 2 2 2 2 2 3 6" xfId="46460"/>
    <cellStyle name="Стиль 1 2 2 2 2 2 2 2 2 2 2 2 2 2 2 3 7" xfId="46461"/>
    <cellStyle name="Стиль 1 2 2 2 2 2 2 2 2 2 2 2 2 2 2 3 8" xfId="46462"/>
    <cellStyle name="Стиль 1 2 2 2 2 2 2 2 2 2 2 2 2 2 2 3 9" xfId="46463"/>
    <cellStyle name="Стиль 1 2 2 2 2 2 2 2 2 2 2 2 2 2 2 4" xfId="46464"/>
    <cellStyle name="Стиль 1 2 2 2 2 2 2 2 2 2 2 2 2 2 2 5" xfId="46465"/>
    <cellStyle name="Стиль 1 2 2 2 2 2 2 2 2 2 2 2 2 2 2 5 10" xfId="46466"/>
    <cellStyle name="Стиль 1 2 2 2 2 2 2 2 2 2 2 2 2 2 2 5 2" xfId="46467"/>
    <cellStyle name="Стиль 1 2 2 2 2 2 2 2 2 2 2 2 2 2 2 5 2 10" xfId="46468"/>
    <cellStyle name="Стиль 1 2 2 2 2 2 2 2 2 2 2 2 2 2 2 5 2 2" xfId="46469"/>
    <cellStyle name="Стиль 1 2 2 2 2 2 2 2 2 2 2 2 2 2 2 5 2 3" xfId="46470"/>
    <cellStyle name="Стиль 1 2 2 2 2 2 2 2 2 2 2 2 2 2 2 5 2 4" xfId="46471"/>
    <cellStyle name="Стиль 1 2 2 2 2 2 2 2 2 2 2 2 2 2 2 5 2 5" xfId="46472"/>
    <cellStyle name="Стиль 1 2 2 2 2 2 2 2 2 2 2 2 2 2 2 5 2 6" xfId="46473"/>
    <cellStyle name="Стиль 1 2 2 2 2 2 2 2 2 2 2 2 2 2 2 5 2 7" xfId="46474"/>
    <cellStyle name="Стиль 1 2 2 2 2 2 2 2 2 2 2 2 2 2 2 5 2 8" xfId="46475"/>
    <cellStyle name="Стиль 1 2 2 2 2 2 2 2 2 2 2 2 2 2 2 5 2 9" xfId="46476"/>
    <cellStyle name="Стиль 1 2 2 2 2 2 2 2 2 2 2 2 2 2 2 5 3" xfId="46477"/>
    <cellStyle name="Стиль 1 2 2 2 2 2 2 2 2 2 2 2 2 2 2 5 4" xfId="46478"/>
    <cellStyle name="Стиль 1 2 2 2 2 2 2 2 2 2 2 2 2 2 2 5 5" xfId="46479"/>
    <cellStyle name="Стиль 1 2 2 2 2 2 2 2 2 2 2 2 2 2 2 5 6" xfId="46480"/>
    <cellStyle name="Стиль 1 2 2 2 2 2 2 2 2 2 2 2 2 2 2 5 7" xfId="46481"/>
    <cellStyle name="Стиль 1 2 2 2 2 2 2 2 2 2 2 2 2 2 2 5 8" xfId="46482"/>
    <cellStyle name="Стиль 1 2 2 2 2 2 2 2 2 2 2 2 2 2 2 5 9" xfId="46483"/>
    <cellStyle name="Стиль 1 2 2 2 2 2 2 2 2 2 2 2 2 2 2 6" xfId="46484"/>
    <cellStyle name="Стиль 1 2 2 2 2 2 2 2 2 2 2 2 2 2 2 7" xfId="46485"/>
    <cellStyle name="Стиль 1 2 2 2 2 2 2 2 2 2 2 2 2 2 2 8" xfId="46486"/>
    <cellStyle name="Стиль 1 2 2 2 2 2 2 2 2 2 2 2 2 2 2 9" xfId="46487"/>
    <cellStyle name="Стиль 1 2 2 2 2 2 2 2 2 2 2 2 2 2 20" xfId="46488"/>
    <cellStyle name="Стиль 1 2 2 2 2 2 2 2 2 2 2 2 2 2 3" xfId="46489"/>
    <cellStyle name="Стиль 1 2 2 2 2 2 2 2 2 2 2 2 2 2 3 10" xfId="46490"/>
    <cellStyle name="Стиль 1 2 2 2 2 2 2 2 2 2 2 2 2 2 3 11" xfId="46491"/>
    <cellStyle name="Стиль 1 2 2 2 2 2 2 2 2 2 2 2 2 2 3 2" xfId="46492"/>
    <cellStyle name="Стиль 1 2 2 2 2 2 2 2 2 2 2 2 2 2 3 2 10" xfId="46493"/>
    <cellStyle name="Стиль 1 2 2 2 2 2 2 2 2 2 2 2 2 2 3 2 11" xfId="46494"/>
    <cellStyle name="Стиль 1 2 2 2 2 2 2 2 2 2 2 2 2 2 3 2 2" xfId="46495"/>
    <cellStyle name="Стиль 1 2 2 2 2 2 2 2 2 2 2 2 2 2 3 2 2 10" xfId="46496"/>
    <cellStyle name="Стиль 1 2 2 2 2 2 2 2 2 2 2 2 2 2 3 2 2 2" xfId="46497"/>
    <cellStyle name="Стиль 1 2 2 2 2 2 2 2 2 2 2 2 2 2 3 2 2 2 10" xfId="46498"/>
    <cellStyle name="Стиль 1 2 2 2 2 2 2 2 2 2 2 2 2 2 3 2 2 2 2" xfId="46499"/>
    <cellStyle name="Стиль 1 2 2 2 2 2 2 2 2 2 2 2 2 2 3 2 2 2 3" xfId="46500"/>
    <cellStyle name="Стиль 1 2 2 2 2 2 2 2 2 2 2 2 2 2 3 2 2 2 4" xfId="46501"/>
    <cellStyle name="Стиль 1 2 2 2 2 2 2 2 2 2 2 2 2 2 3 2 2 2 5" xfId="46502"/>
    <cellStyle name="Стиль 1 2 2 2 2 2 2 2 2 2 2 2 2 2 3 2 2 2 6" xfId="46503"/>
    <cellStyle name="Стиль 1 2 2 2 2 2 2 2 2 2 2 2 2 2 3 2 2 2 7" xfId="46504"/>
    <cellStyle name="Стиль 1 2 2 2 2 2 2 2 2 2 2 2 2 2 3 2 2 2 8" xfId="46505"/>
    <cellStyle name="Стиль 1 2 2 2 2 2 2 2 2 2 2 2 2 2 3 2 2 2 9" xfId="46506"/>
    <cellStyle name="Стиль 1 2 2 2 2 2 2 2 2 2 2 2 2 2 3 2 2 3" xfId="46507"/>
    <cellStyle name="Стиль 1 2 2 2 2 2 2 2 2 2 2 2 2 2 3 2 2 4" xfId="46508"/>
    <cellStyle name="Стиль 1 2 2 2 2 2 2 2 2 2 2 2 2 2 3 2 2 5" xfId="46509"/>
    <cellStyle name="Стиль 1 2 2 2 2 2 2 2 2 2 2 2 2 2 3 2 2 6" xfId="46510"/>
    <cellStyle name="Стиль 1 2 2 2 2 2 2 2 2 2 2 2 2 2 3 2 2 7" xfId="46511"/>
    <cellStyle name="Стиль 1 2 2 2 2 2 2 2 2 2 2 2 2 2 3 2 2 8" xfId="46512"/>
    <cellStyle name="Стиль 1 2 2 2 2 2 2 2 2 2 2 2 2 2 3 2 2 9" xfId="46513"/>
    <cellStyle name="Стиль 1 2 2 2 2 2 2 2 2 2 2 2 2 2 3 2 3" xfId="46514"/>
    <cellStyle name="Стиль 1 2 2 2 2 2 2 2 2 2 2 2 2 2 3 2 4" xfId="46515"/>
    <cellStyle name="Стиль 1 2 2 2 2 2 2 2 2 2 2 2 2 2 3 2 5" xfId="46516"/>
    <cellStyle name="Стиль 1 2 2 2 2 2 2 2 2 2 2 2 2 2 3 2 6" xfId="46517"/>
    <cellStyle name="Стиль 1 2 2 2 2 2 2 2 2 2 2 2 2 2 3 2 7" xfId="46518"/>
    <cellStyle name="Стиль 1 2 2 2 2 2 2 2 2 2 2 2 2 2 3 2 8" xfId="46519"/>
    <cellStyle name="Стиль 1 2 2 2 2 2 2 2 2 2 2 2 2 2 3 2 9" xfId="46520"/>
    <cellStyle name="Стиль 1 2 2 2 2 2 2 2 2 2 2 2 2 2 3 3" xfId="46521"/>
    <cellStyle name="Стиль 1 2 2 2 2 2 2 2 2 2 2 2 2 2 3 3 10" xfId="46522"/>
    <cellStyle name="Стиль 1 2 2 2 2 2 2 2 2 2 2 2 2 2 3 3 2" xfId="46523"/>
    <cellStyle name="Стиль 1 2 2 2 2 2 2 2 2 2 2 2 2 2 3 3 3" xfId="46524"/>
    <cellStyle name="Стиль 1 2 2 2 2 2 2 2 2 2 2 2 2 2 3 3 4" xfId="46525"/>
    <cellStyle name="Стиль 1 2 2 2 2 2 2 2 2 2 2 2 2 2 3 3 5" xfId="46526"/>
    <cellStyle name="Стиль 1 2 2 2 2 2 2 2 2 2 2 2 2 2 3 3 6" xfId="46527"/>
    <cellStyle name="Стиль 1 2 2 2 2 2 2 2 2 2 2 2 2 2 3 3 7" xfId="46528"/>
    <cellStyle name="Стиль 1 2 2 2 2 2 2 2 2 2 2 2 2 2 3 3 8" xfId="46529"/>
    <cellStyle name="Стиль 1 2 2 2 2 2 2 2 2 2 2 2 2 2 3 3 9" xfId="46530"/>
    <cellStyle name="Стиль 1 2 2 2 2 2 2 2 2 2 2 2 2 2 3 4" xfId="46531"/>
    <cellStyle name="Стиль 1 2 2 2 2 2 2 2 2 2 2 2 2 2 3 5" xfId="46532"/>
    <cellStyle name="Стиль 1 2 2 2 2 2 2 2 2 2 2 2 2 2 3 6" xfId="46533"/>
    <cellStyle name="Стиль 1 2 2 2 2 2 2 2 2 2 2 2 2 2 3 7" xfId="46534"/>
    <cellStyle name="Стиль 1 2 2 2 2 2 2 2 2 2 2 2 2 2 3 8" xfId="46535"/>
    <cellStyle name="Стиль 1 2 2 2 2 2 2 2 2 2 2 2 2 2 3 9" xfId="46536"/>
    <cellStyle name="Стиль 1 2 2 2 2 2 2 2 2 2 2 2 2 2 4" xfId="46537"/>
    <cellStyle name="Стиль 1 2 2 2 2 2 2 2 2 2 2 2 2 2 5" xfId="46538"/>
    <cellStyle name="Стиль 1 2 2 2 2 2 2 2 2 2 2 2 2 2 6" xfId="46539"/>
    <cellStyle name="Стиль 1 2 2 2 2 2 2 2 2 2 2 2 2 2 6 10" xfId="46540"/>
    <cellStyle name="Стиль 1 2 2 2 2 2 2 2 2 2 2 2 2 2 6 2" xfId="46541"/>
    <cellStyle name="Стиль 1 2 2 2 2 2 2 2 2 2 2 2 2 2 6 2 10" xfId="46542"/>
    <cellStyle name="Стиль 1 2 2 2 2 2 2 2 2 2 2 2 2 2 6 2 2" xfId="46543"/>
    <cellStyle name="Стиль 1 2 2 2 2 2 2 2 2 2 2 2 2 2 6 2 3" xfId="46544"/>
    <cellStyle name="Стиль 1 2 2 2 2 2 2 2 2 2 2 2 2 2 6 2 4" xfId="46545"/>
    <cellStyle name="Стиль 1 2 2 2 2 2 2 2 2 2 2 2 2 2 6 2 5" xfId="46546"/>
    <cellStyle name="Стиль 1 2 2 2 2 2 2 2 2 2 2 2 2 2 6 2 6" xfId="46547"/>
    <cellStyle name="Стиль 1 2 2 2 2 2 2 2 2 2 2 2 2 2 6 2 7" xfId="46548"/>
    <cellStyle name="Стиль 1 2 2 2 2 2 2 2 2 2 2 2 2 2 6 2 8" xfId="46549"/>
    <cellStyle name="Стиль 1 2 2 2 2 2 2 2 2 2 2 2 2 2 6 2 9" xfId="46550"/>
    <cellStyle name="Стиль 1 2 2 2 2 2 2 2 2 2 2 2 2 2 6 3" xfId="46551"/>
    <cellStyle name="Стиль 1 2 2 2 2 2 2 2 2 2 2 2 2 2 6 4" xfId="46552"/>
    <cellStyle name="Стиль 1 2 2 2 2 2 2 2 2 2 2 2 2 2 6 5" xfId="46553"/>
    <cellStyle name="Стиль 1 2 2 2 2 2 2 2 2 2 2 2 2 2 6 6" xfId="46554"/>
    <cellStyle name="Стиль 1 2 2 2 2 2 2 2 2 2 2 2 2 2 6 7" xfId="46555"/>
    <cellStyle name="Стиль 1 2 2 2 2 2 2 2 2 2 2 2 2 2 6 8" xfId="46556"/>
    <cellStyle name="Стиль 1 2 2 2 2 2 2 2 2 2 2 2 2 2 6 9" xfId="46557"/>
    <cellStyle name="Стиль 1 2 2 2 2 2 2 2 2 2 2 2 2 2 7" xfId="46558"/>
    <cellStyle name="Стиль 1 2 2 2 2 2 2 2 2 2 2 2 2 2 8" xfId="46559"/>
    <cellStyle name="Стиль 1 2 2 2 2 2 2 2 2 2 2 2 2 2 9" xfId="46560"/>
    <cellStyle name="Стиль 1 2 2 2 2 2 2 2 2 2 2 2 2 20" xfId="46561"/>
    <cellStyle name="Стиль 1 2 2 2 2 2 2 2 2 2 2 2 2 3" xfId="46562"/>
    <cellStyle name="Стиль 1 2 2 2 2 2 2 2 2 2 2 2 2 3 10" xfId="46563"/>
    <cellStyle name="Стиль 1 2 2 2 2 2 2 2 2 2 2 2 2 3 11" xfId="46564"/>
    <cellStyle name="Стиль 1 2 2 2 2 2 2 2 2 2 2 2 2 3 12" xfId="46565"/>
    <cellStyle name="Стиль 1 2 2 2 2 2 2 2 2 2 2 2 2 3 13" xfId="46566"/>
    <cellStyle name="Стиль 1 2 2 2 2 2 2 2 2 2 2 2 2 3 14" xfId="46567"/>
    <cellStyle name="Стиль 1 2 2 2 2 2 2 2 2 2 2 2 2 3 2" xfId="46568"/>
    <cellStyle name="Стиль 1 2 2 2 2 2 2 2 2 2 2 2 2 3 2 10" xfId="46569"/>
    <cellStyle name="Стиль 1 2 2 2 2 2 2 2 2 2 2 2 2 3 2 11" xfId="46570"/>
    <cellStyle name="Стиль 1 2 2 2 2 2 2 2 2 2 2 2 2 3 2 2" xfId="46571"/>
    <cellStyle name="Стиль 1 2 2 2 2 2 2 2 2 2 2 2 2 3 2 2 10" xfId="46572"/>
    <cellStyle name="Стиль 1 2 2 2 2 2 2 2 2 2 2 2 2 3 2 2 11" xfId="46573"/>
    <cellStyle name="Стиль 1 2 2 2 2 2 2 2 2 2 2 2 2 3 2 2 2" xfId="46574"/>
    <cellStyle name="Стиль 1 2 2 2 2 2 2 2 2 2 2 2 2 3 2 2 2 10" xfId="46575"/>
    <cellStyle name="Стиль 1 2 2 2 2 2 2 2 2 2 2 2 2 3 2 2 2 2" xfId="46576"/>
    <cellStyle name="Стиль 1 2 2 2 2 2 2 2 2 2 2 2 2 3 2 2 2 2 10" xfId="46577"/>
    <cellStyle name="Стиль 1 2 2 2 2 2 2 2 2 2 2 2 2 3 2 2 2 2 2" xfId="46578"/>
    <cellStyle name="Стиль 1 2 2 2 2 2 2 2 2 2 2 2 2 3 2 2 2 2 3" xfId="46579"/>
    <cellStyle name="Стиль 1 2 2 2 2 2 2 2 2 2 2 2 2 3 2 2 2 2 4" xfId="46580"/>
    <cellStyle name="Стиль 1 2 2 2 2 2 2 2 2 2 2 2 2 3 2 2 2 2 5" xfId="46581"/>
    <cellStyle name="Стиль 1 2 2 2 2 2 2 2 2 2 2 2 2 3 2 2 2 2 6" xfId="46582"/>
    <cellStyle name="Стиль 1 2 2 2 2 2 2 2 2 2 2 2 2 3 2 2 2 2 7" xfId="46583"/>
    <cellStyle name="Стиль 1 2 2 2 2 2 2 2 2 2 2 2 2 3 2 2 2 2 8" xfId="46584"/>
    <cellStyle name="Стиль 1 2 2 2 2 2 2 2 2 2 2 2 2 3 2 2 2 2 9" xfId="46585"/>
    <cellStyle name="Стиль 1 2 2 2 2 2 2 2 2 2 2 2 2 3 2 2 2 3" xfId="46586"/>
    <cellStyle name="Стиль 1 2 2 2 2 2 2 2 2 2 2 2 2 3 2 2 2 4" xfId="46587"/>
    <cellStyle name="Стиль 1 2 2 2 2 2 2 2 2 2 2 2 2 3 2 2 2 5" xfId="46588"/>
    <cellStyle name="Стиль 1 2 2 2 2 2 2 2 2 2 2 2 2 3 2 2 2 6" xfId="46589"/>
    <cellStyle name="Стиль 1 2 2 2 2 2 2 2 2 2 2 2 2 3 2 2 2 7" xfId="46590"/>
    <cellStyle name="Стиль 1 2 2 2 2 2 2 2 2 2 2 2 2 3 2 2 2 8" xfId="46591"/>
    <cellStyle name="Стиль 1 2 2 2 2 2 2 2 2 2 2 2 2 3 2 2 2 9" xfId="46592"/>
    <cellStyle name="Стиль 1 2 2 2 2 2 2 2 2 2 2 2 2 3 2 2 3" xfId="46593"/>
    <cellStyle name="Стиль 1 2 2 2 2 2 2 2 2 2 2 2 2 3 2 2 4" xfId="46594"/>
    <cellStyle name="Стиль 1 2 2 2 2 2 2 2 2 2 2 2 2 3 2 2 5" xfId="46595"/>
    <cellStyle name="Стиль 1 2 2 2 2 2 2 2 2 2 2 2 2 3 2 2 6" xfId="46596"/>
    <cellStyle name="Стиль 1 2 2 2 2 2 2 2 2 2 2 2 2 3 2 2 7" xfId="46597"/>
    <cellStyle name="Стиль 1 2 2 2 2 2 2 2 2 2 2 2 2 3 2 2 8" xfId="46598"/>
    <cellStyle name="Стиль 1 2 2 2 2 2 2 2 2 2 2 2 2 3 2 2 9" xfId="46599"/>
    <cellStyle name="Стиль 1 2 2 2 2 2 2 2 2 2 2 2 2 3 2 3" xfId="46600"/>
    <cellStyle name="Стиль 1 2 2 2 2 2 2 2 2 2 2 2 2 3 2 3 10" xfId="46601"/>
    <cellStyle name="Стиль 1 2 2 2 2 2 2 2 2 2 2 2 2 3 2 3 2" xfId="46602"/>
    <cellStyle name="Стиль 1 2 2 2 2 2 2 2 2 2 2 2 2 3 2 3 3" xfId="46603"/>
    <cellStyle name="Стиль 1 2 2 2 2 2 2 2 2 2 2 2 2 3 2 3 4" xfId="46604"/>
    <cellStyle name="Стиль 1 2 2 2 2 2 2 2 2 2 2 2 2 3 2 3 5" xfId="46605"/>
    <cellStyle name="Стиль 1 2 2 2 2 2 2 2 2 2 2 2 2 3 2 3 6" xfId="46606"/>
    <cellStyle name="Стиль 1 2 2 2 2 2 2 2 2 2 2 2 2 3 2 3 7" xfId="46607"/>
    <cellStyle name="Стиль 1 2 2 2 2 2 2 2 2 2 2 2 2 3 2 3 8" xfId="46608"/>
    <cellStyle name="Стиль 1 2 2 2 2 2 2 2 2 2 2 2 2 3 2 3 9" xfId="46609"/>
    <cellStyle name="Стиль 1 2 2 2 2 2 2 2 2 2 2 2 2 3 2 4" xfId="46610"/>
    <cellStyle name="Стиль 1 2 2 2 2 2 2 2 2 2 2 2 2 3 2 5" xfId="46611"/>
    <cellStyle name="Стиль 1 2 2 2 2 2 2 2 2 2 2 2 2 3 2 6" xfId="46612"/>
    <cellStyle name="Стиль 1 2 2 2 2 2 2 2 2 2 2 2 2 3 2 7" xfId="46613"/>
    <cellStyle name="Стиль 1 2 2 2 2 2 2 2 2 2 2 2 2 3 2 8" xfId="46614"/>
    <cellStyle name="Стиль 1 2 2 2 2 2 2 2 2 2 2 2 2 3 2 9" xfId="46615"/>
    <cellStyle name="Стиль 1 2 2 2 2 2 2 2 2 2 2 2 2 3 3" xfId="46616"/>
    <cellStyle name="Стиль 1 2 2 2 2 2 2 2 2 2 2 2 2 3 4" xfId="46617"/>
    <cellStyle name="Стиль 1 2 2 2 2 2 2 2 2 2 2 2 2 3 5" xfId="46618"/>
    <cellStyle name="Стиль 1 2 2 2 2 2 2 2 2 2 2 2 2 3 5 10" xfId="46619"/>
    <cellStyle name="Стиль 1 2 2 2 2 2 2 2 2 2 2 2 2 3 5 2" xfId="46620"/>
    <cellStyle name="Стиль 1 2 2 2 2 2 2 2 2 2 2 2 2 3 5 2 10" xfId="46621"/>
    <cellStyle name="Стиль 1 2 2 2 2 2 2 2 2 2 2 2 2 3 5 2 2" xfId="46622"/>
    <cellStyle name="Стиль 1 2 2 2 2 2 2 2 2 2 2 2 2 3 5 2 3" xfId="46623"/>
    <cellStyle name="Стиль 1 2 2 2 2 2 2 2 2 2 2 2 2 3 5 2 4" xfId="46624"/>
    <cellStyle name="Стиль 1 2 2 2 2 2 2 2 2 2 2 2 2 3 5 2 5" xfId="46625"/>
    <cellStyle name="Стиль 1 2 2 2 2 2 2 2 2 2 2 2 2 3 5 2 6" xfId="46626"/>
    <cellStyle name="Стиль 1 2 2 2 2 2 2 2 2 2 2 2 2 3 5 2 7" xfId="46627"/>
    <cellStyle name="Стиль 1 2 2 2 2 2 2 2 2 2 2 2 2 3 5 2 8" xfId="46628"/>
    <cellStyle name="Стиль 1 2 2 2 2 2 2 2 2 2 2 2 2 3 5 2 9" xfId="46629"/>
    <cellStyle name="Стиль 1 2 2 2 2 2 2 2 2 2 2 2 2 3 5 3" xfId="46630"/>
    <cellStyle name="Стиль 1 2 2 2 2 2 2 2 2 2 2 2 2 3 5 4" xfId="46631"/>
    <cellStyle name="Стиль 1 2 2 2 2 2 2 2 2 2 2 2 2 3 5 5" xfId="46632"/>
    <cellStyle name="Стиль 1 2 2 2 2 2 2 2 2 2 2 2 2 3 5 6" xfId="46633"/>
    <cellStyle name="Стиль 1 2 2 2 2 2 2 2 2 2 2 2 2 3 5 7" xfId="46634"/>
    <cellStyle name="Стиль 1 2 2 2 2 2 2 2 2 2 2 2 2 3 5 8" xfId="46635"/>
    <cellStyle name="Стиль 1 2 2 2 2 2 2 2 2 2 2 2 2 3 5 9" xfId="46636"/>
    <cellStyle name="Стиль 1 2 2 2 2 2 2 2 2 2 2 2 2 3 6" xfId="46637"/>
    <cellStyle name="Стиль 1 2 2 2 2 2 2 2 2 2 2 2 2 3 7" xfId="46638"/>
    <cellStyle name="Стиль 1 2 2 2 2 2 2 2 2 2 2 2 2 3 8" xfId="46639"/>
    <cellStyle name="Стиль 1 2 2 2 2 2 2 2 2 2 2 2 2 3 9" xfId="46640"/>
    <cellStyle name="Стиль 1 2 2 2 2 2 2 2 2 2 2 2 2 4" xfId="46641"/>
    <cellStyle name="Стиль 1 2 2 2 2 2 2 2 2 2 2 2 2 4 10" xfId="46642"/>
    <cellStyle name="Стиль 1 2 2 2 2 2 2 2 2 2 2 2 2 4 11" xfId="46643"/>
    <cellStyle name="Стиль 1 2 2 2 2 2 2 2 2 2 2 2 2 4 2" xfId="46644"/>
    <cellStyle name="Стиль 1 2 2 2 2 2 2 2 2 2 2 2 2 4 2 10" xfId="46645"/>
    <cellStyle name="Стиль 1 2 2 2 2 2 2 2 2 2 2 2 2 4 2 11" xfId="46646"/>
    <cellStyle name="Стиль 1 2 2 2 2 2 2 2 2 2 2 2 2 4 2 2" xfId="46647"/>
    <cellStyle name="Стиль 1 2 2 2 2 2 2 2 2 2 2 2 2 4 2 2 10" xfId="46648"/>
    <cellStyle name="Стиль 1 2 2 2 2 2 2 2 2 2 2 2 2 4 2 2 2" xfId="46649"/>
    <cellStyle name="Стиль 1 2 2 2 2 2 2 2 2 2 2 2 2 4 2 2 2 10" xfId="46650"/>
    <cellStyle name="Стиль 1 2 2 2 2 2 2 2 2 2 2 2 2 4 2 2 2 2" xfId="46651"/>
    <cellStyle name="Стиль 1 2 2 2 2 2 2 2 2 2 2 2 2 4 2 2 2 3" xfId="46652"/>
    <cellStyle name="Стиль 1 2 2 2 2 2 2 2 2 2 2 2 2 4 2 2 2 4" xfId="46653"/>
    <cellStyle name="Стиль 1 2 2 2 2 2 2 2 2 2 2 2 2 4 2 2 2 5" xfId="46654"/>
    <cellStyle name="Стиль 1 2 2 2 2 2 2 2 2 2 2 2 2 4 2 2 2 6" xfId="46655"/>
    <cellStyle name="Стиль 1 2 2 2 2 2 2 2 2 2 2 2 2 4 2 2 2 7" xfId="46656"/>
    <cellStyle name="Стиль 1 2 2 2 2 2 2 2 2 2 2 2 2 4 2 2 2 8" xfId="46657"/>
    <cellStyle name="Стиль 1 2 2 2 2 2 2 2 2 2 2 2 2 4 2 2 2 9" xfId="46658"/>
    <cellStyle name="Стиль 1 2 2 2 2 2 2 2 2 2 2 2 2 4 2 2 3" xfId="46659"/>
    <cellStyle name="Стиль 1 2 2 2 2 2 2 2 2 2 2 2 2 4 2 2 4" xfId="46660"/>
    <cellStyle name="Стиль 1 2 2 2 2 2 2 2 2 2 2 2 2 4 2 2 5" xfId="46661"/>
    <cellStyle name="Стиль 1 2 2 2 2 2 2 2 2 2 2 2 2 4 2 2 6" xfId="46662"/>
    <cellStyle name="Стиль 1 2 2 2 2 2 2 2 2 2 2 2 2 4 2 2 7" xfId="46663"/>
    <cellStyle name="Стиль 1 2 2 2 2 2 2 2 2 2 2 2 2 4 2 2 8" xfId="46664"/>
    <cellStyle name="Стиль 1 2 2 2 2 2 2 2 2 2 2 2 2 4 2 2 9" xfId="46665"/>
    <cellStyle name="Стиль 1 2 2 2 2 2 2 2 2 2 2 2 2 4 2 3" xfId="46666"/>
    <cellStyle name="Стиль 1 2 2 2 2 2 2 2 2 2 2 2 2 4 2 4" xfId="46667"/>
    <cellStyle name="Стиль 1 2 2 2 2 2 2 2 2 2 2 2 2 4 2 5" xfId="46668"/>
    <cellStyle name="Стиль 1 2 2 2 2 2 2 2 2 2 2 2 2 4 2 6" xfId="46669"/>
    <cellStyle name="Стиль 1 2 2 2 2 2 2 2 2 2 2 2 2 4 2 7" xfId="46670"/>
    <cellStyle name="Стиль 1 2 2 2 2 2 2 2 2 2 2 2 2 4 2 8" xfId="46671"/>
    <cellStyle name="Стиль 1 2 2 2 2 2 2 2 2 2 2 2 2 4 2 9" xfId="46672"/>
    <cellStyle name="Стиль 1 2 2 2 2 2 2 2 2 2 2 2 2 4 3" xfId="46673"/>
    <cellStyle name="Стиль 1 2 2 2 2 2 2 2 2 2 2 2 2 4 3 10" xfId="46674"/>
    <cellStyle name="Стиль 1 2 2 2 2 2 2 2 2 2 2 2 2 4 3 2" xfId="46675"/>
    <cellStyle name="Стиль 1 2 2 2 2 2 2 2 2 2 2 2 2 4 3 3" xfId="46676"/>
    <cellStyle name="Стиль 1 2 2 2 2 2 2 2 2 2 2 2 2 4 3 4" xfId="46677"/>
    <cellStyle name="Стиль 1 2 2 2 2 2 2 2 2 2 2 2 2 4 3 5" xfId="46678"/>
    <cellStyle name="Стиль 1 2 2 2 2 2 2 2 2 2 2 2 2 4 3 6" xfId="46679"/>
    <cellStyle name="Стиль 1 2 2 2 2 2 2 2 2 2 2 2 2 4 3 7" xfId="46680"/>
    <cellStyle name="Стиль 1 2 2 2 2 2 2 2 2 2 2 2 2 4 3 8" xfId="46681"/>
    <cellStyle name="Стиль 1 2 2 2 2 2 2 2 2 2 2 2 2 4 3 9" xfId="46682"/>
    <cellStyle name="Стиль 1 2 2 2 2 2 2 2 2 2 2 2 2 4 4" xfId="46683"/>
    <cellStyle name="Стиль 1 2 2 2 2 2 2 2 2 2 2 2 2 4 5" xfId="46684"/>
    <cellStyle name="Стиль 1 2 2 2 2 2 2 2 2 2 2 2 2 4 6" xfId="46685"/>
    <cellStyle name="Стиль 1 2 2 2 2 2 2 2 2 2 2 2 2 4 7" xfId="46686"/>
    <cellStyle name="Стиль 1 2 2 2 2 2 2 2 2 2 2 2 2 4 8" xfId="46687"/>
    <cellStyle name="Стиль 1 2 2 2 2 2 2 2 2 2 2 2 2 4 9" xfId="46688"/>
    <cellStyle name="Стиль 1 2 2 2 2 2 2 2 2 2 2 2 2 5" xfId="46689"/>
    <cellStyle name="Стиль 1 2 2 2 2 2 2 2 2 2 2 2 2 6" xfId="46690"/>
    <cellStyle name="Стиль 1 2 2 2 2 2 2 2 2 2 2 2 2 6 10" xfId="46691"/>
    <cellStyle name="Стиль 1 2 2 2 2 2 2 2 2 2 2 2 2 6 2" xfId="46692"/>
    <cellStyle name="Стиль 1 2 2 2 2 2 2 2 2 2 2 2 2 6 2 10" xfId="46693"/>
    <cellStyle name="Стиль 1 2 2 2 2 2 2 2 2 2 2 2 2 6 2 2" xfId="46694"/>
    <cellStyle name="Стиль 1 2 2 2 2 2 2 2 2 2 2 2 2 6 2 3" xfId="46695"/>
    <cellStyle name="Стиль 1 2 2 2 2 2 2 2 2 2 2 2 2 6 2 4" xfId="46696"/>
    <cellStyle name="Стиль 1 2 2 2 2 2 2 2 2 2 2 2 2 6 2 5" xfId="46697"/>
    <cellStyle name="Стиль 1 2 2 2 2 2 2 2 2 2 2 2 2 6 2 6" xfId="46698"/>
    <cellStyle name="Стиль 1 2 2 2 2 2 2 2 2 2 2 2 2 6 2 7" xfId="46699"/>
    <cellStyle name="Стиль 1 2 2 2 2 2 2 2 2 2 2 2 2 6 2 8" xfId="46700"/>
    <cellStyle name="Стиль 1 2 2 2 2 2 2 2 2 2 2 2 2 6 2 9" xfId="46701"/>
    <cellStyle name="Стиль 1 2 2 2 2 2 2 2 2 2 2 2 2 6 3" xfId="46702"/>
    <cellStyle name="Стиль 1 2 2 2 2 2 2 2 2 2 2 2 2 6 4" xfId="46703"/>
    <cellStyle name="Стиль 1 2 2 2 2 2 2 2 2 2 2 2 2 6 5" xfId="46704"/>
    <cellStyle name="Стиль 1 2 2 2 2 2 2 2 2 2 2 2 2 6 6" xfId="46705"/>
    <cellStyle name="Стиль 1 2 2 2 2 2 2 2 2 2 2 2 2 6 7" xfId="46706"/>
    <cellStyle name="Стиль 1 2 2 2 2 2 2 2 2 2 2 2 2 6 8" xfId="46707"/>
    <cellStyle name="Стиль 1 2 2 2 2 2 2 2 2 2 2 2 2 6 9" xfId="46708"/>
    <cellStyle name="Стиль 1 2 2 2 2 2 2 2 2 2 2 2 2 7" xfId="46709"/>
    <cellStyle name="Стиль 1 2 2 2 2 2 2 2 2 2 2 2 2 8" xfId="46710"/>
    <cellStyle name="Стиль 1 2 2 2 2 2 2 2 2 2 2 2 2 9" xfId="46711"/>
    <cellStyle name="Стиль 1 2 2 2 2 2 2 2 2 2 2 2 20" xfId="46712"/>
    <cellStyle name="Стиль 1 2 2 2 2 2 2 2 2 2 2 2 3" xfId="46713"/>
    <cellStyle name="Стиль 1 2 2 2 2 2 2 2 2 2 2 2 3 10" xfId="46714"/>
    <cellStyle name="Стиль 1 2 2 2 2 2 2 2 2 2 2 2 3 11" xfId="46715"/>
    <cellStyle name="Стиль 1 2 2 2 2 2 2 2 2 2 2 2 3 12" xfId="46716"/>
    <cellStyle name="Стиль 1 2 2 2 2 2 2 2 2 2 2 2 3 13" xfId="46717"/>
    <cellStyle name="Стиль 1 2 2 2 2 2 2 2 2 2 2 2 3 14" xfId="46718"/>
    <cellStyle name="Стиль 1 2 2 2 2 2 2 2 2 2 2 2 3 2" xfId="46719"/>
    <cellStyle name="Стиль 1 2 2 2 2 2 2 2 2 2 2 2 3 2 10" xfId="46720"/>
    <cellStyle name="Стиль 1 2 2 2 2 2 2 2 2 2 2 2 3 2 11" xfId="46721"/>
    <cellStyle name="Стиль 1 2 2 2 2 2 2 2 2 2 2 2 3 2 2" xfId="46722"/>
    <cellStyle name="Стиль 1 2 2 2 2 2 2 2 2 2 2 2 3 2 2 10" xfId="46723"/>
    <cellStyle name="Стиль 1 2 2 2 2 2 2 2 2 2 2 2 3 2 2 11" xfId="46724"/>
    <cellStyle name="Стиль 1 2 2 2 2 2 2 2 2 2 2 2 3 2 2 2" xfId="46725"/>
    <cellStyle name="Стиль 1 2 2 2 2 2 2 2 2 2 2 2 3 2 2 2 10" xfId="46726"/>
    <cellStyle name="Стиль 1 2 2 2 2 2 2 2 2 2 2 2 3 2 2 2 2" xfId="46727"/>
    <cellStyle name="Стиль 1 2 2 2 2 2 2 2 2 2 2 2 3 2 2 2 2 10" xfId="46728"/>
    <cellStyle name="Стиль 1 2 2 2 2 2 2 2 2 2 2 2 3 2 2 2 2 2" xfId="46729"/>
    <cellStyle name="Стиль 1 2 2 2 2 2 2 2 2 2 2 2 3 2 2 2 2 3" xfId="46730"/>
    <cellStyle name="Стиль 1 2 2 2 2 2 2 2 2 2 2 2 3 2 2 2 2 4" xfId="46731"/>
    <cellStyle name="Стиль 1 2 2 2 2 2 2 2 2 2 2 2 3 2 2 2 2 5" xfId="46732"/>
    <cellStyle name="Стиль 1 2 2 2 2 2 2 2 2 2 2 2 3 2 2 2 2 6" xfId="46733"/>
    <cellStyle name="Стиль 1 2 2 2 2 2 2 2 2 2 2 2 3 2 2 2 2 7" xfId="46734"/>
    <cellStyle name="Стиль 1 2 2 2 2 2 2 2 2 2 2 2 3 2 2 2 2 8" xfId="46735"/>
    <cellStyle name="Стиль 1 2 2 2 2 2 2 2 2 2 2 2 3 2 2 2 2 9" xfId="46736"/>
    <cellStyle name="Стиль 1 2 2 2 2 2 2 2 2 2 2 2 3 2 2 2 3" xfId="46737"/>
    <cellStyle name="Стиль 1 2 2 2 2 2 2 2 2 2 2 2 3 2 2 2 4" xfId="46738"/>
    <cellStyle name="Стиль 1 2 2 2 2 2 2 2 2 2 2 2 3 2 2 2 5" xfId="46739"/>
    <cellStyle name="Стиль 1 2 2 2 2 2 2 2 2 2 2 2 3 2 2 2 6" xfId="46740"/>
    <cellStyle name="Стиль 1 2 2 2 2 2 2 2 2 2 2 2 3 2 2 2 7" xfId="46741"/>
    <cellStyle name="Стиль 1 2 2 2 2 2 2 2 2 2 2 2 3 2 2 2 8" xfId="46742"/>
    <cellStyle name="Стиль 1 2 2 2 2 2 2 2 2 2 2 2 3 2 2 2 9" xfId="46743"/>
    <cellStyle name="Стиль 1 2 2 2 2 2 2 2 2 2 2 2 3 2 2 3" xfId="46744"/>
    <cellStyle name="Стиль 1 2 2 2 2 2 2 2 2 2 2 2 3 2 2 4" xfId="46745"/>
    <cellStyle name="Стиль 1 2 2 2 2 2 2 2 2 2 2 2 3 2 2 5" xfId="46746"/>
    <cellStyle name="Стиль 1 2 2 2 2 2 2 2 2 2 2 2 3 2 2 6" xfId="46747"/>
    <cellStyle name="Стиль 1 2 2 2 2 2 2 2 2 2 2 2 3 2 2 7" xfId="46748"/>
    <cellStyle name="Стиль 1 2 2 2 2 2 2 2 2 2 2 2 3 2 2 8" xfId="46749"/>
    <cellStyle name="Стиль 1 2 2 2 2 2 2 2 2 2 2 2 3 2 2 9" xfId="46750"/>
    <cellStyle name="Стиль 1 2 2 2 2 2 2 2 2 2 2 2 3 2 3" xfId="46751"/>
    <cellStyle name="Стиль 1 2 2 2 2 2 2 2 2 2 2 2 3 2 3 10" xfId="46752"/>
    <cellStyle name="Стиль 1 2 2 2 2 2 2 2 2 2 2 2 3 2 3 2" xfId="46753"/>
    <cellStyle name="Стиль 1 2 2 2 2 2 2 2 2 2 2 2 3 2 3 3" xfId="46754"/>
    <cellStyle name="Стиль 1 2 2 2 2 2 2 2 2 2 2 2 3 2 3 4" xfId="46755"/>
    <cellStyle name="Стиль 1 2 2 2 2 2 2 2 2 2 2 2 3 2 3 5" xfId="46756"/>
    <cellStyle name="Стиль 1 2 2 2 2 2 2 2 2 2 2 2 3 2 3 6" xfId="46757"/>
    <cellStyle name="Стиль 1 2 2 2 2 2 2 2 2 2 2 2 3 2 3 7" xfId="46758"/>
    <cellStyle name="Стиль 1 2 2 2 2 2 2 2 2 2 2 2 3 2 3 8" xfId="46759"/>
    <cellStyle name="Стиль 1 2 2 2 2 2 2 2 2 2 2 2 3 2 3 9" xfId="46760"/>
    <cellStyle name="Стиль 1 2 2 2 2 2 2 2 2 2 2 2 3 2 4" xfId="46761"/>
    <cellStyle name="Стиль 1 2 2 2 2 2 2 2 2 2 2 2 3 2 5" xfId="46762"/>
    <cellStyle name="Стиль 1 2 2 2 2 2 2 2 2 2 2 2 3 2 6" xfId="46763"/>
    <cellStyle name="Стиль 1 2 2 2 2 2 2 2 2 2 2 2 3 2 7" xfId="46764"/>
    <cellStyle name="Стиль 1 2 2 2 2 2 2 2 2 2 2 2 3 2 8" xfId="46765"/>
    <cellStyle name="Стиль 1 2 2 2 2 2 2 2 2 2 2 2 3 2 9" xfId="46766"/>
    <cellStyle name="Стиль 1 2 2 2 2 2 2 2 2 2 2 2 3 3" xfId="46767"/>
    <cellStyle name="Стиль 1 2 2 2 2 2 2 2 2 2 2 2 3 4" xfId="46768"/>
    <cellStyle name="Стиль 1 2 2 2 2 2 2 2 2 2 2 2 3 5" xfId="46769"/>
    <cellStyle name="Стиль 1 2 2 2 2 2 2 2 2 2 2 2 3 5 10" xfId="46770"/>
    <cellStyle name="Стиль 1 2 2 2 2 2 2 2 2 2 2 2 3 5 2" xfId="46771"/>
    <cellStyle name="Стиль 1 2 2 2 2 2 2 2 2 2 2 2 3 5 2 10" xfId="46772"/>
    <cellStyle name="Стиль 1 2 2 2 2 2 2 2 2 2 2 2 3 5 2 2" xfId="46773"/>
    <cellStyle name="Стиль 1 2 2 2 2 2 2 2 2 2 2 2 3 5 2 3" xfId="46774"/>
    <cellStyle name="Стиль 1 2 2 2 2 2 2 2 2 2 2 2 3 5 2 4" xfId="46775"/>
    <cellStyle name="Стиль 1 2 2 2 2 2 2 2 2 2 2 2 3 5 2 5" xfId="46776"/>
    <cellStyle name="Стиль 1 2 2 2 2 2 2 2 2 2 2 2 3 5 2 6" xfId="46777"/>
    <cellStyle name="Стиль 1 2 2 2 2 2 2 2 2 2 2 2 3 5 2 7" xfId="46778"/>
    <cellStyle name="Стиль 1 2 2 2 2 2 2 2 2 2 2 2 3 5 2 8" xfId="46779"/>
    <cellStyle name="Стиль 1 2 2 2 2 2 2 2 2 2 2 2 3 5 2 9" xfId="46780"/>
    <cellStyle name="Стиль 1 2 2 2 2 2 2 2 2 2 2 2 3 5 3" xfId="46781"/>
    <cellStyle name="Стиль 1 2 2 2 2 2 2 2 2 2 2 2 3 5 4" xfId="46782"/>
    <cellStyle name="Стиль 1 2 2 2 2 2 2 2 2 2 2 2 3 5 5" xfId="46783"/>
    <cellStyle name="Стиль 1 2 2 2 2 2 2 2 2 2 2 2 3 5 6" xfId="46784"/>
    <cellStyle name="Стиль 1 2 2 2 2 2 2 2 2 2 2 2 3 5 7" xfId="46785"/>
    <cellStyle name="Стиль 1 2 2 2 2 2 2 2 2 2 2 2 3 5 8" xfId="46786"/>
    <cellStyle name="Стиль 1 2 2 2 2 2 2 2 2 2 2 2 3 5 9" xfId="46787"/>
    <cellStyle name="Стиль 1 2 2 2 2 2 2 2 2 2 2 2 3 6" xfId="46788"/>
    <cellStyle name="Стиль 1 2 2 2 2 2 2 2 2 2 2 2 3 7" xfId="46789"/>
    <cellStyle name="Стиль 1 2 2 2 2 2 2 2 2 2 2 2 3 8" xfId="46790"/>
    <cellStyle name="Стиль 1 2 2 2 2 2 2 2 2 2 2 2 3 9" xfId="46791"/>
    <cellStyle name="Стиль 1 2 2 2 2 2 2 2 2 2 2 2 4" xfId="46792"/>
    <cellStyle name="Стиль 1 2 2 2 2 2 2 2 2 2 2 2 4 10" xfId="46793"/>
    <cellStyle name="Стиль 1 2 2 2 2 2 2 2 2 2 2 2 4 11" xfId="46794"/>
    <cellStyle name="Стиль 1 2 2 2 2 2 2 2 2 2 2 2 4 2" xfId="46795"/>
    <cellStyle name="Стиль 1 2 2 2 2 2 2 2 2 2 2 2 4 2 10" xfId="46796"/>
    <cellStyle name="Стиль 1 2 2 2 2 2 2 2 2 2 2 2 4 2 11" xfId="46797"/>
    <cellStyle name="Стиль 1 2 2 2 2 2 2 2 2 2 2 2 4 2 2" xfId="46798"/>
    <cellStyle name="Стиль 1 2 2 2 2 2 2 2 2 2 2 2 4 2 2 10" xfId="46799"/>
    <cellStyle name="Стиль 1 2 2 2 2 2 2 2 2 2 2 2 4 2 2 2" xfId="46800"/>
    <cellStyle name="Стиль 1 2 2 2 2 2 2 2 2 2 2 2 4 2 2 2 10" xfId="46801"/>
    <cellStyle name="Стиль 1 2 2 2 2 2 2 2 2 2 2 2 4 2 2 2 2" xfId="46802"/>
    <cellStyle name="Стиль 1 2 2 2 2 2 2 2 2 2 2 2 4 2 2 2 3" xfId="46803"/>
    <cellStyle name="Стиль 1 2 2 2 2 2 2 2 2 2 2 2 4 2 2 2 4" xfId="46804"/>
    <cellStyle name="Стиль 1 2 2 2 2 2 2 2 2 2 2 2 4 2 2 2 5" xfId="46805"/>
    <cellStyle name="Стиль 1 2 2 2 2 2 2 2 2 2 2 2 4 2 2 2 6" xfId="46806"/>
    <cellStyle name="Стиль 1 2 2 2 2 2 2 2 2 2 2 2 4 2 2 2 7" xfId="46807"/>
    <cellStyle name="Стиль 1 2 2 2 2 2 2 2 2 2 2 2 4 2 2 2 8" xfId="46808"/>
    <cellStyle name="Стиль 1 2 2 2 2 2 2 2 2 2 2 2 4 2 2 2 9" xfId="46809"/>
    <cellStyle name="Стиль 1 2 2 2 2 2 2 2 2 2 2 2 4 2 2 3" xfId="46810"/>
    <cellStyle name="Стиль 1 2 2 2 2 2 2 2 2 2 2 2 4 2 2 4" xfId="46811"/>
    <cellStyle name="Стиль 1 2 2 2 2 2 2 2 2 2 2 2 4 2 2 5" xfId="46812"/>
    <cellStyle name="Стиль 1 2 2 2 2 2 2 2 2 2 2 2 4 2 2 6" xfId="46813"/>
    <cellStyle name="Стиль 1 2 2 2 2 2 2 2 2 2 2 2 4 2 2 7" xfId="46814"/>
    <cellStyle name="Стиль 1 2 2 2 2 2 2 2 2 2 2 2 4 2 2 8" xfId="46815"/>
    <cellStyle name="Стиль 1 2 2 2 2 2 2 2 2 2 2 2 4 2 2 9" xfId="46816"/>
    <cellStyle name="Стиль 1 2 2 2 2 2 2 2 2 2 2 2 4 2 3" xfId="46817"/>
    <cellStyle name="Стиль 1 2 2 2 2 2 2 2 2 2 2 2 4 2 4" xfId="46818"/>
    <cellStyle name="Стиль 1 2 2 2 2 2 2 2 2 2 2 2 4 2 5" xfId="46819"/>
    <cellStyle name="Стиль 1 2 2 2 2 2 2 2 2 2 2 2 4 2 6" xfId="46820"/>
    <cellStyle name="Стиль 1 2 2 2 2 2 2 2 2 2 2 2 4 2 7" xfId="46821"/>
    <cellStyle name="Стиль 1 2 2 2 2 2 2 2 2 2 2 2 4 2 8" xfId="46822"/>
    <cellStyle name="Стиль 1 2 2 2 2 2 2 2 2 2 2 2 4 2 9" xfId="46823"/>
    <cellStyle name="Стиль 1 2 2 2 2 2 2 2 2 2 2 2 4 3" xfId="46824"/>
    <cellStyle name="Стиль 1 2 2 2 2 2 2 2 2 2 2 2 4 3 10" xfId="46825"/>
    <cellStyle name="Стиль 1 2 2 2 2 2 2 2 2 2 2 2 4 3 2" xfId="46826"/>
    <cellStyle name="Стиль 1 2 2 2 2 2 2 2 2 2 2 2 4 3 3" xfId="46827"/>
    <cellStyle name="Стиль 1 2 2 2 2 2 2 2 2 2 2 2 4 3 4" xfId="46828"/>
    <cellStyle name="Стиль 1 2 2 2 2 2 2 2 2 2 2 2 4 3 5" xfId="46829"/>
    <cellStyle name="Стиль 1 2 2 2 2 2 2 2 2 2 2 2 4 3 6" xfId="46830"/>
    <cellStyle name="Стиль 1 2 2 2 2 2 2 2 2 2 2 2 4 3 7" xfId="46831"/>
    <cellStyle name="Стиль 1 2 2 2 2 2 2 2 2 2 2 2 4 3 8" xfId="46832"/>
    <cellStyle name="Стиль 1 2 2 2 2 2 2 2 2 2 2 2 4 3 9" xfId="46833"/>
    <cellStyle name="Стиль 1 2 2 2 2 2 2 2 2 2 2 2 4 4" xfId="46834"/>
    <cellStyle name="Стиль 1 2 2 2 2 2 2 2 2 2 2 2 4 5" xfId="46835"/>
    <cellStyle name="Стиль 1 2 2 2 2 2 2 2 2 2 2 2 4 6" xfId="46836"/>
    <cellStyle name="Стиль 1 2 2 2 2 2 2 2 2 2 2 2 4 7" xfId="46837"/>
    <cellStyle name="Стиль 1 2 2 2 2 2 2 2 2 2 2 2 4 8" xfId="46838"/>
    <cellStyle name="Стиль 1 2 2 2 2 2 2 2 2 2 2 2 4 9" xfId="46839"/>
    <cellStyle name="Стиль 1 2 2 2 2 2 2 2 2 2 2 2 5" xfId="46840"/>
    <cellStyle name="Стиль 1 2 2 2 2 2 2 2 2 2 2 2 6" xfId="46841"/>
    <cellStyle name="Стиль 1 2 2 2 2 2 2 2 2 2 2 2 6 10" xfId="46842"/>
    <cellStyle name="Стиль 1 2 2 2 2 2 2 2 2 2 2 2 6 2" xfId="46843"/>
    <cellStyle name="Стиль 1 2 2 2 2 2 2 2 2 2 2 2 6 2 10" xfId="46844"/>
    <cellStyle name="Стиль 1 2 2 2 2 2 2 2 2 2 2 2 6 2 2" xfId="46845"/>
    <cellStyle name="Стиль 1 2 2 2 2 2 2 2 2 2 2 2 6 2 3" xfId="46846"/>
    <cellStyle name="Стиль 1 2 2 2 2 2 2 2 2 2 2 2 6 2 4" xfId="46847"/>
    <cellStyle name="Стиль 1 2 2 2 2 2 2 2 2 2 2 2 6 2 5" xfId="46848"/>
    <cellStyle name="Стиль 1 2 2 2 2 2 2 2 2 2 2 2 6 2 6" xfId="46849"/>
    <cellStyle name="Стиль 1 2 2 2 2 2 2 2 2 2 2 2 6 2 7" xfId="46850"/>
    <cellStyle name="Стиль 1 2 2 2 2 2 2 2 2 2 2 2 6 2 8" xfId="46851"/>
    <cellStyle name="Стиль 1 2 2 2 2 2 2 2 2 2 2 2 6 2 9" xfId="46852"/>
    <cellStyle name="Стиль 1 2 2 2 2 2 2 2 2 2 2 2 6 3" xfId="46853"/>
    <cellStyle name="Стиль 1 2 2 2 2 2 2 2 2 2 2 2 6 4" xfId="46854"/>
    <cellStyle name="Стиль 1 2 2 2 2 2 2 2 2 2 2 2 6 5" xfId="46855"/>
    <cellStyle name="Стиль 1 2 2 2 2 2 2 2 2 2 2 2 6 6" xfId="46856"/>
    <cellStyle name="Стиль 1 2 2 2 2 2 2 2 2 2 2 2 6 7" xfId="46857"/>
    <cellStyle name="Стиль 1 2 2 2 2 2 2 2 2 2 2 2 6 8" xfId="46858"/>
    <cellStyle name="Стиль 1 2 2 2 2 2 2 2 2 2 2 2 6 9" xfId="46859"/>
    <cellStyle name="Стиль 1 2 2 2 2 2 2 2 2 2 2 2 7" xfId="46860"/>
    <cellStyle name="Стиль 1 2 2 2 2 2 2 2 2 2 2 2 8" xfId="46861"/>
    <cellStyle name="Стиль 1 2 2 2 2 2 2 2 2 2 2 2 9" xfId="46862"/>
    <cellStyle name="Стиль 1 2 2 2 2 2 2 2 2 2 2 20" xfId="46863"/>
    <cellStyle name="Стиль 1 2 2 2 2 2 2 2 2 2 2 20 2" xfId="46864"/>
    <cellStyle name="Стиль 1 2 2 2 2 2 2 2 2 2 2 20 2 2" xfId="46865"/>
    <cellStyle name="Стиль 1 2 2 2 2 2 2 2 2 2 2 20 3" xfId="46866"/>
    <cellStyle name="Стиль 1 2 2 2 2 2 2 2 2 2 2 20 4" xfId="46867"/>
    <cellStyle name="Стиль 1 2 2 2 2 2 2 2 2 2 2 21" xfId="46868"/>
    <cellStyle name="Стиль 1 2 2 2 2 2 2 2 2 2 2 21 2" xfId="46869"/>
    <cellStyle name="Стиль 1 2 2 2 2 2 2 2 2 2 2 22" xfId="46870"/>
    <cellStyle name="Стиль 1 2 2 2 2 2 2 2 2 2 2 3" xfId="46871"/>
    <cellStyle name="Стиль 1 2 2 2 2 2 2 2 2 2 2 4" xfId="46872"/>
    <cellStyle name="Стиль 1 2 2 2 2 2 2 2 2 2 2 5" xfId="46873"/>
    <cellStyle name="Стиль 1 2 2 2 2 2 2 2 2 2 2 5 10" xfId="46874"/>
    <cellStyle name="Стиль 1 2 2 2 2 2 2 2 2 2 2 5 11" xfId="46875"/>
    <cellStyle name="Стиль 1 2 2 2 2 2 2 2 2 2 2 5 12" xfId="46876"/>
    <cellStyle name="Стиль 1 2 2 2 2 2 2 2 2 2 2 5 13" xfId="46877"/>
    <cellStyle name="Стиль 1 2 2 2 2 2 2 2 2 2 2 5 14" xfId="46878"/>
    <cellStyle name="Стиль 1 2 2 2 2 2 2 2 2 2 2 5 2" xfId="46879"/>
    <cellStyle name="Стиль 1 2 2 2 2 2 2 2 2 2 2 5 2 10" xfId="46880"/>
    <cellStyle name="Стиль 1 2 2 2 2 2 2 2 2 2 2 5 2 11" xfId="46881"/>
    <cellStyle name="Стиль 1 2 2 2 2 2 2 2 2 2 2 5 2 2" xfId="46882"/>
    <cellStyle name="Стиль 1 2 2 2 2 2 2 2 2 2 2 5 2 2 10" xfId="46883"/>
    <cellStyle name="Стиль 1 2 2 2 2 2 2 2 2 2 2 5 2 2 11" xfId="46884"/>
    <cellStyle name="Стиль 1 2 2 2 2 2 2 2 2 2 2 5 2 2 2" xfId="46885"/>
    <cellStyle name="Стиль 1 2 2 2 2 2 2 2 2 2 2 5 2 2 2 10" xfId="46886"/>
    <cellStyle name="Стиль 1 2 2 2 2 2 2 2 2 2 2 5 2 2 2 2" xfId="46887"/>
    <cellStyle name="Стиль 1 2 2 2 2 2 2 2 2 2 2 5 2 2 2 2 10" xfId="46888"/>
    <cellStyle name="Стиль 1 2 2 2 2 2 2 2 2 2 2 5 2 2 2 2 2" xfId="46889"/>
    <cellStyle name="Стиль 1 2 2 2 2 2 2 2 2 2 2 5 2 2 2 2 3" xfId="46890"/>
    <cellStyle name="Стиль 1 2 2 2 2 2 2 2 2 2 2 5 2 2 2 2 4" xfId="46891"/>
    <cellStyle name="Стиль 1 2 2 2 2 2 2 2 2 2 2 5 2 2 2 2 5" xfId="46892"/>
    <cellStyle name="Стиль 1 2 2 2 2 2 2 2 2 2 2 5 2 2 2 2 6" xfId="46893"/>
    <cellStyle name="Стиль 1 2 2 2 2 2 2 2 2 2 2 5 2 2 2 2 7" xfId="46894"/>
    <cellStyle name="Стиль 1 2 2 2 2 2 2 2 2 2 2 5 2 2 2 2 8" xfId="46895"/>
    <cellStyle name="Стиль 1 2 2 2 2 2 2 2 2 2 2 5 2 2 2 2 9" xfId="46896"/>
    <cellStyle name="Стиль 1 2 2 2 2 2 2 2 2 2 2 5 2 2 2 3" xfId="46897"/>
    <cellStyle name="Стиль 1 2 2 2 2 2 2 2 2 2 2 5 2 2 2 4" xfId="46898"/>
    <cellStyle name="Стиль 1 2 2 2 2 2 2 2 2 2 2 5 2 2 2 5" xfId="46899"/>
    <cellStyle name="Стиль 1 2 2 2 2 2 2 2 2 2 2 5 2 2 2 6" xfId="46900"/>
    <cellStyle name="Стиль 1 2 2 2 2 2 2 2 2 2 2 5 2 2 2 7" xfId="46901"/>
    <cellStyle name="Стиль 1 2 2 2 2 2 2 2 2 2 2 5 2 2 2 8" xfId="46902"/>
    <cellStyle name="Стиль 1 2 2 2 2 2 2 2 2 2 2 5 2 2 2 9" xfId="46903"/>
    <cellStyle name="Стиль 1 2 2 2 2 2 2 2 2 2 2 5 2 2 3" xfId="46904"/>
    <cellStyle name="Стиль 1 2 2 2 2 2 2 2 2 2 2 5 2 2 4" xfId="46905"/>
    <cellStyle name="Стиль 1 2 2 2 2 2 2 2 2 2 2 5 2 2 5" xfId="46906"/>
    <cellStyle name="Стиль 1 2 2 2 2 2 2 2 2 2 2 5 2 2 6" xfId="46907"/>
    <cellStyle name="Стиль 1 2 2 2 2 2 2 2 2 2 2 5 2 2 7" xfId="46908"/>
    <cellStyle name="Стиль 1 2 2 2 2 2 2 2 2 2 2 5 2 2 8" xfId="46909"/>
    <cellStyle name="Стиль 1 2 2 2 2 2 2 2 2 2 2 5 2 2 9" xfId="46910"/>
    <cellStyle name="Стиль 1 2 2 2 2 2 2 2 2 2 2 5 2 3" xfId="46911"/>
    <cellStyle name="Стиль 1 2 2 2 2 2 2 2 2 2 2 5 2 3 10" xfId="46912"/>
    <cellStyle name="Стиль 1 2 2 2 2 2 2 2 2 2 2 5 2 3 2" xfId="46913"/>
    <cellStyle name="Стиль 1 2 2 2 2 2 2 2 2 2 2 5 2 3 3" xfId="46914"/>
    <cellStyle name="Стиль 1 2 2 2 2 2 2 2 2 2 2 5 2 3 4" xfId="46915"/>
    <cellStyle name="Стиль 1 2 2 2 2 2 2 2 2 2 2 5 2 3 5" xfId="46916"/>
    <cellStyle name="Стиль 1 2 2 2 2 2 2 2 2 2 2 5 2 3 6" xfId="46917"/>
    <cellStyle name="Стиль 1 2 2 2 2 2 2 2 2 2 2 5 2 3 7" xfId="46918"/>
    <cellStyle name="Стиль 1 2 2 2 2 2 2 2 2 2 2 5 2 3 8" xfId="46919"/>
    <cellStyle name="Стиль 1 2 2 2 2 2 2 2 2 2 2 5 2 3 9" xfId="46920"/>
    <cellStyle name="Стиль 1 2 2 2 2 2 2 2 2 2 2 5 2 4" xfId="46921"/>
    <cellStyle name="Стиль 1 2 2 2 2 2 2 2 2 2 2 5 2 5" xfId="46922"/>
    <cellStyle name="Стиль 1 2 2 2 2 2 2 2 2 2 2 5 2 6" xfId="46923"/>
    <cellStyle name="Стиль 1 2 2 2 2 2 2 2 2 2 2 5 2 7" xfId="46924"/>
    <cellStyle name="Стиль 1 2 2 2 2 2 2 2 2 2 2 5 2 8" xfId="46925"/>
    <cellStyle name="Стиль 1 2 2 2 2 2 2 2 2 2 2 5 2 9" xfId="46926"/>
    <cellStyle name="Стиль 1 2 2 2 2 2 2 2 2 2 2 5 3" xfId="46927"/>
    <cellStyle name="Стиль 1 2 2 2 2 2 2 2 2 2 2 5 4" xfId="46928"/>
    <cellStyle name="Стиль 1 2 2 2 2 2 2 2 2 2 2 5 5" xfId="46929"/>
    <cellStyle name="Стиль 1 2 2 2 2 2 2 2 2 2 2 5 5 10" xfId="46930"/>
    <cellStyle name="Стиль 1 2 2 2 2 2 2 2 2 2 2 5 5 2" xfId="46931"/>
    <cellStyle name="Стиль 1 2 2 2 2 2 2 2 2 2 2 5 5 2 10" xfId="46932"/>
    <cellStyle name="Стиль 1 2 2 2 2 2 2 2 2 2 2 5 5 2 2" xfId="46933"/>
    <cellStyle name="Стиль 1 2 2 2 2 2 2 2 2 2 2 5 5 2 3" xfId="46934"/>
    <cellStyle name="Стиль 1 2 2 2 2 2 2 2 2 2 2 5 5 2 4" xfId="46935"/>
    <cellStyle name="Стиль 1 2 2 2 2 2 2 2 2 2 2 5 5 2 5" xfId="46936"/>
    <cellStyle name="Стиль 1 2 2 2 2 2 2 2 2 2 2 5 5 2 6" xfId="46937"/>
    <cellStyle name="Стиль 1 2 2 2 2 2 2 2 2 2 2 5 5 2 7" xfId="46938"/>
    <cellStyle name="Стиль 1 2 2 2 2 2 2 2 2 2 2 5 5 2 8" xfId="46939"/>
    <cellStyle name="Стиль 1 2 2 2 2 2 2 2 2 2 2 5 5 2 9" xfId="46940"/>
    <cellStyle name="Стиль 1 2 2 2 2 2 2 2 2 2 2 5 5 3" xfId="46941"/>
    <cellStyle name="Стиль 1 2 2 2 2 2 2 2 2 2 2 5 5 4" xfId="46942"/>
    <cellStyle name="Стиль 1 2 2 2 2 2 2 2 2 2 2 5 5 5" xfId="46943"/>
    <cellStyle name="Стиль 1 2 2 2 2 2 2 2 2 2 2 5 5 6" xfId="46944"/>
    <cellStyle name="Стиль 1 2 2 2 2 2 2 2 2 2 2 5 5 7" xfId="46945"/>
    <cellStyle name="Стиль 1 2 2 2 2 2 2 2 2 2 2 5 5 8" xfId="46946"/>
    <cellStyle name="Стиль 1 2 2 2 2 2 2 2 2 2 2 5 5 9" xfId="46947"/>
    <cellStyle name="Стиль 1 2 2 2 2 2 2 2 2 2 2 5 6" xfId="46948"/>
    <cellStyle name="Стиль 1 2 2 2 2 2 2 2 2 2 2 5 7" xfId="46949"/>
    <cellStyle name="Стиль 1 2 2 2 2 2 2 2 2 2 2 5 8" xfId="46950"/>
    <cellStyle name="Стиль 1 2 2 2 2 2 2 2 2 2 2 5 9" xfId="46951"/>
    <cellStyle name="Стиль 1 2 2 2 2 2 2 2 2 2 2 6" xfId="46952"/>
    <cellStyle name="Стиль 1 2 2 2 2 2 2 2 2 2 2 6 10" xfId="46953"/>
    <cellStyle name="Стиль 1 2 2 2 2 2 2 2 2 2 2 6 11" xfId="46954"/>
    <cellStyle name="Стиль 1 2 2 2 2 2 2 2 2 2 2 6 2" xfId="46955"/>
    <cellStyle name="Стиль 1 2 2 2 2 2 2 2 2 2 2 6 2 10" xfId="46956"/>
    <cellStyle name="Стиль 1 2 2 2 2 2 2 2 2 2 2 6 2 11" xfId="46957"/>
    <cellStyle name="Стиль 1 2 2 2 2 2 2 2 2 2 2 6 2 2" xfId="46958"/>
    <cellStyle name="Стиль 1 2 2 2 2 2 2 2 2 2 2 6 2 2 10" xfId="46959"/>
    <cellStyle name="Стиль 1 2 2 2 2 2 2 2 2 2 2 6 2 2 2" xfId="46960"/>
    <cellStyle name="Стиль 1 2 2 2 2 2 2 2 2 2 2 6 2 2 2 10" xfId="46961"/>
    <cellStyle name="Стиль 1 2 2 2 2 2 2 2 2 2 2 6 2 2 2 2" xfId="46962"/>
    <cellStyle name="Стиль 1 2 2 2 2 2 2 2 2 2 2 6 2 2 2 3" xfId="46963"/>
    <cellStyle name="Стиль 1 2 2 2 2 2 2 2 2 2 2 6 2 2 2 4" xfId="46964"/>
    <cellStyle name="Стиль 1 2 2 2 2 2 2 2 2 2 2 6 2 2 2 5" xfId="46965"/>
    <cellStyle name="Стиль 1 2 2 2 2 2 2 2 2 2 2 6 2 2 2 6" xfId="46966"/>
    <cellStyle name="Стиль 1 2 2 2 2 2 2 2 2 2 2 6 2 2 2 7" xfId="46967"/>
    <cellStyle name="Стиль 1 2 2 2 2 2 2 2 2 2 2 6 2 2 2 8" xfId="46968"/>
    <cellStyle name="Стиль 1 2 2 2 2 2 2 2 2 2 2 6 2 2 2 9" xfId="46969"/>
    <cellStyle name="Стиль 1 2 2 2 2 2 2 2 2 2 2 6 2 2 3" xfId="46970"/>
    <cellStyle name="Стиль 1 2 2 2 2 2 2 2 2 2 2 6 2 2 4" xfId="46971"/>
    <cellStyle name="Стиль 1 2 2 2 2 2 2 2 2 2 2 6 2 2 5" xfId="46972"/>
    <cellStyle name="Стиль 1 2 2 2 2 2 2 2 2 2 2 6 2 2 6" xfId="46973"/>
    <cellStyle name="Стиль 1 2 2 2 2 2 2 2 2 2 2 6 2 2 7" xfId="46974"/>
    <cellStyle name="Стиль 1 2 2 2 2 2 2 2 2 2 2 6 2 2 8" xfId="46975"/>
    <cellStyle name="Стиль 1 2 2 2 2 2 2 2 2 2 2 6 2 2 9" xfId="46976"/>
    <cellStyle name="Стиль 1 2 2 2 2 2 2 2 2 2 2 6 2 3" xfId="46977"/>
    <cellStyle name="Стиль 1 2 2 2 2 2 2 2 2 2 2 6 2 4" xfId="46978"/>
    <cellStyle name="Стиль 1 2 2 2 2 2 2 2 2 2 2 6 2 5" xfId="46979"/>
    <cellStyle name="Стиль 1 2 2 2 2 2 2 2 2 2 2 6 2 6" xfId="46980"/>
    <cellStyle name="Стиль 1 2 2 2 2 2 2 2 2 2 2 6 2 7" xfId="46981"/>
    <cellStyle name="Стиль 1 2 2 2 2 2 2 2 2 2 2 6 2 8" xfId="46982"/>
    <cellStyle name="Стиль 1 2 2 2 2 2 2 2 2 2 2 6 2 9" xfId="46983"/>
    <cellStyle name="Стиль 1 2 2 2 2 2 2 2 2 2 2 6 3" xfId="46984"/>
    <cellStyle name="Стиль 1 2 2 2 2 2 2 2 2 2 2 6 3 10" xfId="46985"/>
    <cellStyle name="Стиль 1 2 2 2 2 2 2 2 2 2 2 6 3 2" xfId="46986"/>
    <cellStyle name="Стиль 1 2 2 2 2 2 2 2 2 2 2 6 3 3" xfId="46987"/>
    <cellStyle name="Стиль 1 2 2 2 2 2 2 2 2 2 2 6 3 4" xfId="46988"/>
    <cellStyle name="Стиль 1 2 2 2 2 2 2 2 2 2 2 6 3 5" xfId="46989"/>
    <cellStyle name="Стиль 1 2 2 2 2 2 2 2 2 2 2 6 3 6" xfId="46990"/>
    <cellStyle name="Стиль 1 2 2 2 2 2 2 2 2 2 2 6 3 7" xfId="46991"/>
    <cellStyle name="Стиль 1 2 2 2 2 2 2 2 2 2 2 6 3 8" xfId="46992"/>
    <cellStyle name="Стиль 1 2 2 2 2 2 2 2 2 2 2 6 3 9" xfId="46993"/>
    <cellStyle name="Стиль 1 2 2 2 2 2 2 2 2 2 2 6 4" xfId="46994"/>
    <cellStyle name="Стиль 1 2 2 2 2 2 2 2 2 2 2 6 5" xfId="46995"/>
    <cellStyle name="Стиль 1 2 2 2 2 2 2 2 2 2 2 6 6" xfId="46996"/>
    <cellStyle name="Стиль 1 2 2 2 2 2 2 2 2 2 2 6 7" xfId="46997"/>
    <cellStyle name="Стиль 1 2 2 2 2 2 2 2 2 2 2 6 8" xfId="46998"/>
    <cellStyle name="Стиль 1 2 2 2 2 2 2 2 2 2 2 6 9" xfId="46999"/>
    <cellStyle name="Стиль 1 2 2 2 2 2 2 2 2 2 2 7" xfId="47000"/>
    <cellStyle name="Стиль 1 2 2 2 2 2 2 2 2 2 2 8" xfId="47001"/>
    <cellStyle name="Стиль 1 2 2 2 2 2 2 2 2 2 2 8 10" xfId="47002"/>
    <cellStyle name="Стиль 1 2 2 2 2 2 2 2 2 2 2 8 2" xfId="47003"/>
    <cellStyle name="Стиль 1 2 2 2 2 2 2 2 2 2 2 8 2 10" xfId="47004"/>
    <cellStyle name="Стиль 1 2 2 2 2 2 2 2 2 2 2 8 2 2" xfId="47005"/>
    <cellStyle name="Стиль 1 2 2 2 2 2 2 2 2 2 2 8 2 3" xfId="47006"/>
    <cellStyle name="Стиль 1 2 2 2 2 2 2 2 2 2 2 8 2 4" xfId="47007"/>
    <cellStyle name="Стиль 1 2 2 2 2 2 2 2 2 2 2 8 2 5" xfId="47008"/>
    <cellStyle name="Стиль 1 2 2 2 2 2 2 2 2 2 2 8 2 6" xfId="47009"/>
    <cellStyle name="Стиль 1 2 2 2 2 2 2 2 2 2 2 8 2 7" xfId="47010"/>
    <cellStyle name="Стиль 1 2 2 2 2 2 2 2 2 2 2 8 2 8" xfId="47011"/>
    <cellStyle name="Стиль 1 2 2 2 2 2 2 2 2 2 2 8 2 9" xfId="47012"/>
    <cellStyle name="Стиль 1 2 2 2 2 2 2 2 2 2 2 8 3" xfId="47013"/>
    <cellStyle name="Стиль 1 2 2 2 2 2 2 2 2 2 2 8 4" xfId="47014"/>
    <cellStyle name="Стиль 1 2 2 2 2 2 2 2 2 2 2 8 5" xfId="47015"/>
    <cellStyle name="Стиль 1 2 2 2 2 2 2 2 2 2 2 8 6" xfId="47016"/>
    <cellStyle name="Стиль 1 2 2 2 2 2 2 2 2 2 2 8 7" xfId="47017"/>
    <cellStyle name="Стиль 1 2 2 2 2 2 2 2 2 2 2 8 8" xfId="47018"/>
    <cellStyle name="Стиль 1 2 2 2 2 2 2 2 2 2 2 8 9" xfId="47019"/>
    <cellStyle name="Стиль 1 2 2 2 2 2 2 2 2 2 2 9" xfId="47020"/>
    <cellStyle name="Стиль 1 2 2 2 2 2 2 2 2 2 20" xfId="47021"/>
    <cellStyle name="Стиль 1 2 2 2 2 2 2 2 2 2 20 2" xfId="47022"/>
    <cellStyle name="Стиль 1 2 2 2 2 2 2 2 2 2 20 2 2" xfId="47023"/>
    <cellStyle name="Стиль 1 2 2 2 2 2 2 2 2 2 20 3" xfId="47024"/>
    <cellStyle name="Стиль 1 2 2 2 2 2 2 2 2 2 20 4" xfId="47025"/>
    <cellStyle name="Стиль 1 2 2 2 2 2 2 2 2 2 21" xfId="47026"/>
    <cellStyle name="Стиль 1 2 2 2 2 2 2 2 2 2 21 2" xfId="47027"/>
    <cellStyle name="Стиль 1 2 2 2 2 2 2 2 2 2 22" xfId="47028"/>
    <cellStyle name="Стиль 1 2 2 2 2 2 2 2 2 2 3" xfId="47029"/>
    <cellStyle name="Стиль 1 2 2 2 2 2 2 2 2 2 3 2" xfId="47030"/>
    <cellStyle name="Стиль 1 2 2 2 2 2 2 2 2 2 3 2 2" xfId="47031"/>
    <cellStyle name="Стиль 1 2 2 2 2 2 2 2 2 2 4" xfId="47032"/>
    <cellStyle name="Стиль 1 2 2 2 2 2 2 2 2 2 5" xfId="47033"/>
    <cellStyle name="Стиль 1 2 2 2 2 2 2 2 2 2 5 10" xfId="47034"/>
    <cellStyle name="Стиль 1 2 2 2 2 2 2 2 2 2 5 11" xfId="47035"/>
    <cellStyle name="Стиль 1 2 2 2 2 2 2 2 2 2 5 12" xfId="47036"/>
    <cellStyle name="Стиль 1 2 2 2 2 2 2 2 2 2 5 13" xfId="47037"/>
    <cellStyle name="Стиль 1 2 2 2 2 2 2 2 2 2 5 14" xfId="47038"/>
    <cellStyle name="Стиль 1 2 2 2 2 2 2 2 2 2 5 2" xfId="47039"/>
    <cellStyle name="Стиль 1 2 2 2 2 2 2 2 2 2 5 2 10" xfId="47040"/>
    <cellStyle name="Стиль 1 2 2 2 2 2 2 2 2 2 5 2 11" xfId="47041"/>
    <cellStyle name="Стиль 1 2 2 2 2 2 2 2 2 2 5 2 2" xfId="47042"/>
    <cellStyle name="Стиль 1 2 2 2 2 2 2 2 2 2 5 2 2 10" xfId="47043"/>
    <cellStyle name="Стиль 1 2 2 2 2 2 2 2 2 2 5 2 2 11" xfId="47044"/>
    <cellStyle name="Стиль 1 2 2 2 2 2 2 2 2 2 5 2 2 2" xfId="47045"/>
    <cellStyle name="Стиль 1 2 2 2 2 2 2 2 2 2 5 2 2 2 10" xfId="47046"/>
    <cellStyle name="Стиль 1 2 2 2 2 2 2 2 2 2 5 2 2 2 2" xfId="47047"/>
    <cellStyle name="Стиль 1 2 2 2 2 2 2 2 2 2 5 2 2 2 2 10" xfId="47048"/>
    <cellStyle name="Стиль 1 2 2 2 2 2 2 2 2 2 5 2 2 2 2 2" xfId="47049"/>
    <cellStyle name="Стиль 1 2 2 2 2 2 2 2 2 2 5 2 2 2 2 3" xfId="47050"/>
    <cellStyle name="Стиль 1 2 2 2 2 2 2 2 2 2 5 2 2 2 2 4" xfId="47051"/>
    <cellStyle name="Стиль 1 2 2 2 2 2 2 2 2 2 5 2 2 2 2 5" xfId="47052"/>
    <cellStyle name="Стиль 1 2 2 2 2 2 2 2 2 2 5 2 2 2 2 6" xfId="47053"/>
    <cellStyle name="Стиль 1 2 2 2 2 2 2 2 2 2 5 2 2 2 2 7" xfId="47054"/>
    <cellStyle name="Стиль 1 2 2 2 2 2 2 2 2 2 5 2 2 2 2 8" xfId="47055"/>
    <cellStyle name="Стиль 1 2 2 2 2 2 2 2 2 2 5 2 2 2 2 9" xfId="47056"/>
    <cellStyle name="Стиль 1 2 2 2 2 2 2 2 2 2 5 2 2 2 3" xfId="47057"/>
    <cellStyle name="Стиль 1 2 2 2 2 2 2 2 2 2 5 2 2 2 4" xfId="47058"/>
    <cellStyle name="Стиль 1 2 2 2 2 2 2 2 2 2 5 2 2 2 5" xfId="47059"/>
    <cellStyle name="Стиль 1 2 2 2 2 2 2 2 2 2 5 2 2 2 6" xfId="47060"/>
    <cellStyle name="Стиль 1 2 2 2 2 2 2 2 2 2 5 2 2 2 7" xfId="47061"/>
    <cellStyle name="Стиль 1 2 2 2 2 2 2 2 2 2 5 2 2 2 8" xfId="47062"/>
    <cellStyle name="Стиль 1 2 2 2 2 2 2 2 2 2 5 2 2 2 9" xfId="47063"/>
    <cellStyle name="Стиль 1 2 2 2 2 2 2 2 2 2 5 2 2 3" xfId="47064"/>
    <cellStyle name="Стиль 1 2 2 2 2 2 2 2 2 2 5 2 2 4" xfId="47065"/>
    <cellStyle name="Стиль 1 2 2 2 2 2 2 2 2 2 5 2 2 5" xfId="47066"/>
    <cellStyle name="Стиль 1 2 2 2 2 2 2 2 2 2 5 2 2 6" xfId="47067"/>
    <cellStyle name="Стиль 1 2 2 2 2 2 2 2 2 2 5 2 2 7" xfId="47068"/>
    <cellStyle name="Стиль 1 2 2 2 2 2 2 2 2 2 5 2 2 8" xfId="47069"/>
    <cellStyle name="Стиль 1 2 2 2 2 2 2 2 2 2 5 2 2 9" xfId="47070"/>
    <cellStyle name="Стиль 1 2 2 2 2 2 2 2 2 2 5 2 3" xfId="47071"/>
    <cellStyle name="Стиль 1 2 2 2 2 2 2 2 2 2 5 2 3 10" xfId="47072"/>
    <cellStyle name="Стиль 1 2 2 2 2 2 2 2 2 2 5 2 3 2" xfId="47073"/>
    <cellStyle name="Стиль 1 2 2 2 2 2 2 2 2 2 5 2 3 3" xfId="47074"/>
    <cellStyle name="Стиль 1 2 2 2 2 2 2 2 2 2 5 2 3 4" xfId="47075"/>
    <cellStyle name="Стиль 1 2 2 2 2 2 2 2 2 2 5 2 3 5" xfId="47076"/>
    <cellStyle name="Стиль 1 2 2 2 2 2 2 2 2 2 5 2 3 6" xfId="47077"/>
    <cellStyle name="Стиль 1 2 2 2 2 2 2 2 2 2 5 2 3 7" xfId="47078"/>
    <cellStyle name="Стиль 1 2 2 2 2 2 2 2 2 2 5 2 3 8" xfId="47079"/>
    <cellStyle name="Стиль 1 2 2 2 2 2 2 2 2 2 5 2 3 9" xfId="47080"/>
    <cellStyle name="Стиль 1 2 2 2 2 2 2 2 2 2 5 2 4" xfId="47081"/>
    <cellStyle name="Стиль 1 2 2 2 2 2 2 2 2 2 5 2 5" xfId="47082"/>
    <cellStyle name="Стиль 1 2 2 2 2 2 2 2 2 2 5 2 6" xfId="47083"/>
    <cellStyle name="Стиль 1 2 2 2 2 2 2 2 2 2 5 2 7" xfId="47084"/>
    <cellStyle name="Стиль 1 2 2 2 2 2 2 2 2 2 5 2 8" xfId="47085"/>
    <cellStyle name="Стиль 1 2 2 2 2 2 2 2 2 2 5 2 9" xfId="47086"/>
    <cellStyle name="Стиль 1 2 2 2 2 2 2 2 2 2 5 3" xfId="47087"/>
    <cellStyle name="Стиль 1 2 2 2 2 2 2 2 2 2 5 4" xfId="47088"/>
    <cellStyle name="Стиль 1 2 2 2 2 2 2 2 2 2 5 5" xfId="47089"/>
    <cellStyle name="Стиль 1 2 2 2 2 2 2 2 2 2 5 5 10" xfId="47090"/>
    <cellStyle name="Стиль 1 2 2 2 2 2 2 2 2 2 5 5 2" xfId="47091"/>
    <cellStyle name="Стиль 1 2 2 2 2 2 2 2 2 2 5 5 2 10" xfId="47092"/>
    <cellStyle name="Стиль 1 2 2 2 2 2 2 2 2 2 5 5 2 2" xfId="47093"/>
    <cellStyle name="Стиль 1 2 2 2 2 2 2 2 2 2 5 5 2 3" xfId="47094"/>
    <cellStyle name="Стиль 1 2 2 2 2 2 2 2 2 2 5 5 2 4" xfId="47095"/>
    <cellStyle name="Стиль 1 2 2 2 2 2 2 2 2 2 5 5 2 5" xfId="47096"/>
    <cellStyle name="Стиль 1 2 2 2 2 2 2 2 2 2 5 5 2 6" xfId="47097"/>
    <cellStyle name="Стиль 1 2 2 2 2 2 2 2 2 2 5 5 2 7" xfId="47098"/>
    <cellStyle name="Стиль 1 2 2 2 2 2 2 2 2 2 5 5 2 8" xfId="47099"/>
    <cellStyle name="Стиль 1 2 2 2 2 2 2 2 2 2 5 5 2 9" xfId="47100"/>
    <cellStyle name="Стиль 1 2 2 2 2 2 2 2 2 2 5 5 3" xfId="47101"/>
    <cellStyle name="Стиль 1 2 2 2 2 2 2 2 2 2 5 5 4" xfId="47102"/>
    <cellStyle name="Стиль 1 2 2 2 2 2 2 2 2 2 5 5 5" xfId="47103"/>
    <cellStyle name="Стиль 1 2 2 2 2 2 2 2 2 2 5 5 6" xfId="47104"/>
    <cellStyle name="Стиль 1 2 2 2 2 2 2 2 2 2 5 5 7" xfId="47105"/>
    <cellStyle name="Стиль 1 2 2 2 2 2 2 2 2 2 5 5 8" xfId="47106"/>
    <cellStyle name="Стиль 1 2 2 2 2 2 2 2 2 2 5 5 9" xfId="47107"/>
    <cellStyle name="Стиль 1 2 2 2 2 2 2 2 2 2 5 6" xfId="47108"/>
    <cellStyle name="Стиль 1 2 2 2 2 2 2 2 2 2 5 7" xfId="47109"/>
    <cellStyle name="Стиль 1 2 2 2 2 2 2 2 2 2 5 8" xfId="47110"/>
    <cellStyle name="Стиль 1 2 2 2 2 2 2 2 2 2 5 9" xfId="47111"/>
    <cellStyle name="Стиль 1 2 2 2 2 2 2 2 2 2 6" xfId="47112"/>
    <cellStyle name="Стиль 1 2 2 2 2 2 2 2 2 2 6 10" xfId="47113"/>
    <cellStyle name="Стиль 1 2 2 2 2 2 2 2 2 2 6 11" xfId="47114"/>
    <cellStyle name="Стиль 1 2 2 2 2 2 2 2 2 2 6 2" xfId="47115"/>
    <cellStyle name="Стиль 1 2 2 2 2 2 2 2 2 2 6 2 10" xfId="47116"/>
    <cellStyle name="Стиль 1 2 2 2 2 2 2 2 2 2 6 2 11" xfId="47117"/>
    <cellStyle name="Стиль 1 2 2 2 2 2 2 2 2 2 6 2 2" xfId="47118"/>
    <cellStyle name="Стиль 1 2 2 2 2 2 2 2 2 2 6 2 2 10" xfId="47119"/>
    <cellStyle name="Стиль 1 2 2 2 2 2 2 2 2 2 6 2 2 2" xfId="47120"/>
    <cellStyle name="Стиль 1 2 2 2 2 2 2 2 2 2 6 2 2 2 10" xfId="47121"/>
    <cellStyle name="Стиль 1 2 2 2 2 2 2 2 2 2 6 2 2 2 2" xfId="47122"/>
    <cellStyle name="Стиль 1 2 2 2 2 2 2 2 2 2 6 2 2 2 3" xfId="47123"/>
    <cellStyle name="Стиль 1 2 2 2 2 2 2 2 2 2 6 2 2 2 4" xfId="47124"/>
    <cellStyle name="Стиль 1 2 2 2 2 2 2 2 2 2 6 2 2 2 5" xfId="47125"/>
    <cellStyle name="Стиль 1 2 2 2 2 2 2 2 2 2 6 2 2 2 6" xfId="47126"/>
    <cellStyle name="Стиль 1 2 2 2 2 2 2 2 2 2 6 2 2 2 7" xfId="47127"/>
    <cellStyle name="Стиль 1 2 2 2 2 2 2 2 2 2 6 2 2 2 8" xfId="47128"/>
    <cellStyle name="Стиль 1 2 2 2 2 2 2 2 2 2 6 2 2 2 9" xfId="47129"/>
    <cellStyle name="Стиль 1 2 2 2 2 2 2 2 2 2 6 2 2 3" xfId="47130"/>
    <cellStyle name="Стиль 1 2 2 2 2 2 2 2 2 2 6 2 2 4" xfId="47131"/>
    <cellStyle name="Стиль 1 2 2 2 2 2 2 2 2 2 6 2 2 5" xfId="47132"/>
    <cellStyle name="Стиль 1 2 2 2 2 2 2 2 2 2 6 2 2 6" xfId="47133"/>
    <cellStyle name="Стиль 1 2 2 2 2 2 2 2 2 2 6 2 2 7" xfId="47134"/>
    <cellStyle name="Стиль 1 2 2 2 2 2 2 2 2 2 6 2 2 8" xfId="47135"/>
    <cellStyle name="Стиль 1 2 2 2 2 2 2 2 2 2 6 2 2 9" xfId="47136"/>
    <cellStyle name="Стиль 1 2 2 2 2 2 2 2 2 2 6 2 3" xfId="47137"/>
    <cellStyle name="Стиль 1 2 2 2 2 2 2 2 2 2 6 2 4" xfId="47138"/>
    <cellStyle name="Стиль 1 2 2 2 2 2 2 2 2 2 6 2 5" xfId="47139"/>
    <cellStyle name="Стиль 1 2 2 2 2 2 2 2 2 2 6 2 6" xfId="47140"/>
    <cellStyle name="Стиль 1 2 2 2 2 2 2 2 2 2 6 2 7" xfId="47141"/>
    <cellStyle name="Стиль 1 2 2 2 2 2 2 2 2 2 6 2 8" xfId="47142"/>
    <cellStyle name="Стиль 1 2 2 2 2 2 2 2 2 2 6 2 9" xfId="47143"/>
    <cellStyle name="Стиль 1 2 2 2 2 2 2 2 2 2 6 3" xfId="47144"/>
    <cellStyle name="Стиль 1 2 2 2 2 2 2 2 2 2 6 3 10" xfId="47145"/>
    <cellStyle name="Стиль 1 2 2 2 2 2 2 2 2 2 6 3 2" xfId="47146"/>
    <cellStyle name="Стиль 1 2 2 2 2 2 2 2 2 2 6 3 3" xfId="47147"/>
    <cellStyle name="Стиль 1 2 2 2 2 2 2 2 2 2 6 3 4" xfId="47148"/>
    <cellStyle name="Стиль 1 2 2 2 2 2 2 2 2 2 6 3 5" xfId="47149"/>
    <cellStyle name="Стиль 1 2 2 2 2 2 2 2 2 2 6 3 6" xfId="47150"/>
    <cellStyle name="Стиль 1 2 2 2 2 2 2 2 2 2 6 3 7" xfId="47151"/>
    <cellStyle name="Стиль 1 2 2 2 2 2 2 2 2 2 6 3 8" xfId="47152"/>
    <cellStyle name="Стиль 1 2 2 2 2 2 2 2 2 2 6 3 9" xfId="47153"/>
    <cellStyle name="Стиль 1 2 2 2 2 2 2 2 2 2 6 4" xfId="47154"/>
    <cellStyle name="Стиль 1 2 2 2 2 2 2 2 2 2 6 5" xfId="47155"/>
    <cellStyle name="Стиль 1 2 2 2 2 2 2 2 2 2 6 6" xfId="47156"/>
    <cellStyle name="Стиль 1 2 2 2 2 2 2 2 2 2 6 7" xfId="47157"/>
    <cellStyle name="Стиль 1 2 2 2 2 2 2 2 2 2 6 8" xfId="47158"/>
    <cellStyle name="Стиль 1 2 2 2 2 2 2 2 2 2 6 9" xfId="47159"/>
    <cellStyle name="Стиль 1 2 2 2 2 2 2 2 2 2 7" xfId="47160"/>
    <cellStyle name="Стиль 1 2 2 2 2 2 2 2 2 2 8" xfId="47161"/>
    <cellStyle name="Стиль 1 2 2 2 2 2 2 2 2 2 8 10" xfId="47162"/>
    <cellStyle name="Стиль 1 2 2 2 2 2 2 2 2 2 8 2" xfId="47163"/>
    <cellStyle name="Стиль 1 2 2 2 2 2 2 2 2 2 8 2 10" xfId="47164"/>
    <cellStyle name="Стиль 1 2 2 2 2 2 2 2 2 2 8 2 2" xfId="47165"/>
    <cellStyle name="Стиль 1 2 2 2 2 2 2 2 2 2 8 2 3" xfId="47166"/>
    <cellStyle name="Стиль 1 2 2 2 2 2 2 2 2 2 8 2 4" xfId="47167"/>
    <cellStyle name="Стиль 1 2 2 2 2 2 2 2 2 2 8 2 5" xfId="47168"/>
    <cellStyle name="Стиль 1 2 2 2 2 2 2 2 2 2 8 2 6" xfId="47169"/>
    <cellStyle name="Стиль 1 2 2 2 2 2 2 2 2 2 8 2 7" xfId="47170"/>
    <cellStyle name="Стиль 1 2 2 2 2 2 2 2 2 2 8 2 8" xfId="47171"/>
    <cellStyle name="Стиль 1 2 2 2 2 2 2 2 2 2 8 2 9" xfId="47172"/>
    <cellStyle name="Стиль 1 2 2 2 2 2 2 2 2 2 8 3" xfId="47173"/>
    <cellStyle name="Стиль 1 2 2 2 2 2 2 2 2 2 8 4" xfId="47174"/>
    <cellStyle name="Стиль 1 2 2 2 2 2 2 2 2 2 8 5" xfId="47175"/>
    <cellStyle name="Стиль 1 2 2 2 2 2 2 2 2 2 8 6" xfId="47176"/>
    <cellStyle name="Стиль 1 2 2 2 2 2 2 2 2 2 8 7" xfId="47177"/>
    <cellStyle name="Стиль 1 2 2 2 2 2 2 2 2 2 8 8" xfId="47178"/>
    <cellStyle name="Стиль 1 2 2 2 2 2 2 2 2 2 8 9" xfId="47179"/>
    <cellStyle name="Стиль 1 2 2 2 2 2 2 2 2 2 9" xfId="47180"/>
    <cellStyle name="Стиль 1 2 2 2 2 2 2 2 2 20" xfId="47181"/>
    <cellStyle name="Стиль 1 2 2 2 2 2 2 2 2 20 2" xfId="47182"/>
    <cellStyle name="Стиль 1 2 2 2 2 2 2 2 2 20 2 2" xfId="47183"/>
    <cellStyle name="Стиль 1 2 2 2 2 2 2 2 2 20 2 2 2" xfId="47184"/>
    <cellStyle name="Стиль 1 2 2 2 2 2 2 2 2 20 2 2 2 2" xfId="47185"/>
    <cellStyle name="Стиль 1 2 2 2 2 2 2 2 2 20 2 2 3" xfId="47186"/>
    <cellStyle name="Стиль 1 2 2 2 2 2 2 2 2 20 2 2 4" xfId="47187"/>
    <cellStyle name="Стиль 1 2 2 2 2 2 2 2 2 20 2 3" xfId="47188"/>
    <cellStyle name="Стиль 1 2 2 2 2 2 2 2 2 20 2 3 2" xfId="47189"/>
    <cellStyle name="Стиль 1 2 2 2 2 2 2 2 2 20 2 4" xfId="47190"/>
    <cellStyle name="Стиль 1 2 2 2 2 2 2 2 2 20 3" xfId="47191"/>
    <cellStyle name="Стиль 1 2 2 2 2 2 2 2 2 20 3 2" xfId="47192"/>
    <cellStyle name="Стиль 1 2 2 2 2 2 2 2 2 20 4" xfId="47193"/>
    <cellStyle name="Стиль 1 2 2 2 2 2 2 2 2 20 5" xfId="47194"/>
    <cellStyle name="Стиль 1 2 2 2 2 2 2 2 2 21" xfId="47195"/>
    <cellStyle name="Стиль 1 2 2 2 2 2 2 2 2 21 2" xfId="47196"/>
    <cellStyle name="Стиль 1 2 2 2 2 2 2 2 2 21 2 2" xfId="47197"/>
    <cellStyle name="Стиль 1 2 2 2 2 2 2 2 2 21 3" xfId="47198"/>
    <cellStyle name="Стиль 1 2 2 2 2 2 2 2 2 21 4" xfId="47199"/>
    <cellStyle name="Стиль 1 2 2 2 2 2 2 2 2 22" xfId="47200"/>
    <cellStyle name="Стиль 1 2 2 2 2 2 2 2 2 22 2" xfId="47201"/>
    <cellStyle name="Стиль 1 2 2 2 2 2 2 2 2 23" xfId="47202"/>
    <cellStyle name="Стиль 1 2 2 2 2 2 2 2 2 3" xfId="47203"/>
    <cellStyle name="Стиль 1 2 2 2 2 2 2 2 2 3 2" xfId="47204"/>
    <cellStyle name="Стиль 1 2 2 2 2 2 2 2 2 3 2 2" xfId="47205"/>
    <cellStyle name="Стиль 1 2 2 2 2 2 2 2 2 4" xfId="47206"/>
    <cellStyle name="Стиль 1 2 2 2 2 2 2 2 2 5" xfId="47207"/>
    <cellStyle name="Стиль 1 2 2 2 2 2 2 2 2 6" xfId="47208"/>
    <cellStyle name="Стиль 1 2 2 2 2 2 2 2 2 6 10" xfId="47209"/>
    <cellStyle name="Стиль 1 2 2 2 2 2 2 2 2 6 11" xfId="47210"/>
    <cellStyle name="Стиль 1 2 2 2 2 2 2 2 2 6 12" xfId="47211"/>
    <cellStyle name="Стиль 1 2 2 2 2 2 2 2 2 6 13" xfId="47212"/>
    <cellStyle name="Стиль 1 2 2 2 2 2 2 2 2 6 14" xfId="47213"/>
    <cellStyle name="Стиль 1 2 2 2 2 2 2 2 2 6 2" xfId="47214"/>
    <cellStyle name="Стиль 1 2 2 2 2 2 2 2 2 6 2 10" xfId="47215"/>
    <cellStyle name="Стиль 1 2 2 2 2 2 2 2 2 6 2 11" xfId="47216"/>
    <cellStyle name="Стиль 1 2 2 2 2 2 2 2 2 6 2 2" xfId="47217"/>
    <cellStyle name="Стиль 1 2 2 2 2 2 2 2 2 6 2 2 10" xfId="47218"/>
    <cellStyle name="Стиль 1 2 2 2 2 2 2 2 2 6 2 2 11" xfId="47219"/>
    <cellStyle name="Стиль 1 2 2 2 2 2 2 2 2 6 2 2 2" xfId="47220"/>
    <cellStyle name="Стиль 1 2 2 2 2 2 2 2 2 6 2 2 2 10" xfId="47221"/>
    <cellStyle name="Стиль 1 2 2 2 2 2 2 2 2 6 2 2 2 2" xfId="47222"/>
    <cellStyle name="Стиль 1 2 2 2 2 2 2 2 2 6 2 2 2 2 10" xfId="47223"/>
    <cellStyle name="Стиль 1 2 2 2 2 2 2 2 2 6 2 2 2 2 2" xfId="47224"/>
    <cellStyle name="Стиль 1 2 2 2 2 2 2 2 2 6 2 2 2 2 3" xfId="47225"/>
    <cellStyle name="Стиль 1 2 2 2 2 2 2 2 2 6 2 2 2 2 4" xfId="47226"/>
    <cellStyle name="Стиль 1 2 2 2 2 2 2 2 2 6 2 2 2 2 5" xfId="47227"/>
    <cellStyle name="Стиль 1 2 2 2 2 2 2 2 2 6 2 2 2 2 6" xfId="47228"/>
    <cellStyle name="Стиль 1 2 2 2 2 2 2 2 2 6 2 2 2 2 7" xfId="47229"/>
    <cellStyle name="Стиль 1 2 2 2 2 2 2 2 2 6 2 2 2 2 8" xfId="47230"/>
    <cellStyle name="Стиль 1 2 2 2 2 2 2 2 2 6 2 2 2 2 9" xfId="47231"/>
    <cellStyle name="Стиль 1 2 2 2 2 2 2 2 2 6 2 2 2 3" xfId="47232"/>
    <cellStyle name="Стиль 1 2 2 2 2 2 2 2 2 6 2 2 2 4" xfId="47233"/>
    <cellStyle name="Стиль 1 2 2 2 2 2 2 2 2 6 2 2 2 5" xfId="47234"/>
    <cellStyle name="Стиль 1 2 2 2 2 2 2 2 2 6 2 2 2 6" xfId="47235"/>
    <cellStyle name="Стиль 1 2 2 2 2 2 2 2 2 6 2 2 2 7" xfId="47236"/>
    <cellStyle name="Стиль 1 2 2 2 2 2 2 2 2 6 2 2 2 8" xfId="47237"/>
    <cellStyle name="Стиль 1 2 2 2 2 2 2 2 2 6 2 2 2 9" xfId="47238"/>
    <cellStyle name="Стиль 1 2 2 2 2 2 2 2 2 6 2 2 3" xfId="47239"/>
    <cellStyle name="Стиль 1 2 2 2 2 2 2 2 2 6 2 2 4" xfId="47240"/>
    <cellStyle name="Стиль 1 2 2 2 2 2 2 2 2 6 2 2 5" xfId="47241"/>
    <cellStyle name="Стиль 1 2 2 2 2 2 2 2 2 6 2 2 6" xfId="47242"/>
    <cellStyle name="Стиль 1 2 2 2 2 2 2 2 2 6 2 2 7" xfId="47243"/>
    <cellStyle name="Стиль 1 2 2 2 2 2 2 2 2 6 2 2 8" xfId="47244"/>
    <cellStyle name="Стиль 1 2 2 2 2 2 2 2 2 6 2 2 9" xfId="47245"/>
    <cellStyle name="Стиль 1 2 2 2 2 2 2 2 2 6 2 3" xfId="47246"/>
    <cellStyle name="Стиль 1 2 2 2 2 2 2 2 2 6 2 3 10" xfId="47247"/>
    <cellStyle name="Стиль 1 2 2 2 2 2 2 2 2 6 2 3 2" xfId="47248"/>
    <cellStyle name="Стиль 1 2 2 2 2 2 2 2 2 6 2 3 3" xfId="47249"/>
    <cellStyle name="Стиль 1 2 2 2 2 2 2 2 2 6 2 3 4" xfId="47250"/>
    <cellStyle name="Стиль 1 2 2 2 2 2 2 2 2 6 2 3 5" xfId="47251"/>
    <cellStyle name="Стиль 1 2 2 2 2 2 2 2 2 6 2 3 6" xfId="47252"/>
    <cellStyle name="Стиль 1 2 2 2 2 2 2 2 2 6 2 3 7" xfId="47253"/>
    <cellStyle name="Стиль 1 2 2 2 2 2 2 2 2 6 2 3 8" xfId="47254"/>
    <cellStyle name="Стиль 1 2 2 2 2 2 2 2 2 6 2 3 9" xfId="47255"/>
    <cellStyle name="Стиль 1 2 2 2 2 2 2 2 2 6 2 4" xfId="47256"/>
    <cellStyle name="Стиль 1 2 2 2 2 2 2 2 2 6 2 5" xfId="47257"/>
    <cellStyle name="Стиль 1 2 2 2 2 2 2 2 2 6 2 6" xfId="47258"/>
    <cellStyle name="Стиль 1 2 2 2 2 2 2 2 2 6 2 7" xfId="47259"/>
    <cellStyle name="Стиль 1 2 2 2 2 2 2 2 2 6 2 8" xfId="47260"/>
    <cellStyle name="Стиль 1 2 2 2 2 2 2 2 2 6 2 9" xfId="47261"/>
    <cellStyle name="Стиль 1 2 2 2 2 2 2 2 2 6 3" xfId="47262"/>
    <cellStyle name="Стиль 1 2 2 2 2 2 2 2 2 6 4" xfId="47263"/>
    <cellStyle name="Стиль 1 2 2 2 2 2 2 2 2 6 5" xfId="47264"/>
    <cellStyle name="Стиль 1 2 2 2 2 2 2 2 2 6 5 10" xfId="47265"/>
    <cellStyle name="Стиль 1 2 2 2 2 2 2 2 2 6 5 2" xfId="47266"/>
    <cellStyle name="Стиль 1 2 2 2 2 2 2 2 2 6 5 2 10" xfId="47267"/>
    <cellStyle name="Стиль 1 2 2 2 2 2 2 2 2 6 5 2 2" xfId="47268"/>
    <cellStyle name="Стиль 1 2 2 2 2 2 2 2 2 6 5 2 3" xfId="47269"/>
    <cellStyle name="Стиль 1 2 2 2 2 2 2 2 2 6 5 2 4" xfId="47270"/>
    <cellStyle name="Стиль 1 2 2 2 2 2 2 2 2 6 5 2 5" xfId="47271"/>
    <cellStyle name="Стиль 1 2 2 2 2 2 2 2 2 6 5 2 6" xfId="47272"/>
    <cellStyle name="Стиль 1 2 2 2 2 2 2 2 2 6 5 2 7" xfId="47273"/>
    <cellStyle name="Стиль 1 2 2 2 2 2 2 2 2 6 5 2 8" xfId="47274"/>
    <cellStyle name="Стиль 1 2 2 2 2 2 2 2 2 6 5 2 9" xfId="47275"/>
    <cellStyle name="Стиль 1 2 2 2 2 2 2 2 2 6 5 3" xfId="47276"/>
    <cellStyle name="Стиль 1 2 2 2 2 2 2 2 2 6 5 4" xfId="47277"/>
    <cellStyle name="Стиль 1 2 2 2 2 2 2 2 2 6 5 5" xfId="47278"/>
    <cellStyle name="Стиль 1 2 2 2 2 2 2 2 2 6 5 6" xfId="47279"/>
    <cellStyle name="Стиль 1 2 2 2 2 2 2 2 2 6 5 7" xfId="47280"/>
    <cellStyle name="Стиль 1 2 2 2 2 2 2 2 2 6 5 8" xfId="47281"/>
    <cellStyle name="Стиль 1 2 2 2 2 2 2 2 2 6 5 9" xfId="47282"/>
    <cellStyle name="Стиль 1 2 2 2 2 2 2 2 2 6 6" xfId="47283"/>
    <cellStyle name="Стиль 1 2 2 2 2 2 2 2 2 6 7" xfId="47284"/>
    <cellStyle name="Стиль 1 2 2 2 2 2 2 2 2 6 8" xfId="47285"/>
    <cellStyle name="Стиль 1 2 2 2 2 2 2 2 2 6 9" xfId="47286"/>
    <cellStyle name="Стиль 1 2 2 2 2 2 2 2 2 7" xfId="47287"/>
    <cellStyle name="Стиль 1 2 2 2 2 2 2 2 2 7 10" xfId="47288"/>
    <cellStyle name="Стиль 1 2 2 2 2 2 2 2 2 7 11" xfId="47289"/>
    <cellStyle name="Стиль 1 2 2 2 2 2 2 2 2 7 2" xfId="47290"/>
    <cellStyle name="Стиль 1 2 2 2 2 2 2 2 2 7 2 10" xfId="47291"/>
    <cellStyle name="Стиль 1 2 2 2 2 2 2 2 2 7 2 11" xfId="47292"/>
    <cellStyle name="Стиль 1 2 2 2 2 2 2 2 2 7 2 2" xfId="47293"/>
    <cellStyle name="Стиль 1 2 2 2 2 2 2 2 2 7 2 2 10" xfId="47294"/>
    <cellStyle name="Стиль 1 2 2 2 2 2 2 2 2 7 2 2 2" xfId="47295"/>
    <cellStyle name="Стиль 1 2 2 2 2 2 2 2 2 7 2 2 2 10" xfId="47296"/>
    <cellStyle name="Стиль 1 2 2 2 2 2 2 2 2 7 2 2 2 2" xfId="47297"/>
    <cellStyle name="Стиль 1 2 2 2 2 2 2 2 2 7 2 2 2 3" xfId="47298"/>
    <cellStyle name="Стиль 1 2 2 2 2 2 2 2 2 7 2 2 2 4" xfId="47299"/>
    <cellStyle name="Стиль 1 2 2 2 2 2 2 2 2 7 2 2 2 5" xfId="47300"/>
    <cellStyle name="Стиль 1 2 2 2 2 2 2 2 2 7 2 2 2 6" xfId="47301"/>
    <cellStyle name="Стиль 1 2 2 2 2 2 2 2 2 7 2 2 2 7" xfId="47302"/>
    <cellStyle name="Стиль 1 2 2 2 2 2 2 2 2 7 2 2 2 8" xfId="47303"/>
    <cellStyle name="Стиль 1 2 2 2 2 2 2 2 2 7 2 2 2 9" xfId="47304"/>
    <cellStyle name="Стиль 1 2 2 2 2 2 2 2 2 7 2 2 3" xfId="47305"/>
    <cellStyle name="Стиль 1 2 2 2 2 2 2 2 2 7 2 2 4" xfId="47306"/>
    <cellStyle name="Стиль 1 2 2 2 2 2 2 2 2 7 2 2 5" xfId="47307"/>
    <cellStyle name="Стиль 1 2 2 2 2 2 2 2 2 7 2 2 6" xfId="47308"/>
    <cellStyle name="Стиль 1 2 2 2 2 2 2 2 2 7 2 2 7" xfId="47309"/>
    <cellStyle name="Стиль 1 2 2 2 2 2 2 2 2 7 2 2 8" xfId="47310"/>
    <cellStyle name="Стиль 1 2 2 2 2 2 2 2 2 7 2 2 9" xfId="47311"/>
    <cellStyle name="Стиль 1 2 2 2 2 2 2 2 2 7 2 3" xfId="47312"/>
    <cellStyle name="Стиль 1 2 2 2 2 2 2 2 2 7 2 4" xfId="47313"/>
    <cellStyle name="Стиль 1 2 2 2 2 2 2 2 2 7 2 5" xfId="47314"/>
    <cellStyle name="Стиль 1 2 2 2 2 2 2 2 2 7 2 6" xfId="47315"/>
    <cellStyle name="Стиль 1 2 2 2 2 2 2 2 2 7 2 7" xfId="47316"/>
    <cellStyle name="Стиль 1 2 2 2 2 2 2 2 2 7 2 8" xfId="47317"/>
    <cellStyle name="Стиль 1 2 2 2 2 2 2 2 2 7 2 9" xfId="47318"/>
    <cellStyle name="Стиль 1 2 2 2 2 2 2 2 2 7 3" xfId="47319"/>
    <cellStyle name="Стиль 1 2 2 2 2 2 2 2 2 7 3 10" xfId="47320"/>
    <cellStyle name="Стиль 1 2 2 2 2 2 2 2 2 7 3 2" xfId="47321"/>
    <cellStyle name="Стиль 1 2 2 2 2 2 2 2 2 7 3 3" xfId="47322"/>
    <cellStyle name="Стиль 1 2 2 2 2 2 2 2 2 7 3 4" xfId="47323"/>
    <cellStyle name="Стиль 1 2 2 2 2 2 2 2 2 7 3 5" xfId="47324"/>
    <cellStyle name="Стиль 1 2 2 2 2 2 2 2 2 7 3 6" xfId="47325"/>
    <cellStyle name="Стиль 1 2 2 2 2 2 2 2 2 7 3 7" xfId="47326"/>
    <cellStyle name="Стиль 1 2 2 2 2 2 2 2 2 7 3 8" xfId="47327"/>
    <cellStyle name="Стиль 1 2 2 2 2 2 2 2 2 7 3 9" xfId="47328"/>
    <cellStyle name="Стиль 1 2 2 2 2 2 2 2 2 7 4" xfId="47329"/>
    <cellStyle name="Стиль 1 2 2 2 2 2 2 2 2 7 5" xfId="47330"/>
    <cellStyle name="Стиль 1 2 2 2 2 2 2 2 2 7 6" xfId="47331"/>
    <cellStyle name="Стиль 1 2 2 2 2 2 2 2 2 7 7" xfId="47332"/>
    <cellStyle name="Стиль 1 2 2 2 2 2 2 2 2 7 8" xfId="47333"/>
    <cellStyle name="Стиль 1 2 2 2 2 2 2 2 2 7 9" xfId="47334"/>
    <cellStyle name="Стиль 1 2 2 2 2 2 2 2 2 8" xfId="47335"/>
    <cellStyle name="Стиль 1 2 2 2 2 2 2 2 2 9" xfId="47336"/>
    <cellStyle name="Стиль 1 2 2 2 2 2 2 2 2 9 10" xfId="47337"/>
    <cellStyle name="Стиль 1 2 2 2 2 2 2 2 2 9 2" xfId="47338"/>
    <cellStyle name="Стиль 1 2 2 2 2 2 2 2 2 9 2 10" xfId="47339"/>
    <cellStyle name="Стиль 1 2 2 2 2 2 2 2 2 9 2 2" xfId="47340"/>
    <cellStyle name="Стиль 1 2 2 2 2 2 2 2 2 9 2 3" xfId="47341"/>
    <cellStyle name="Стиль 1 2 2 2 2 2 2 2 2 9 2 4" xfId="47342"/>
    <cellStyle name="Стиль 1 2 2 2 2 2 2 2 2 9 2 5" xfId="47343"/>
    <cellStyle name="Стиль 1 2 2 2 2 2 2 2 2 9 2 6" xfId="47344"/>
    <cellStyle name="Стиль 1 2 2 2 2 2 2 2 2 9 2 7" xfId="47345"/>
    <cellStyle name="Стиль 1 2 2 2 2 2 2 2 2 9 2 8" xfId="47346"/>
    <cellStyle name="Стиль 1 2 2 2 2 2 2 2 2 9 2 9" xfId="47347"/>
    <cellStyle name="Стиль 1 2 2 2 2 2 2 2 2 9 3" xfId="47348"/>
    <cellStyle name="Стиль 1 2 2 2 2 2 2 2 2 9 4" xfId="47349"/>
    <cellStyle name="Стиль 1 2 2 2 2 2 2 2 2 9 5" xfId="47350"/>
    <cellStyle name="Стиль 1 2 2 2 2 2 2 2 2 9 6" xfId="47351"/>
    <cellStyle name="Стиль 1 2 2 2 2 2 2 2 2 9 7" xfId="47352"/>
    <cellStyle name="Стиль 1 2 2 2 2 2 2 2 2 9 8" xfId="47353"/>
    <cellStyle name="Стиль 1 2 2 2 2 2 2 2 2 9 9" xfId="47354"/>
    <cellStyle name="Стиль 1 2 2 2 2 2 2 2 20" xfId="47355"/>
    <cellStyle name="Стиль 1 2 2 2 2 2 2 2 20 2" xfId="47356"/>
    <cellStyle name="Стиль 1 2 2 2 2 2 2 2 20 2 2" xfId="47357"/>
    <cellStyle name="Стиль 1 2 2 2 2 2 2 2 20 2 2 2" xfId="47358"/>
    <cellStyle name="Стиль 1 2 2 2 2 2 2 2 20 2 2 2 2" xfId="47359"/>
    <cellStyle name="Стиль 1 2 2 2 2 2 2 2 20 2 2 2 2 2" xfId="47360"/>
    <cellStyle name="Стиль 1 2 2 2 2 2 2 2 20 2 2 2 2 2 2" xfId="47361"/>
    <cellStyle name="Стиль 1 2 2 2 2 2 2 2 20 2 2 2 2 3" xfId="47362"/>
    <cellStyle name="Стиль 1 2 2 2 2 2 2 2 20 2 2 2 2 4" xfId="47363"/>
    <cellStyle name="Стиль 1 2 2 2 2 2 2 2 20 2 2 2 3" xfId="47364"/>
    <cellStyle name="Стиль 1 2 2 2 2 2 2 2 20 2 2 2 3 2" xfId="47365"/>
    <cellStyle name="Стиль 1 2 2 2 2 2 2 2 20 2 2 2 4" xfId="47366"/>
    <cellStyle name="Стиль 1 2 2 2 2 2 2 2 20 2 2 3" xfId="47367"/>
    <cellStyle name="Стиль 1 2 2 2 2 2 2 2 20 2 2 3 2" xfId="47368"/>
    <cellStyle name="Стиль 1 2 2 2 2 2 2 2 20 2 2 4" xfId="47369"/>
    <cellStyle name="Стиль 1 2 2 2 2 2 2 2 20 2 2 5" xfId="47370"/>
    <cellStyle name="Стиль 1 2 2 2 2 2 2 2 20 2 3" xfId="47371"/>
    <cellStyle name="Стиль 1 2 2 2 2 2 2 2 20 2 3 2" xfId="47372"/>
    <cellStyle name="Стиль 1 2 2 2 2 2 2 2 20 2 3 2 2" xfId="47373"/>
    <cellStyle name="Стиль 1 2 2 2 2 2 2 2 20 2 3 3" xfId="47374"/>
    <cellStyle name="Стиль 1 2 2 2 2 2 2 2 20 2 3 4" xfId="47375"/>
    <cellStyle name="Стиль 1 2 2 2 2 2 2 2 20 2 4" xfId="47376"/>
    <cellStyle name="Стиль 1 2 2 2 2 2 2 2 20 2 4 2" xfId="47377"/>
    <cellStyle name="Стиль 1 2 2 2 2 2 2 2 20 2 5" xfId="47378"/>
    <cellStyle name="Стиль 1 2 2 2 2 2 2 2 20 3" xfId="47379"/>
    <cellStyle name="Стиль 1 2 2 2 2 2 2 2 20 3 2" xfId="47380"/>
    <cellStyle name="Стиль 1 2 2 2 2 2 2 2 20 3 2 2" xfId="47381"/>
    <cellStyle name="Стиль 1 2 2 2 2 2 2 2 20 3 2 2 2" xfId="47382"/>
    <cellStyle name="Стиль 1 2 2 2 2 2 2 2 20 3 2 3" xfId="47383"/>
    <cellStyle name="Стиль 1 2 2 2 2 2 2 2 20 3 2 4" xfId="47384"/>
    <cellStyle name="Стиль 1 2 2 2 2 2 2 2 20 3 3" xfId="47385"/>
    <cellStyle name="Стиль 1 2 2 2 2 2 2 2 20 3 3 2" xfId="47386"/>
    <cellStyle name="Стиль 1 2 2 2 2 2 2 2 20 3 4" xfId="47387"/>
    <cellStyle name="Стиль 1 2 2 2 2 2 2 2 20 4" xfId="47388"/>
    <cellStyle name="Стиль 1 2 2 2 2 2 2 2 20 4 2" xfId="47389"/>
    <cellStyle name="Стиль 1 2 2 2 2 2 2 2 20 5" xfId="47390"/>
    <cellStyle name="Стиль 1 2 2 2 2 2 2 2 20 6" xfId="47391"/>
    <cellStyle name="Стиль 1 2 2 2 2 2 2 2 21" xfId="47392"/>
    <cellStyle name="Стиль 1 2 2 2 2 2 2 2 21 2" xfId="47393"/>
    <cellStyle name="Стиль 1 2 2 2 2 2 2 2 21 2 2" xfId="47394"/>
    <cellStyle name="Стиль 1 2 2 2 2 2 2 2 21 2 2 2" xfId="47395"/>
    <cellStyle name="Стиль 1 2 2 2 2 2 2 2 21 2 2 2 2" xfId="47396"/>
    <cellStyle name="Стиль 1 2 2 2 2 2 2 2 21 2 2 3" xfId="47397"/>
    <cellStyle name="Стиль 1 2 2 2 2 2 2 2 21 2 2 4" xfId="47398"/>
    <cellStyle name="Стиль 1 2 2 2 2 2 2 2 21 2 3" xfId="47399"/>
    <cellStyle name="Стиль 1 2 2 2 2 2 2 2 21 2 3 2" xfId="47400"/>
    <cellStyle name="Стиль 1 2 2 2 2 2 2 2 21 2 4" xfId="47401"/>
    <cellStyle name="Стиль 1 2 2 2 2 2 2 2 21 3" xfId="47402"/>
    <cellStyle name="Стиль 1 2 2 2 2 2 2 2 21 3 2" xfId="47403"/>
    <cellStyle name="Стиль 1 2 2 2 2 2 2 2 21 4" xfId="47404"/>
    <cellStyle name="Стиль 1 2 2 2 2 2 2 2 21 5" xfId="47405"/>
    <cellStyle name="Стиль 1 2 2 2 2 2 2 2 22" xfId="47406"/>
    <cellStyle name="Стиль 1 2 2 2 2 2 2 2 22 2" xfId="47407"/>
    <cellStyle name="Стиль 1 2 2 2 2 2 2 2 22 2 2" xfId="47408"/>
    <cellStyle name="Стиль 1 2 2 2 2 2 2 2 22 3" xfId="47409"/>
    <cellStyle name="Стиль 1 2 2 2 2 2 2 2 22 4" xfId="47410"/>
    <cellStyle name="Стиль 1 2 2 2 2 2 2 2 23" xfId="47411"/>
    <cellStyle name="Стиль 1 2 2 2 2 2 2 2 23 2" xfId="47412"/>
    <cellStyle name="Стиль 1 2 2 2 2 2 2 2 24" xfId="47413"/>
    <cellStyle name="Стиль 1 2 2 2 2 2 2 2 3" xfId="47414"/>
    <cellStyle name="Стиль 1 2 2 2 2 2 2 2 4" xfId="47415"/>
    <cellStyle name="Стиль 1 2 2 2 2 2 2 2 4 2" xfId="47416"/>
    <cellStyle name="Стиль 1 2 2 2 2 2 2 2 4 2 2" xfId="47417"/>
    <cellStyle name="Стиль 1 2 2 2 2 2 2 2 4 2 2 2" xfId="47418"/>
    <cellStyle name="Стиль 1 2 2 2 2 2 2 2 4 3" xfId="47419"/>
    <cellStyle name="Стиль 1 2 2 2 2 2 2 2 4 4" xfId="47420"/>
    <cellStyle name="Стиль 1 2 2 2 2 2 2 2 5" xfId="47421"/>
    <cellStyle name="Стиль 1 2 2 2 2 2 2 2 5 2" xfId="47422"/>
    <cellStyle name="Стиль 1 2 2 2 2 2 2 2 5 2 2" xfId="47423"/>
    <cellStyle name="Стиль 1 2 2 2 2 2 2 2 6" xfId="47424"/>
    <cellStyle name="Стиль 1 2 2 2 2 2 2 2 7" xfId="47425"/>
    <cellStyle name="Стиль 1 2 2 2 2 2 2 2 7 10" xfId="47426"/>
    <cellStyle name="Стиль 1 2 2 2 2 2 2 2 7 11" xfId="47427"/>
    <cellStyle name="Стиль 1 2 2 2 2 2 2 2 7 12" xfId="47428"/>
    <cellStyle name="Стиль 1 2 2 2 2 2 2 2 7 13" xfId="47429"/>
    <cellStyle name="Стиль 1 2 2 2 2 2 2 2 7 14" xfId="47430"/>
    <cellStyle name="Стиль 1 2 2 2 2 2 2 2 7 2" xfId="47431"/>
    <cellStyle name="Стиль 1 2 2 2 2 2 2 2 7 2 10" xfId="47432"/>
    <cellStyle name="Стиль 1 2 2 2 2 2 2 2 7 2 11" xfId="47433"/>
    <cellStyle name="Стиль 1 2 2 2 2 2 2 2 7 2 2" xfId="47434"/>
    <cellStyle name="Стиль 1 2 2 2 2 2 2 2 7 2 2 10" xfId="47435"/>
    <cellStyle name="Стиль 1 2 2 2 2 2 2 2 7 2 2 11" xfId="47436"/>
    <cellStyle name="Стиль 1 2 2 2 2 2 2 2 7 2 2 2" xfId="47437"/>
    <cellStyle name="Стиль 1 2 2 2 2 2 2 2 7 2 2 2 10" xfId="47438"/>
    <cellStyle name="Стиль 1 2 2 2 2 2 2 2 7 2 2 2 2" xfId="47439"/>
    <cellStyle name="Стиль 1 2 2 2 2 2 2 2 7 2 2 2 2 10" xfId="47440"/>
    <cellStyle name="Стиль 1 2 2 2 2 2 2 2 7 2 2 2 2 2" xfId="47441"/>
    <cellStyle name="Стиль 1 2 2 2 2 2 2 2 7 2 2 2 2 3" xfId="47442"/>
    <cellStyle name="Стиль 1 2 2 2 2 2 2 2 7 2 2 2 2 4" xfId="47443"/>
    <cellStyle name="Стиль 1 2 2 2 2 2 2 2 7 2 2 2 2 5" xfId="47444"/>
    <cellStyle name="Стиль 1 2 2 2 2 2 2 2 7 2 2 2 2 6" xfId="47445"/>
    <cellStyle name="Стиль 1 2 2 2 2 2 2 2 7 2 2 2 2 7" xfId="47446"/>
    <cellStyle name="Стиль 1 2 2 2 2 2 2 2 7 2 2 2 2 8" xfId="47447"/>
    <cellStyle name="Стиль 1 2 2 2 2 2 2 2 7 2 2 2 2 9" xfId="47448"/>
    <cellStyle name="Стиль 1 2 2 2 2 2 2 2 7 2 2 2 3" xfId="47449"/>
    <cellStyle name="Стиль 1 2 2 2 2 2 2 2 7 2 2 2 4" xfId="47450"/>
    <cellStyle name="Стиль 1 2 2 2 2 2 2 2 7 2 2 2 5" xfId="47451"/>
    <cellStyle name="Стиль 1 2 2 2 2 2 2 2 7 2 2 2 6" xfId="47452"/>
    <cellStyle name="Стиль 1 2 2 2 2 2 2 2 7 2 2 2 7" xfId="47453"/>
    <cellStyle name="Стиль 1 2 2 2 2 2 2 2 7 2 2 2 8" xfId="47454"/>
    <cellStyle name="Стиль 1 2 2 2 2 2 2 2 7 2 2 2 9" xfId="47455"/>
    <cellStyle name="Стиль 1 2 2 2 2 2 2 2 7 2 2 3" xfId="47456"/>
    <cellStyle name="Стиль 1 2 2 2 2 2 2 2 7 2 2 4" xfId="47457"/>
    <cellStyle name="Стиль 1 2 2 2 2 2 2 2 7 2 2 5" xfId="47458"/>
    <cellStyle name="Стиль 1 2 2 2 2 2 2 2 7 2 2 6" xfId="47459"/>
    <cellStyle name="Стиль 1 2 2 2 2 2 2 2 7 2 2 7" xfId="47460"/>
    <cellStyle name="Стиль 1 2 2 2 2 2 2 2 7 2 2 8" xfId="47461"/>
    <cellStyle name="Стиль 1 2 2 2 2 2 2 2 7 2 2 9" xfId="47462"/>
    <cellStyle name="Стиль 1 2 2 2 2 2 2 2 7 2 3" xfId="47463"/>
    <cellStyle name="Стиль 1 2 2 2 2 2 2 2 7 2 3 10" xfId="47464"/>
    <cellStyle name="Стиль 1 2 2 2 2 2 2 2 7 2 3 2" xfId="47465"/>
    <cellStyle name="Стиль 1 2 2 2 2 2 2 2 7 2 3 3" xfId="47466"/>
    <cellStyle name="Стиль 1 2 2 2 2 2 2 2 7 2 3 4" xfId="47467"/>
    <cellStyle name="Стиль 1 2 2 2 2 2 2 2 7 2 3 5" xfId="47468"/>
    <cellStyle name="Стиль 1 2 2 2 2 2 2 2 7 2 3 6" xfId="47469"/>
    <cellStyle name="Стиль 1 2 2 2 2 2 2 2 7 2 3 7" xfId="47470"/>
    <cellStyle name="Стиль 1 2 2 2 2 2 2 2 7 2 3 8" xfId="47471"/>
    <cellStyle name="Стиль 1 2 2 2 2 2 2 2 7 2 3 9" xfId="47472"/>
    <cellStyle name="Стиль 1 2 2 2 2 2 2 2 7 2 4" xfId="47473"/>
    <cellStyle name="Стиль 1 2 2 2 2 2 2 2 7 2 5" xfId="47474"/>
    <cellStyle name="Стиль 1 2 2 2 2 2 2 2 7 2 6" xfId="47475"/>
    <cellStyle name="Стиль 1 2 2 2 2 2 2 2 7 2 7" xfId="47476"/>
    <cellStyle name="Стиль 1 2 2 2 2 2 2 2 7 2 8" xfId="47477"/>
    <cellStyle name="Стиль 1 2 2 2 2 2 2 2 7 2 9" xfId="47478"/>
    <cellStyle name="Стиль 1 2 2 2 2 2 2 2 7 3" xfId="47479"/>
    <cellStyle name="Стиль 1 2 2 2 2 2 2 2 7 4" xfId="47480"/>
    <cellStyle name="Стиль 1 2 2 2 2 2 2 2 7 5" xfId="47481"/>
    <cellStyle name="Стиль 1 2 2 2 2 2 2 2 7 5 10" xfId="47482"/>
    <cellStyle name="Стиль 1 2 2 2 2 2 2 2 7 5 2" xfId="47483"/>
    <cellStyle name="Стиль 1 2 2 2 2 2 2 2 7 5 2 10" xfId="47484"/>
    <cellStyle name="Стиль 1 2 2 2 2 2 2 2 7 5 2 2" xfId="47485"/>
    <cellStyle name="Стиль 1 2 2 2 2 2 2 2 7 5 2 3" xfId="47486"/>
    <cellStyle name="Стиль 1 2 2 2 2 2 2 2 7 5 2 4" xfId="47487"/>
    <cellStyle name="Стиль 1 2 2 2 2 2 2 2 7 5 2 5" xfId="47488"/>
    <cellStyle name="Стиль 1 2 2 2 2 2 2 2 7 5 2 6" xfId="47489"/>
    <cellStyle name="Стиль 1 2 2 2 2 2 2 2 7 5 2 7" xfId="47490"/>
    <cellStyle name="Стиль 1 2 2 2 2 2 2 2 7 5 2 8" xfId="47491"/>
    <cellStyle name="Стиль 1 2 2 2 2 2 2 2 7 5 2 9" xfId="47492"/>
    <cellStyle name="Стиль 1 2 2 2 2 2 2 2 7 5 3" xfId="47493"/>
    <cellStyle name="Стиль 1 2 2 2 2 2 2 2 7 5 4" xfId="47494"/>
    <cellStyle name="Стиль 1 2 2 2 2 2 2 2 7 5 5" xfId="47495"/>
    <cellStyle name="Стиль 1 2 2 2 2 2 2 2 7 5 6" xfId="47496"/>
    <cellStyle name="Стиль 1 2 2 2 2 2 2 2 7 5 7" xfId="47497"/>
    <cellStyle name="Стиль 1 2 2 2 2 2 2 2 7 5 8" xfId="47498"/>
    <cellStyle name="Стиль 1 2 2 2 2 2 2 2 7 5 9" xfId="47499"/>
    <cellStyle name="Стиль 1 2 2 2 2 2 2 2 7 6" xfId="47500"/>
    <cellStyle name="Стиль 1 2 2 2 2 2 2 2 7 7" xfId="47501"/>
    <cellStyle name="Стиль 1 2 2 2 2 2 2 2 7 8" xfId="47502"/>
    <cellStyle name="Стиль 1 2 2 2 2 2 2 2 7 9" xfId="47503"/>
    <cellStyle name="Стиль 1 2 2 2 2 2 2 2 8" xfId="47504"/>
    <cellStyle name="Стиль 1 2 2 2 2 2 2 2 8 10" xfId="47505"/>
    <cellStyle name="Стиль 1 2 2 2 2 2 2 2 8 11" xfId="47506"/>
    <cellStyle name="Стиль 1 2 2 2 2 2 2 2 8 2" xfId="47507"/>
    <cellStyle name="Стиль 1 2 2 2 2 2 2 2 8 2 10" xfId="47508"/>
    <cellStyle name="Стиль 1 2 2 2 2 2 2 2 8 2 11" xfId="47509"/>
    <cellStyle name="Стиль 1 2 2 2 2 2 2 2 8 2 2" xfId="47510"/>
    <cellStyle name="Стиль 1 2 2 2 2 2 2 2 8 2 2 10" xfId="47511"/>
    <cellStyle name="Стиль 1 2 2 2 2 2 2 2 8 2 2 2" xfId="47512"/>
    <cellStyle name="Стиль 1 2 2 2 2 2 2 2 8 2 2 2 10" xfId="47513"/>
    <cellStyle name="Стиль 1 2 2 2 2 2 2 2 8 2 2 2 2" xfId="47514"/>
    <cellStyle name="Стиль 1 2 2 2 2 2 2 2 8 2 2 2 3" xfId="47515"/>
    <cellStyle name="Стиль 1 2 2 2 2 2 2 2 8 2 2 2 4" xfId="47516"/>
    <cellStyle name="Стиль 1 2 2 2 2 2 2 2 8 2 2 2 5" xfId="47517"/>
    <cellStyle name="Стиль 1 2 2 2 2 2 2 2 8 2 2 2 6" xfId="47518"/>
    <cellStyle name="Стиль 1 2 2 2 2 2 2 2 8 2 2 2 7" xfId="47519"/>
    <cellStyle name="Стиль 1 2 2 2 2 2 2 2 8 2 2 2 8" xfId="47520"/>
    <cellStyle name="Стиль 1 2 2 2 2 2 2 2 8 2 2 2 9" xfId="47521"/>
    <cellStyle name="Стиль 1 2 2 2 2 2 2 2 8 2 2 3" xfId="47522"/>
    <cellStyle name="Стиль 1 2 2 2 2 2 2 2 8 2 2 4" xfId="47523"/>
    <cellStyle name="Стиль 1 2 2 2 2 2 2 2 8 2 2 5" xfId="47524"/>
    <cellStyle name="Стиль 1 2 2 2 2 2 2 2 8 2 2 6" xfId="47525"/>
    <cellStyle name="Стиль 1 2 2 2 2 2 2 2 8 2 2 7" xfId="47526"/>
    <cellStyle name="Стиль 1 2 2 2 2 2 2 2 8 2 2 8" xfId="47527"/>
    <cellStyle name="Стиль 1 2 2 2 2 2 2 2 8 2 2 9" xfId="47528"/>
    <cellStyle name="Стиль 1 2 2 2 2 2 2 2 8 2 3" xfId="47529"/>
    <cellStyle name="Стиль 1 2 2 2 2 2 2 2 8 2 4" xfId="47530"/>
    <cellStyle name="Стиль 1 2 2 2 2 2 2 2 8 2 5" xfId="47531"/>
    <cellStyle name="Стиль 1 2 2 2 2 2 2 2 8 2 6" xfId="47532"/>
    <cellStyle name="Стиль 1 2 2 2 2 2 2 2 8 2 7" xfId="47533"/>
    <cellStyle name="Стиль 1 2 2 2 2 2 2 2 8 2 8" xfId="47534"/>
    <cellStyle name="Стиль 1 2 2 2 2 2 2 2 8 2 9" xfId="47535"/>
    <cellStyle name="Стиль 1 2 2 2 2 2 2 2 8 3" xfId="47536"/>
    <cellStyle name="Стиль 1 2 2 2 2 2 2 2 8 3 10" xfId="47537"/>
    <cellStyle name="Стиль 1 2 2 2 2 2 2 2 8 3 2" xfId="47538"/>
    <cellStyle name="Стиль 1 2 2 2 2 2 2 2 8 3 3" xfId="47539"/>
    <cellStyle name="Стиль 1 2 2 2 2 2 2 2 8 3 4" xfId="47540"/>
    <cellStyle name="Стиль 1 2 2 2 2 2 2 2 8 3 5" xfId="47541"/>
    <cellStyle name="Стиль 1 2 2 2 2 2 2 2 8 3 6" xfId="47542"/>
    <cellStyle name="Стиль 1 2 2 2 2 2 2 2 8 3 7" xfId="47543"/>
    <cellStyle name="Стиль 1 2 2 2 2 2 2 2 8 3 8" xfId="47544"/>
    <cellStyle name="Стиль 1 2 2 2 2 2 2 2 8 3 9" xfId="47545"/>
    <cellStyle name="Стиль 1 2 2 2 2 2 2 2 8 4" xfId="47546"/>
    <cellStyle name="Стиль 1 2 2 2 2 2 2 2 8 5" xfId="47547"/>
    <cellStyle name="Стиль 1 2 2 2 2 2 2 2 8 6" xfId="47548"/>
    <cellStyle name="Стиль 1 2 2 2 2 2 2 2 8 7" xfId="47549"/>
    <cellStyle name="Стиль 1 2 2 2 2 2 2 2 8 8" xfId="47550"/>
    <cellStyle name="Стиль 1 2 2 2 2 2 2 2 8 9" xfId="47551"/>
    <cellStyle name="Стиль 1 2 2 2 2 2 2 2 9" xfId="47552"/>
    <cellStyle name="Стиль 1 2 2 2 2 2 2 20" xfId="47553"/>
    <cellStyle name="Стиль 1 2 2 2 2 2 2 21" xfId="47554"/>
    <cellStyle name="Стиль 1 2 2 2 2 2 2 22" xfId="47555"/>
    <cellStyle name="Стиль 1 2 2 2 2 2 2 22 2" xfId="47556"/>
    <cellStyle name="Стиль 1 2 2 2 2 2 2 22 2 2" xfId="47557"/>
    <cellStyle name="Стиль 1 2 2 2 2 2 2 22 2 2 2" xfId="47558"/>
    <cellStyle name="Стиль 1 2 2 2 2 2 2 22 2 2 2 2" xfId="47559"/>
    <cellStyle name="Стиль 1 2 2 2 2 2 2 22 2 2 2 2 2" xfId="47560"/>
    <cellStyle name="Стиль 1 2 2 2 2 2 2 22 2 2 2 2 2 2" xfId="47561"/>
    <cellStyle name="Стиль 1 2 2 2 2 2 2 22 2 2 2 2 3" xfId="47562"/>
    <cellStyle name="Стиль 1 2 2 2 2 2 2 22 2 2 2 2 4" xfId="47563"/>
    <cellStyle name="Стиль 1 2 2 2 2 2 2 22 2 2 2 3" xfId="47564"/>
    <cellStyle name="Стиль 1 2 2 2 2 2 2 22 2 2 2 3 2" xfId="47565"/>
    <cellStyle name="Стиль 1 2 2 2 2 2 2 22 2 2 2 4" xfId="47566"/>
    <cellStyle name="Стиль 1 2 2 2 2 2 2 22 2 2 3" xfId="47567"/>
    <cellStyle name="Стиль 1 2 2 2 2 2 2 22 2 2 3 2" xfId="47568"/>
    <cellStyle name="Стиль 1 2 2 2 2 2 2 22 2 2 4" xfId="47569"/>
    <cellStyle name="Стиль 1 2 2 2 2 2 2 22 2 2 5" xfId="47570"/>
    <cellStyle name="Стиль 1 2 2 2 2 2 2 22 2 3" xfId="47571"/>
    <cellStyle name="Стиль 1 2 2 2 2 2 2 22 2 3 2" xfId="47572"/>
    <cellStyle name="Стиль 1 2 2 2 2 2 2 22 2 3 2 2" xfId="47573"/>
    <cellStyle name="Стиль 1 2 2 2 2 2 2 22 2 3 3" xfId="47574"/>
    <cellStyle name="Стиль 1 2 2 2 2 2 2 22 2 3 4" xfId="47575"/>
    <cellStyle name="Стиль 1 2 2 2 2 2 2 22 2 4" xfId="47576"/>
    <cellStyle name="Стиль 1 2 2 2 2 2 2 22 2 4 2" xfId="47577"/>
    <cellStyle name="Стиль 1 2 2 2 2 2 2 22 2 5" xfId="47578"/>
    <cellStyle name="Стиль 1 2 2 2 2 2 2 22 3" xfId="47579"/>
    <cellStyle name="Стиль 1 2 2 2 2 2 2 22 3 2" xfId="47580"/>
    <cellStyle name="Стиль 1 2 2 2 2 2 2 22 3 2 2" xfId="47581"/>
    <cellStyle name="Стиль 1 2 2 2 2 2 2 22 3 2 2 2" xfId="47582"/>
    <cellStyle name="Стиль 1 2 2 2 2 2 2 22 3 2 3" xfId="47583"/>
    <cellStyle name="Стиль 1 2 2 2 2 2 2 22 3 2 4" xfId="47584"/>
    <cellStyle name="Стиль 1 2 2 2 2 2 2 22 3 3" xfId="47585"/>
    <cellStyle name="Стиль 1 2 2 2 2 2 2 22 3 3 2" xfId="47586"/>
    <cellStyle name="Стиль 1 2 2 2 2 2 2 22 3 4" xfId="47587"/>
    <cellStyle name="Стиль 1 2 2 2 2 2 2 22 4" xfId="47588"/>
    <cellStyle name="Стиль 1 2 2 2 2 2 2 22 4 2" xfId="47589"/>
    <cellStyle name="Стиль 1 2 2 2 2 2 2 22 5" xfId="47590"/>
    <cellStyle name="Стиль 1 2 2 2 2 2 2 22 6" xfId="47591"/>
    <cellStyle name="Стиль 1 2 2 2 2 2 2 23" xfId="47592"/>
    <cellStyle name="Стиль 1 2 2 2 2 2 2 23 2" xfId="47593"/>
    <cellStyle name="Стиль 1 2 2 2 2 2 2 23 2 2" xfId="47594"/>
    <cellStyle name="Стиль 1 2 2 2 2 2 2 23 2 2 2" xfId="47595"/>
    <cellStyle name="Стиль 1 2 2 2 2 2 2 23 2 2 2 2" xfId="47596"/>
    <cellStyle name="Стиль 1 2 2 2 2 2 2 23 2 2 3" xfId="47597"/>
    <cellStyle name="Стиль 1 2 2 2 2 2 2 23 2 2 4" xfId="47598"/>
    <cellStyle name="Стиль 1 2 2 2 2 2 2 23 2 3" xfId="47599"/>
    <cellStyle name="Стиль 1 2 2 2 2 2 2 23 2 3 2" xfId="47600"/>
    <cellStyle name="Стиль 1 2 2 2 2 2 2 23 2 4" xfId="47601"/>
    <cellStyle name="Стиль 1 2 2 2 2 2 2 23 3" xfId="47602"/>
    <cellStyle name="Стиль 1 2 2 2 2 2 2 23 3 2" xfId="47603"/>
    <cellStyle name="Стиль 1 2 2 2 2 2 2 23 4" xfId="47604"/>
    <cellStyle name="Стиль 1 2 2 2 2 2 2 23 5" xfId="47605"/>
    <cellStyle name="Стиль 1 2 2 2 2 2 2 24" xfId="47606"/>
    <cellStyle name="Стиль 1 2 2 2 2 2 2 24 2" xfId="47607"/>
    <cellStyle name="Стиль 1 2 2 2 2 2 2 24 2 2" xfId="47608"/>
    <cellStyle name="Стиль 1 2 2 2 2 2 2 24 3" xfId="47609"/>
    <cellStyle name="Стиль 1 2 2 2 2 2 2 24 4" xfId="47610"/>
    <cellStyle name="Стиль 1 2 2 2 2 2 2 25" xfId="47611"/>
    <cellStyle name="Стиль 1 2 2 2 2 2 2 25 2" xfId="47612"/>
    <cellStyle name="Стиль 1 2 2 2 2 2 2 26" xfId="47613"/>
    <cellStyle name="Стиль 1 2 2 2 2 2 2 3" xfId="47614"/>
    <cellStyle name="Стиль 1 2 2 2 2 2 2 4" xfId="47615"/>
    <cellStyle name="Стиль 1 2 2 2 2 2 2 5" xfId="47616"/>
    <cellStyle name="Стиль 1 2 2 2 2 2 2 5 2" xfId="47617"/>
    <cellStyle name="Стиль 1 2 2 2 2 2 2 5 2 2" xfId="47618"/>
    <cellStyle name="Стиль 1 2 2 2 2 2 2 5 2 2 2" xfId="47619"/>
    <cellStyle name="Стиль 1 2 2 2 2 2 2 5 2 2 2 2" xfId="47620"/>
    <cellStyle name="Стиль 1 2 2 2 2 2 2 5 2 2 2 2 2" xfId="47621"/>
    <cellStyle name="Стиль 1 2 2 2 2 2 2 5 2 2 3" xfId="47622"/>
    <cellStyle name="Стиль 1 2 2 2 2 2 2 5 2 2 4" xfId="47623"/>
    <cellStyle name="Стиль 1 2 2 2 2 2 2 5 2 3" xfId="47624"/>
    <cellStyle name="Стиль 1 2 2 2 2 2 2 5 2 3 2" xfId="47625"/>
    <cellStyle name="Стиль 1 2 2 2 2 2 2 5 2 3 2 2" xfId="47626"/>
    <cellStyle name="Стиль 1 2 2 2 2 2 2 5 2 4" xfId="47627"/>
    <cellStyle name="Стиль 1 2 2 2 2 2 2 5 3" xfId="47628"/>
    <cellStyle name="Стиль 1 2 2 2 2 2 2 5 3 2" xfId="47629"/>
    <cellStyle name="Стиль 1 2 2 2 2 2 2 5 3 2 2" xfId="47630"/>
    <cellStyle name="Стиль 1 2 2 2 2 2 2 5 4" xfId="47631"/>
    <cellStyle name="Стиль 1 2 2 2 2 2 2 5 5" xfId="47632"/>
    <cellStyle name="Стиль 1 2 2 2 2 2 2 6" xfId="47633"/>
    <cellStyle name="Стиль 1 2 2 2 2 2 2 6 2" xfId="47634"/>
    <cellStyle name="Стиль 1 2 2 2 2 2 2 6 2 2" xfId="47635"/>
    <cellStyle name="Стиль 1 2 2 2 2 2 2 6 2 2 2" xfId="47636"/>
    <cellStyle name="Стиль 1 2 2 2 2 2 2 6 3" xfId="47637"/>
    <cellStyle name="Стиль 1 2 2 2 2 2 2 6 4" xfId="47638"/>
    <cellStyle name="Стиль 1 2 2 2 2 2 2 7" xfId="47639"/>
    <cellStyle name="Стиль 1 2 2 2 2 2 2 7 2" xfId="47640"/>
    <cellStyle name="Стиль 1 2 2 2 2 2 2 7 2 2" xfId="47641"/>
    <cellStyle name="Стиль 1 2 2 2 2 2 2 8" xfId="47642"/>
    <cellStyle name="Стиль 1 2 2 2 2 2 2 9" xfId="47643"/>
    <cellStyle name="Стиль 1 2 2 2 2 2 2 9 10" xfId="47644"/>
    <cellStyle name="Стиль 1 2 2 2 2 2 2 9 11" xfId="47645"/>
    <cellStyle name="Стиль 1 2 2 2 2 2 2 9 12" xfId="47646"/>
    <cellStyle name="Стиль 1 2 2 2 2 2 2 9 13" xfId="47647"/>
    <cellStyle name="Стиль 1 2 2 2 2 2 2 9 14" xfId="47648"/>
    <cellStyle name="Стиль 1 2 2 2 2 2 2 9 2" xfId="47649"/>
    <cellStyle name="Стиль 1 2 2 2 2 2 2 9 2 10" xfId="47650"/>
    <cellStyle name="Стиль 1 2 2 2 2 2 2 9 2 11" xfId="47651"/>
    <cellStyle name="Стиль 1 2 2 2 2 2 2 9 2 2" xfId="47652"/>
    <cellStyle name="Стиль 1 2 2 2 2 2 2 9 2 2 10" xfId="47653"/>
    <cellStyle name="Стиль 1 2 2 2 2 2 2 9 2 2 11" xfId="47654"/>
    <cellStyle name="Стиль 1 2 2 2 2 2 2 9 2 2 2" xfId="47655"/>
    <cellStyle name="Стиль 1 2 2 2 2 2 2 9 2 2 2 10" xfId="47656"/>
    <cellStyle name="Стиль 1 2 2 2 2 2 2 9 2 2 2 2" xfId="47657"/>
    <cellStyle name="Стиль 1 2 2 2 2 2 2 9 2 2 2 2 10" xfId="47658"/>
    <cellStyle name="Стиль 1 2 2 2 2 2 2 9 2 2 2 2 2" xfId="47659"/>
    <cellStyle name="Стиль 1 2 2 2 2 2 2 9 2 2 2 2 3" xfId="47660"/>
    <cellStyle name="Стиль 1 2 2 2 2 2 2 9 2 2 2 2 4" xfId="47661"/>
    <cellStyle name="Стиль 1 2 2 2 2 2 2 9 2 2 2 2 5" xfId="47662"/>
    <cellStyle name="Стиль 1 2 2 2 2 2 2 9 2 2 2 2 6" xfId="47663"/>
    <cellStyle name="Стиль 1 2 2 2 2 2 2 9 2 2 2 2 7" xfId="47664"/>
    <cellStyle name="Стиль 1 2 2 2 2 2 2 9 2 2 2 2 8" xfId="47665"/>
    <cellStyle name="Стиль 1 2 2 2 2 2 2 9 2 2 2 2 9" xfId="47666"/>
    <cellStyle name="Стиль 1 2 2 2 2 2 2 9 2 2 2 3" xfId="47667"/>
    <cellStyle name="Стиль 1 2 2 2 2 2 2 9 2 2 2 4" xfId="47668"/>
    <cellStyle name="Стиль 1 2 2 2 2 2 2 9 2 2 2 5" xfId="47669"/>
    <cellStyle name="Стиль 1 2 2 2 2 2 2 9 2 2 2 6" xfId="47670"/>
    <cellStyle name="Стиль 1 2 2 2 2 2 2 9 2 2 2 7" xfId="47671"/>
    <cellStyle name="Стиль 1 2 2 2 2 2 2 9 2 2 2 8" xfId="47672"/>
    <cellStyle name="Стиль 1 2 2 2 2 2 2 9 2 2 2 9" xfId="47673"/>
    <cellStyle name="Стиль 1 2 2 2 2 2 2 9 2 2 3" xfId="47674"/>
    <cellStyle name="Стиль 1 2 2 2 2 2 2 9 2 2 4" xfId="47675"/>
    <cellStyle name="Стиль 1 2 2 2 2 2 2 9 2 2 5" xfId="47676"/>
    <cellStyle name="Стиль 1 2 2 2 2 2 2 9 2 2 6" xfId="47677"/>
    <cellStyle name="Стиль 1 2 2 2 2 2 2 9 2 2 7" xfId="47678"/>
    <cellStyle name="Стиль 1 2 2 2 2 2 2 9 2 2 8" xfId="47679"/>
    <cellStyle name="Стиль 1 2 2 2 2 2 2 9 2 2 9" xfId="47680"/>
    <cellStyle name="Стиль 1 2 2 2 2 2 2 9 2 3" xfId="47681"/>
    <cellStyle name="Стиль 1 2 2 2 2 2 2 9 2 3 10" xfId="47682"/>
    <cellStyle name="Стиль 1 2 2 2 2 2 2 9 2 3 2" xfId="47683"/>
    <cellStyle name="Стиль 1 2 2 2 2 2 2 9 2 3 3" xfId="47684"/>
    <cellStyle name="Стиль 1 2 2 2 2 2 2 9 2 3 4" xfId="47685"/>
    <cellStyle name="Стиль 1 2 2 2 2 2 2 9 2 3 5" xfId="47686"/>
    <cellStyle name="Стиль 1 2 2 2 2 2 2 9 2 3 6" xfId="47687"/>
    <cellStyle name="Стиль 1 2 2 2 2 2 2 9 2 3 7" xfId="47688"/>
    <cellStyle name="Стиль 1 2 2 2 2 2 2 9 2 3 8" xfId="47689"/>
    <cellStyle name="Стиль 1 2 2 2 2 2 2 9 2 3 9" xfId="47690"/>
    <cellStyle name="Стиль 1 2 2 2 2 2 2 9 2 4" xfId="47691"/>
    <cellStyle name="Стиль 1 2 2 2 2 2 2 9 2 5" xfId="47692"/>
    <cellStyle name="Стиль 1 2 2 2 2 2 2 9 2 6" xfId="47693"/>
    <cellStyle name="Стиль 1 2 2 2 2 2 2 9 2 7" xfId="47694"/>
    <cellStyle name="Стиль 1 2 2 2 2 2 2 9 2 8" xfId="47695"/>
    <cellStyle name="Стиль 1 2 2 2 2 2 2 9 2 9" xfId="47696"/>
    <cellStyle name="Стиль 1 2 2 2 2 2 2 9 3" xfId="47697"/>
    <cellStyle name="Стиль 1 2 2 2 2 2 2 9 4" xfId="47698"/>
    <cellStyle name="Стиль 1 2 2 2 2 2 2 9 5" xfId="47699"/>
    <cellStyle name="Стиль 1 2 2 2 2 2 2 9 5 10" xfId="47700"/>
    <cellStyle name="Стиль 1 2 2 2 2 2 2 9 5 2" xfId="47701"/>
    <cellStyle name="Стиль 1 2 2 2 2 2 2 9 5 2 10" xfId="47702"/>
    <cellStyle name="Стиль 1 2 2 2 2 2 2 9 5 2 2" xfId="47703"/>
    <cellStyle name="Стиль 1 2 2 2 2 2 2 9 5 2 3" xfId="47704"/>
    <cellStyle name="Стиль 1 2 2 2 2 2 2 9 5 2 4" xfId="47705"/>
    <cellStyle name="Стиль 1 2 2 2 2 2 2 9 5 2 5" xfId="47706"/>
    <cellStyle name="Стиль 1 2 2 2 2 2 2 9 5 2 6" xfId="47707"/>
    <cellStyle name="Стиль 1 2 2 2 2 2 2 9 5 2 7" xfId="47708"/>
    <cellStyle name="Стиль 1 2 2 2 2 2 2 9 5 2 8" xfId="47709"/>
    <cellStyle name="Стиль 1 2 2 2 2 2 2 9 5 2 9" xfId="47710"/>
    <cellStyle name="Стиль 1 2 2 2 2 2 2 9 5 3" xfId="47711"/>
    <cellStyle name="Стиль 1 2 2 2 2 2 2 9 5 4" xfId="47712"/>
    <cellStyle name="Стиль 1 2 2 2 2 2 2 9 5 5" xfId="47713"/>
    <cellStyle name="Стиль 1 2 2 2 2 2 2 9 5 6" xfId="47714"/>
    <cellStyle name="Стиль 1 2 2 2 2 2 2 9 5 7" xfId="47715"/>
    <cellStyle name="Стиль 1 2 2 2 2 2 2 9 5 8" xfId="47716"/>
    <cellStyle name="Стиль 1 2 2 2 2 2 2 9 5 9" xfId="47717"/>
    <cellStyle name="Стиль 1 2 2 2 2 2 2 9 6" xfId="47718"/>
    <cellStyle name="Стиль 1 2 2 2 2 2 2 9 7" xfId="47719"/>
    <cellStyle name="Стиль 1 2 2 2 2 2 2 9 8" xfId="47720"/>
    <cellStyle name="Стиль 1 2 2 2 2 2 2 9 9" xfId="47721"/>
    <cellStyle name="Стиль 1 2 2 2 2 2 20" xfId="47722"/>
    <cellStyle name="Стиль 1 2 2 2 2 2 21" xfId="47723"/>
    <cellStyle name="Стиль 1 2 2 2 2 2 22" xfId="47724"/>
    <cellStyle name="Стиль 1 2 2 2 2 2 23" xfId="47725"/>
    <cellStyle name="Стиль 1 2 2 2 2 2 24" xfId="47726"/>
    <cellStyle name="Стиль 1 2 2 2 2 2 25" xfId="47727"/>
    <cellStyle name="Стиль 1 2 2 2 2 2 26" xfId="47728"/>
    <cellStyle name="Стиль 1 2 2 2 2 2 27" xfId="47729"/>
    <cellStyle name="Стиль 1 2 2 2 2 2 28" xfId="47730"/>
    <cellStyle name="Стиль 1 2 2 2 2 2 29" xfId="47731"/>
    <cellStyle name="Стиль 1 2 2 2 2 2 29 2" xfId="47732"/>
    <cellStyle name="Стиль 1 2 2 2 2 2 29 2 2" xfId="47733"/>
    <cellStyle name="Стиль 1 2 2 2 2 2 29 2 2 2" xfId="47734"/>
    <cellStyle name="Стиль 1 2 2 2 2 2 29 2 2 2 2" xfId="47735"/>
    <cellStyle name="Стиль 1 2 2 2 2 2 29 2 2 2 2 2" xfId="47736"/>
    <cellStyle name="Стиль 1 2 2 2 2 2 29 2 2 2 2 2 2" xfId="47737"/>
    <cellStyle name="Стиль 1 2 2 2 2 2 29 2 2 2 2 3" xfId="47738"/>
    <cellStyle name="Стиль 1 2 2 2 2 2 29 2 2 2 2 4" xfId="47739"/>
    <cellStyle name="Стиль 1 2 2 2 2 2 29 2 2 2 3" xfId="47740"/>
    <cellStyle name="Стиль 1 2 2 2 2 2 29 2 2 2 3 2" xfId="47741"/>
    <cellStyle name="Стиль 1 2 2 2 2 2 29 2 2 2 4" xfId="47742"/>
    <cellStyle name="Стиль 1 2 2 2 2 2 29 2 2 3" xfId="47743"/>
    <cellStyle name="Стиль 1 2 2 2 2 2 29 2 2 3 2" xfId="47744"/>
    <cellStyle name="Стиль 1 2 2 2 2 2 29 2 2 4" xfId="47745"/>
    <cellStyle name="Стиль 1 2 2 2 2 2 29 2 2 5" xfId="47746"/>
    <cellStyle name="Стиль 1 2 2 2 2 2 29 2 3" xfId="47747"/>
    <cellStyle name="Стиль 1 2 2 2 2 2 29 2 3 2" xfId="47748"/>
    <cellStyle name="Стиль 1 2 2 2 2 2 29 2 3 2 2" xfId="47749"/>
    <cellStyle name="Стиль 1 2 2 2 2 2 29 2 3 3" xfId="47750"/>
    <cellStyle name="Стиль 1 2 2 2 2 2 29 2 3 4" xfId="47751"/>
    <cellStyle name="Стиль 1 2 2 2 2 2 29 2 4" xfId="47752"/>
    <cellStyle name="Стиль 1 2 2 2 2 2 29 2 4 2" xfId="47753"/>
    <cellStyle name="Стиль 1 2 2 2 2 2 29 2 5" xfId="47754"/>
    <cellStyle name="Стиль 1 2 2 2 2 2 29 3" xfId="47755"/>
    <cellStyle name="Стиль 1 2 2 2 2 2 29 3 2" xfId="47756"/>
    <cellStyle name="Стиль 1 2 2 2 2 2 29 3 2 2" xfId="47757"/>
    <cellStyle name="Стиль 1 2 2 2 2 2 29 3 2 2 2" xfId="47758"/>
    <cellStyle name="Стиль 1 2 2 2 2 2 29 3 2 3" xfId="47759"/>
    <cellStyle name="Стиль 1 2 2 2 2 2 29 3 2 4" xfId="47760"/>
    <cellStyle name="Стиль 1 2 2 2 2 2 29 3 3" xfId="47761"/>
    <cellStyle name="Стиль 1 2 2 2 2 2 29 3 3 2" xfId="47762"/>
    <cellStyle name="Стиль 1 2 2 2 2 2 29 3 4" xfId="47763"/>
    <cellStyle name="Стиль 1 2 2 2 2 2 29 4" xfId="47764"/>
    <cellStyle name="Стиль 1 2 2 2 2 2 29 4 2" xfId="47765"/>
    <cellStyle name="Стиль 1 2 2 2 2 2 29 5" xfId="47766"/>
    <cellStyle name="Стиль 1 2 2 2 2 2 29 6" xfId="47767"/>
    <cellStyle name="Стиль 1 2 2 2 2 2 3" xfId="47768"/>
    <cellStyle name="Стиль 1 2 2 2 2 2 30" xfId="47769"/>
    <cellStyle name="Стиль 1 2 2 2 2 2 30 2" xfId="47770"/>
    <cellStyle name="Стиль 1 2 2 2 2 2 30 2 2" xfId="47771"/>
    <cellStyle name="Стиль 1 2 2 2 2 2 30 2 2 2" xfId="47772"/>
    <cellStyle name="Стиль 1 2 2 2 2 2 30 2 2 2 2" xfId="47773"/>
    <cellStyle name="Стиль 1 2 2 2 2 2 30 2 2 3" xfId="47774"/>
    <cellStyle name="Стиль 1 2 2 2 2 2 30 2 2 4" xfId="47775"/>
    <cellStyle name="Стиль 1 2 2 2 2 2 30 2 3" xfId="47776"/>
    <cellStyle name="Стиль 1 2 2 2 2 2 30 2 3 2" xfId="47777"/>
    <cellStyle name="Стиль 1 2 2 2 2 2 30 2 4" xfId="47778"/>
    <cellStyle name="Стиль 1 2 2 2 2 2 30 3" xfId="47779"/>
    <cellStyle name="Стиль 1 2 2 2 2 2 30 3 2" xfId="47780"/>
    <cellStyle name="Стиль 1 2 2 2 2 2 30 4" xfId="47781"/>
    <cellStyle name="Стиль 1 2 2 2 2 2 30 5" xfId="47782"/>
    <cellStyle name="Стиль 1 2 2 2 2 2 31" xfId="47783"/>
    <cellStyle name="Стиль 1 2 2 2 2 2 31 2" xfId="47784"/>
    <cellStyle name="Стиль 1 2 2 2 2 2 31 2 2" xfId="47785"/>
    <cellStyle name="Стиль 1 2 2 2 2 2 31 3" xfId="47786"/>
    <cellStyle name="Стиль 1 2 2 2 2 2 31 4" xfId="47787"/>
    <cellStyle name="Стиль 1 2 2 2 2 2 32" xfId="47788"/>
    <cellStyle name="Стиль 1 2 2 2 2 2 32 2" xfId="47789"/>
    <cellStyle name="Стиль 1 2 2 2 2 2 33" xfId="47790"/>
    <cellStyle name="Стиль 1 2 2 2 2 2 4" xfId="47791"/>
    <cellStyle name="Стиль 1 2 2 2 2 2 5" xfId="47792"/>
    <cellStyle name="Стиль 1 2 2 2 2 2 6" xfId="47793"/>
    <cellStyle name="Стиль 1 2 2 2 2 2 7" xfId="47794"/>
    <cellStyle name="Стиль 1 2 2 2 2 2 8" xfId="47795"/>
    <cellStyle name="Стиль 1 2 2 2 2 2 9" xfId="47796"/>
    <cellStyle name="Стиль 1 2 2 2 2 20" xfId="47797"/>
    <cellStyle name="Стиль 1 2 2 2 2 21" xfId="47798"/>
    <cellStyle name="Стиль 1 2 2 2 2 22" xfId="47799"/>
    <cellStyle name="Стиль 1 2 2 2 2 22 2" xfId="47800"/>
    <cellStyle name="Стиль 1 2 2 2 2 22 2 2" xfId="47801"/>
    <cellStyle name="Стиль 1 2 2 2 2 22 2 2 2" xfId="47802"/>
    <cellStyle name="Стиль 1 2 2 2 2 22 2 2 2 2" xfId="47803"/>
    <cellStyle name="Стиль 1 2 2 2 2 22 2 2 2 2 2" xfId="47804"/>
    <cellStyle name="Стиль 1 2 2 2 2 22 2 2 2 2 2 2" xfId="47805"/>
    <cellStyle name="Стиль 1 2 2 2 2 22 2 2 2 3" xfId="47806"/>
    <cellStyle name="Стиль 1 2 2 2 2 22 2 2 2 4" xfId="47807"/>
    <cellStyle name="Стиль 1 2 2 2 2 22 2 2 3" xfId="47808"/>
    <cellStyle name="Стиль 1 2 2 2 2 22 2 2 3 2" xfId="47809"/>
    <cellStyle name="Стиль 1 2 2 2 2 22 2 2 3 2 2" xfId="47810"/>
    <cellStyle name="Стиль 1 2 2 2 2 22 2 2 4" xfId="47811"/>
    <cellStyle name="Стиль 1 2 2 2 2 22 2 3" xfId="47812"/>
    <cellStyle name="Стиль 1 2 2 2 2 22 2 3 2" xfId="47813"/>
    <cellStyle name="Стиль 1 2 2 2 2 22 2 3 2 2" xfId="47814"/>
    <cellStyle name="Стиль 1 2 2 2 2 22 2 4" xfId="47815"/>
    <cellStyle name="Стиль 1 2 2 2 2 22 2 5" xfId="47816"/>
    <cellStyle name="Стиль 1 2 2 2 2 22 3" xfId="47817"/>
    <cellStyle name="Стиль 1 2 2 2 2 22 4" xfId="47818"/>
    <cellStyle name="Стиль 1 2 2 2 2 22 4 2" xfId="47819"/>
    <cellStyle name="Стиль 1 2 2 2 2 22 4 2 2" xfId="47820"/>
    <cellStyle name="Стиль 1 2 2 2 2 22 4 2 2 2" xfId="47821"/>
    <cellStyle name="Стиль 1 2 2 2 2 22 4 3" xfId="47822"/>
    <cellStyle name="Стиль 1 2 2 2 2 22 4 4" xfId="47823"/>
    <cellStyle name="Стиль 1 2 2 2 2 22 5" xfId="47824"/>
    <cellStyle name="Стиль 1 2 2 2 2 22 5 2" xfId="47825"/>
    <cellStyle name="Стиль 1 2 2 2 2 22 5 2 2" xfId="47826"/>
    <cellStyle name="Стиль 1 2 2 2 2 22 6" xfId="47827"/>
    <cellStyle name="Стиль 1 2 2 2 2 23" xfId="47828"/>
    <cellStyle name="Стиль 1 2 2 2 2 24" xfId="47829"/>
    <cellStyle name="Стиль 1 2 2 2 2 24 2" xfId="47830"/>
    <cellStyle name="Стиль 1 2 2 2 2 24 2 2" xfId="47831"/>
    <cellStyle name="Стиль 1 2 2 2 2 24 2 2 2" xfId="47832"/>
    <cellStyle name="Стиль 1 2 2 2 2 24 2 2 2 2" xfId="47833"/>
    <cellStyle name="Стиль 1 2 2 2 2 24 2 2 2 2 2" xfId="47834"/>
    <cellStyle name="Стиль 1 2 2 2 2 24 2 2 3" xfId="47835"/>
    <cellStyle name="Стиль 1 2 2 2 2 24 2 2 4" xfId="47836"/>
    <cellStyle name="Стиль 1 2 2 2 2 24 2 3" xfId="47837"/>
    <cellStyle name="Стиль 1 2 2 2 2 24 2 3 2" xfId="47838"/>
    <cellStyle name="Стиль 1 2 2 2 2 24 2 3 2 2" xfId="47839"/>
    <cellStyle name="Стиль 1 2 2 2 2 24 2 4" xfId="47840"/>
    <cellStyle name="Стиль 1 2 2 2 2 24 3" xfId="47841"/>
    <cellStyle name="Стиль 1 2 2 2 2 24 3 2" xfId="47842"/>
    <cellStyle name="Стиль 1 2 2 2 2 24 3 2 2" xfId="47843"/>
    <cellStyle name="Стиль 1 2 2 2 2 24 4" xfId="47844"/>
    <cellStyle name="Стиль 1 2 2 2 2 24 5" xfId="47845"/>
    <cellStyle name="Стиль 1 2 2 2 2 25" xfId="47846"/>
    <cellStyle name="Стиль 1 2 2 2 2 25 2" xfId="47847"/>
    <cellStyle name="Стиль 1 2 2 2 2 25 2 2" xfId="47848"/>
    <cellStyle name="Стиль 1 2 2 2 2 25 2 2 2" xfId="47849"/>
    <cellStyle name="Стиль 1 2 2 2 2 25 3" xfId="47850"/>
    <cellStyle name="Стиль 1 2 2 2 2 25 4" xfId="47851"/>
    <cellStyle name="Стиль 1 2 2 2 2 26" xfId="47852"/>
    <cellStyle name="Стиль 1 2 2 2 2 26 2" xfId="47853"/>
    <cellStyle name="Стиль 1 2 2 2 2 26 2 2" xfId="47854"/>
    <cellStyle name="Стиль 1 2 2 2 2 27" xfId="47855"/>
    <cellStyle name="Стиль 1 2 2 2 2 28" xfId="47856"/>
    <cellStyle name="Стиль 1 2 2 2 2 28 10" xfId="47857"/>
    <cellStyle name="Стиль 1 2 2 2 2 28 11" xfId="47858"/>
    <cellStyle name="Стиль 1 2 2 2 2 28 12" xfId="47859"/>
    <cellStyle name="Стиль 1 2 2 2 2 28 13" xfId="47860"/>
    <cellStyle name="Стиль 1 2 2 2 2 28 14" xfId="47861"/>
    <cellStyle name="Стиль 1 2 2 2 2 28 2" xfId="47862"/>
    <cellStyle name="Стиль 1 2 2 2 2 28 2 10" xfId="47863"/>
    <cellStyle name="Стиль 1 2 2 2 2 28 2 11" xfId="47864"/>
    <cellStyle name="Стиль 1 2 2 2 2 28 2 2" xfId="47865"/>
    <cellStyle name="Стиль 1 2 2 2 2 28 2 2 10" xfId="47866"/>
    <cellStyle name="Стиль 1 2 2 2 2 28 2 2 11" xfId="47867"/>
    <cellStyle name="Стиль 1 2 2 2 2 28 2 2 2" xfId="47868"/>
    <cellStyle name="Стиль 1 2 2 2 2 28 2 2 2 10" xfId="47869"/>
    <cellStyle name="Стиль 1 2 2 2 2 28 2 2 2 2" xfId="47870"/>
    <cellStyle name="Стиль 1 2 2 2 2 28 2 2 2 2 10" xfId="47871"/>
    <cellStyle name="Стиль 1 2 2 2 2 28 2 2 2 2 2" xfId="47872"/>
    <cellStyle name="Стиль 1 2 2 2 2 28 2 2 2 2 3" xfId="47873"/>
    <cellStyle name="Стиль 1 2 2 2 2 28 2 2 2 2 4" xfId="47874"/>
    <cellStyle name="Стиль 1 2 2 2 2 28 2 2 2 2 5" xfId="47875"/>
    <cellStyle name="Стиль 1 2 2 2 2 28 2 2 2 2 6" xfId="47876"/>
    <cellStyle name="Стиль 1 2 2 2 2 28 2 2 2 2 7" xfId="47877"/>
    <cellStyle name="Стиль 1 2 2 2 2 28 2 2 2 2 8" xfId="47878"/>
    <cellStyle name="Стиль 1 2 2 2 2 28 2 2 2 2 9" xfId="47879"/>
    <cellStyle name="Стиль 1 2 2 2 2 28 2 2 2 3" xfId="47880"/>
    <cellStyle name="Стиль 1 2 2 2 2 28 2 2 2 4" xfId="47881"/>
    <cellStyle name="Стиль 1 2 2 2 2 28 2 2 2 5" xfId="47882"/>
    <cellStyle name="Стиль 1 2 2 2 2 28 2 2 2 6" xfId="47883"/>
    <cellStyle name="Стиль 1 2 2 2 2 28 2 2 2 7" xfId="47884"/>
    <cellStyle name="Стиль 1 2 2 2 2 28 2 2 2 8" xfId="47885"/>
    <cellStyle name="Стиль 1 2 2 2 2 28 2 2 2 9" xfId="47886"/>
    <cellStyle name="Стиль 1 2 2 2 2 28 2 2 3" xfId="47887"/>
    <cellStyle name="Стиль 1 2 2 2 2 28 2 2 4" xfId="47888"/>
    <cellStyle name="Стиль 1 2 2 2 2 28 2 2 5" xfId="47889"/>
    <cellStyle name="Стиль 1 2 2 2 2 28 2 2 6" xfId="47890"/>
    <cellStyle name="Стиль 1 2 2 2 2 28 2 2 7" xfId="47891"/>
    <cellStyle name="Стиль 1 2 2 2 2 28 2 2 8" xfId="47892"/>
    <cellStyle name="Стиль 1 2 2 2 2 28 2 2 9" xfId="47893"/>
    <cellStyle name="Стиль 1 2 2 2 2 28 2 3" xfId="47894"/>
    <cellStyle name="Стиль 1 2 2 2 2 28 2 3 10" xfId="47895"/>
    <cellStyle name="Стиль 1 2 2 2 2 28 2 3 2" xfId="47896"/>
    <cellStyle name="Стиль 1 2 2 2 2 28 2 3 3" xfId="47897"/>
    <cellStyle name="Стиль 1 2 2 2 2 28 2 3 4" xfId="47898"/>
    <cellStyle name="Стиль 1 2 2 2 2 28 2 3 5" xfId="47899"/>
    <cellStyle name="Стиль 1 2 2 2 2 28 2 3 6" xfId="47900"/>
    <cellStyle name="Стиль 1 2 2 2 2 28 2 3 7" xfId="47901"/>
    <cellStyle name="Стиль 1 2 2 2 2 28 2 3 8" xfId="47902"/>
    <cellStyle name="Стиль 1 2 2 2 2 28 2 3 9" xfId="47903"/>
    <cellStyle name="Стиль 1 2 2 2 2 28 2 4" xfId="47904"/>
    <cellStyle name="Стиль 1 2 2 2 2 28 2 5" xfId="47905"/>
    <cellStyle name="Стиль 1 2 2 2 2 28 2 6" xfId="47906"/>
    <cellStyle name="Стиль 1 2 2 2 2 28 2 7" xfId="47907"/>
    <cellStyle name="Стиль 1 2 2 2 2 28 2 8" xfId="47908"/>
    <cellStyle name="Стиль 1 2 2 2 2 28 2 9" xfId="47909"/>
    <cellStyle name="Стиль 1 2 2 2 2 28 3" xfId="47910"/>
    <cellStyle name="Стиль 1 2 2 2 2 28 4" xfId="47911"/>
    <cellStyle name="Стиль 1 2 2 2 2 28 5" xfId="47912"/>
    <cellStyle name="Стиль 1 2 2 2 2 28 5 10" xfId="47913"/>
    <cellStyle name="Стиль 1 2 2 2 2 28 5 2" xfId="47914"/>
    <cellStyle name="Стиль 1 2 2 2 2 28 5 2 10" xfId="47915"/>
    <cellStyle name="Стиль 1 2 2 2 2 28 5 2 2" xfId="47916"/>
    <cellStyle name="Стиль 1 2 2 2 2 28 5 2 3" xfId="47917"/>
    <cellStyle name="Стиль 1 2 2 2 2 28 5 2 4" xfId="47918"/>
    <cellStyle name="Стиль 1 2 2 2 2 28 5 2 5" xfId="47919"/>
    <cellStyle name="Стиль 1 2 2 2 2 28 5 2 6" xfId="47920"/>
    <cellStyle name="Стиль 1 2 2 2 2 28 5 2 7" xfId="47921"/>
    <cellStyle name="Стиль 1 2 2 2 2 28 5 2 8" xfId="47922"/>
    <cellStyle name="Стиль 1 2 2 2 2 28 5 2 9" xfId="47923"/>
    <cellStyle name="Стиль 1 2 2 2 2 28 5 3" xfId="47924"/>
    <cellStyle name="Стиль 1 2 2 2 2 28 5 4" xfId="47925"/>
    <cellStyle name="Стиль 1 2 2 2 2 28 5 5" xfId="47926"/>
    <cellStyle name="Стиль 1 2 2 2 2 28 5 6" xfId="47927"/>
    <cellStyle name="Стиль 1 2 2 2 2 28 5 7" xfId="47928"/>
    <cellStyle name="Стиль 1 2 2 2 2 28 5 8" xfId="47929"/>
    <cellStyle name="Стиль 1 2 2 2 2 28 5 9" xfId="47930"/>
    <cellStyle name="Стиль 1 2 2 2 2 28 6" xfId="47931"/>
    <cellStyle name="Стиль 1 2 2 2 2 28 7" xfId="47932"/>
    <cellStyle name="Стиль 1 2 2 2 2 28 8" xfId="47933"/>
    <cellStyle name="Стиль 1 2 2 2 2 28 9" xfId="47934"/>
    <cellStyle name="Стиль 1 2 2 2 2 29" xfId="47935"/>
    <cellStyle name="Стиль 1 2 2 2 2 29 10" xfId="47936"/>
    <cellStyle name="Стиль 1 2 2 2 2 29 11" xfId="47937"/>
    <cellStyle name="Стиль 1 2 2 2 2 29 2" xfId="47938"/>
    <cellStyle name="Стиль 1 2 2 2 2 29 2 10" xfId="47939"/>
    <cellStyle name="Стиль 1 2 2 2 2 29 2 11" xfId="47940"/>
    <cellStyle name="Стиль 1 2 2 2 2 29 2 2" xfId="47941"/>
    <cellStyle name="Стиль 1 2 2 2 2 29 2 2 10" xfId="47942"/>
    <cellStyle name="Стиль 1 2 2 2 2 29 2 2 2" xfId="47943"/>
    <cellStyle name="Стиль 1 2 2 2 2 29 2 2 2 10" xfId="47944"/>
    <cellStyle name="Стиль 1 2 2 2 2 29 2 2 2 2" xfId="47945"/>
    <cellStyle name="Стиль 1 2 2 2 2 29 2 2 2 3" xfId="47946"/>
    <cellStyle name="Стиль 1 2 2 2 2 29 2 2 2 4" xfId="47947"/>
    <cellStyle name="Стиль 1 2 2 2 2 29 2 2 2 5" xfId="47948"/>
    <cellStyle name="Стиль 1 2 2 2 2 29 2 2 2 6" xfId="47949"/>
    <cellStyle name="Стиль 1 2 2 2 2 29 2 2 2 7" xfId="47950"/>
    <cellStyle name="Стиль 1 2 2 2 2 29 2 2 2 8" xfId="47951"/>
    <cellStyle name="Стиль 1 2 2 2 2 29 2 2 2 9" xfId="47952"/>
    <cellStyle name="Стиль 1 2 2 2 2 29 2 2 3" xfId="47953"/>
    <cellStyle name="Стиль 1 2 2 2 2 29 2 2 4" xfId="47954"/>
    <cellStyle name="Стиль 1 2 2 2 2 29 2 2 5" xfId="47955"/>
    <cellStyle name="Стиль 1 2 2 2 2 29 2 2 6" xfId="47956"/>
    <cellStyle name="Стиль 1 2 2 2 2 29 2 2 7" xfId="47957"/>
    <cellStyle name="Стиль 1 2 2 2 2 29 2 2 8" xfId="47958"/>
    <cellStyle name="Стиль 1 2 2 2 2 29 2 2 9" xfId="47959"/>
    <cellStyle name="Стиль 1 2 2 2 2 29 2 3" xfId="47960"/>
    <cellStyle name="Стиль 1 2 2 2 2 29 2 4" xfId="47961"/>
    <cellStyle name="Стиль 1 2 2 2 2 29 2 5" xfId="47962"/>
    <cellStyle name="Стиль 1 2 2 2 2 29 2 6" xfId="47963"/>
    <cellStyle name="Стиль 1 2 2 2 2 29 2 7" xfId="47964"/>
    <cellStyle name="Стиль 1 2 2 2 2 29 2 8" xfId="47965"/>
    <cellStyle name="Стиль 1 2 2 2 2 29 2 9" xfId="47966"/>
    <cellStyle name="Стиль 1 2 2 2 2 29 3" xfId="47967"/>
    <cellStyle name="Стиль 1 2 2 2 2 29 3 10" xfId="47968"/>
    <cellStyle name="Стиль 1 2 2 2 2 29 3 2" xfId="47969"/>
    <cellStyle name="Стиль 1 2 2 2 2 29 3 3" xfId="47970"/>
    <cellStyle name="Стиль 1 2 2 2 2 29 3 4" xfId="47971"/>
    <cellStyle name="Стиль 1 2 2 2 2 29 3 5" xfId="47972"/>
    <cellStyle name="Стиль 1 2 2 2 2 29 3 6" xfId="47973"/>
    <cellStyle name="Стиль 1 2 2 2 2 29 3 7" xfId="47974"/>
    <cellStyle name="Стиль 1 2 2 2 2 29 3 8" xfId="47975"/>
    <cellStyle name="Стиль 1 2 2 2 2 29 3 9" xfId="47976"/>
    <cellStyle name="Стиль 1 2 2 2 2 29 4" xfId="47977"/>
    <cellStyle name="Стиль 1 2 2 2 2 29 5" xfId="47978"/>
    <cellStyle name="Стиль 1 2 2 2 2 29 6" xfId="47979"/>
    <cellStyle name="Стиль 1 2 2 2 2 29 7" xfId="47980"/>
    <cellStyle name="Стиль 1 2 2 2 2 29 8" xfId="47981"/>
    <cellStyle name="Стиль 1 2 2 2 2 29 9" xfId="47982"/>
    <cellStyle name="Стиль 1 2 2 2 2 3" xfId="47983"/>
    <cellStyle name="Стиль 1 2 2 2 2 30" xfId="47984"/>
    <cellStyle name="Стиль 1 2 2 2 2 31" xfId="47985"/>
    <cellStyle name="Стиль 1 2 2 2 2 31 10" xfId="47986"/>
    <cellStyle name="Стиль 1 2 2 2 2 31 2" xfId="47987"/>
    <cellStyle name="Стиль 1 2 2 2 2 31 2 10" xfId="47988"/>
    <cellStyle name="Стиль 1 2 2 2 2 31 2 2" xfId="47989"/>
    <cellStyle name="Стиль 1 2 2 2 2 31 2 3" xfId="47990"/>
    <cellStyle name="Стиль 1 2 2 2 2 31 2 4" xfId="47991"/>
    <cellStyle name="Стиль 1 2 2 2 2 31 2 5" xfId="47992"/>
    <cellStyle name="Стиль 1 2 2 2 2 31 2 6" xfId="47993"/>
    <cellStyle name="Стиль 1 2 2 2 2 31 2 7" xfId="47994"/>
    <cellStyle name="Стиль 1 2 2 2 2 31 2 8" xfId="47995"/>
    <cellStyle name="Стиль 1 2 2 2 2 31 2 9" xfId="47996"/>
    <cellStyle name="Стиль 1 2 2 2 2 31 3" xfId="47997"/>
    <cellStyle name="Стиль 1 2 2 2 2 31 4" xfId="47998"/>
    <cellStyle name="Стиль 1 2 2 2 2 31 5" xfId="47999"/>
    <cellStyle name="Стиль 1 2 2 2 2 31 6" xfId="48000"/>
    <cellStyle name="Стиль 1 2 2 2 2 31 7" xfId="48001"/>
    <cellStyle name="Стиль 1 2 2 2 2 31 8" xfId="48002"/>
    <cellStyle name="Стиль 1 2 2 2 2 31 9" xfId="48003"/>
    <cellStyle name="Стиль 1 2 2 2 2 32" xfId="48004"/>
    <cellStyle name="Стиль 1 2 2 2 2 33" xfId="48005"/>
    <cellStyle name="Стиль 1 2 2 2 2 34" xfId="48006"/>
    <cellStyle name="Стиль 1 2 2 2 2 35" xfId="48007"/>
    <cellStyle name="Стиль 1 2 2 2 2 36" xfId="48008"/>
    <cellStyle name="Стиль 1 2 2 2 2 37" xfId="48009"/>
    <cellStyle name="Стиль 1 2 2 2 2 38" xfId="48010"/>
    <cellStyle name="Стиль 1 2 2 2 2 39" xfId="48011"/>
    <cellStyle name="Стиль 1 2 2 2 2 4" xfId="48012"/>
    <cellStyle name="Стиль 1 2 2 2 2 40" xfId="48013"/>
    <cellStyle name="Стиль 1 2 2 2 2 41" xfId="48014"/>
    <cellStyle name="Стиль 1 2 2 2 2 41 2" xfId="48015"/>
    <cellStyle name="Стиль 1 2 2 2 2 41 2 2" xfId="48016"/>
    <cellStyle name="Стиль 1 2 2 2 2 41 2 2 2" xfId="48017"/>
    <cellStyle name="Стиль 1 2 2 2 2 41 2 2 2 2" xfId="48018"/>
    <cellStyle name="Стиль 1 2 2 2 2 41 2 2 2 2 2" xfId="48019"/>
    <cellStyle name="Стиль 1 2 2 2 2 41 2 2 2 2 2 2" xfId="48020"/>
    <cellStyle name="Стиль 1 2 2 2 2 41 2 2 2 2 3" xfId="48021"/>
    <cellStyle name="Стиль 1 2 2 2 2 41 2 2 2 2 4" xfId="48022"/>
    <cellStyle name="Стиль 1 2 2 2 2 41 2 2 2 3" xfId="48023"/>
    <cellStyle name="Стиль 1 2 2 2 2 41 2 2 2 3 2" xfId="48024"/>
    <cellStyle name="Стиль 1 2 2 2 2 41 2 2 2 4" xfId="48025"/>
    <cellStyle name="Стиль 1 2 2 2 2 41 2 2 3" xfId="48026"/>
    <cellStyle name="Стиль 1 2 2 2 2 41 2 2 3 2" xfId="48027"/>
    <cellStyle name="Стиль 1 2 2 2 2 41 2 2 4" xfId="48028"/>
    <cellStyle name="Стиль 1 2 2 2 2 41 2 2 5" xfId="48029"/>
    <cellStyle name="Стиль 1 2 2 2 2 41 2 3" xfId="48030"/>
    <cellStyle name="Стиль 1 2 2 2 2 41 2 3 2" xfId="48031"/>
    <cellStyle name="Стиль 1 2 2 2 2 41 2 3 2 2" xfId="48032"/>
    <cellStyle name="Стиль 1 2 2 2 2 41 2 3 3" xfId="48033"/>
    <cellStyle name="Стиль 1 2 2 2 2 41 2 3 4" xfId="48034"/>
    <cellStyle name="Стиль 1 2 2 2 2 41 2 4" xfId="48035"/>
    <cellStyle name="Стиль 1 2 2 2 2 41 2 4 2" xfId="48036"/>
    <cellStyle name="Стиль 1 2 2 2 2 41 2 5" xfId="48037"/>
    <cellStyle name="Стиль 1 2 2 2 2 41 3" xfId="48038"/>
    <cellStyle name="Стиль 1 2 2 2 2 41 3 2" xfId="48039"/>
    <cellStyle name="Стиль 1 2 2 2 2 41 3 2 2" xfId="48040"/>
    <cellStyle name="Стиль 1 2 2 2 2 41 3 2 2 2" xfId="48041"/>
    <cellStyle name="Стиль 1 2 2 2 2 41 3 2 3" xfId="48042"/>
    <cellStyle name="Стиль 1 2 2 2 2 41 3 2 4" xfId="48043"/>
    <cellStyle name="Стиль 1 2 2 2 2 41 3 3" xfId="48044"/>
    <cellStyle name="Стиль 1 2 2 2 2 41 3 3 2" xfId="48045"/>
    <cellStyle name="Стиль 1 2 2 2 2 41 3 4" xfId="48046"/>
    <cellStyle name="Стиль 1 2 2 2 2 41 4" xfId="48047"/>
    <cellStyle name="Стиль 1 2 2 2 2 41 4 2" xfId="48048"/>
    <cellStyle name="Стиль 1 2 2 2 2 41 5" xfId="48049"/>
    <cellStyle name="Стиль 1 2 2 2 2 41 6" xfId="48050"/>
    <cellStyle name="Стиль 1 2 2 2 2 42" xfId="48051"/>
    <cellStyle name="Стиль 1 2 2 2 2 42 2" xfId="48052"/>
    <cellStyle name="Стиль 1 2 2 2 2 42 2 2" xfId="48053"/>
    <cellStyle name="Стиль 1 2 2 2 2 42 2 2 2" xfId="48054"/>
    <cellStyle name="Стиль 1 2 2 2 2 42 2 2 2 2" xfId="48055"/>
    <cellStyle name="Стиль 1 2 2 2 2 42 2 2 3" xfId="48056"/>
    <cellStyle name="Стиль 1 2 2 2 2 42 2 2 4" xfId="48057"/>
    <cellStyle name="Стиль 1 2 2 2 2 42 2 3" xfId="48058"/>
    <cellStyle name="Стиль 1 2 2 2 2 42 2 3 2" xfId="48059"/>
    <cellStyle name="Стиль 1 2 2 2 2 42 2 4" xfId="48060"/>
    <cellStyle name="Стиль 1 2 2 2 2 42 3" xfId="48061"/>
    <cellStyle name="Стиль 1 2 2 2 2 42 3 2" xfId="48062"/>
    <cellStyle name="Стиль 1 2 2 2 2 42 4" xfId="48063"/>
    <cellStyle name="Стиль 1 2 2 2 2 42 5" xfId="48064"/>
    <cellStyle name="Стиль 1 2 2 2 2 43" xfId="48065"/>
    <cellStyle name="Стиль 1 2 2 2 2 43 2" xfId="48066"/>
    <cellStyle name="Стиль 1 2 2 2 2 43 2 2" xfId="48067"/>
    <cellStyle name="Стиль 1 2 2 2 2 43 3" xfId="48068"/>
    <cellStyle name="Стиль 1 2 2 2 2 43 4" xfId="48069"/>
    <cellStyle name="Стиль 1 2 2 2 2 44" xfId="48070"/>
    <cellStyle name="Стиль 1 2 2 2 2 44 2" xfId="48071"/>
    <cellStyle name="Стиль 1 2 2 2 2 45" xfId="48072"/>
    <cellStyle name="Стиль 1 2 2 2 2 5" xfId="48073"/>
    <cellStyle name="Стиль 1 2 2 2 2 6" xfId="48074"/>
    <cellStyle name="Стиль 1 2 2 2 2 7" xfId="48075"/>
    <cellStyle name="Стиль 1 2 2 2 2 8" xfId="48076"/>
    <cellStyle name="Стиль 1 2 2 2 2 9" xfId="48077"/>
    <cellStyle name="Стиль 1 2 2 2 20" xfId="48078"/>
    <cellStyle name="Стиль 1 2 2 2 21" xfId="48079"/>
    <cellStyle name="Стиль 1 2 2 2 22" xfId="48080"/>
    <cellStyle name="Стиль 1 2 2 2 22 2" xfId="48081"/>
    <cellStyle name="Стиль 1 2 2 2 22 2 2" xfId="48082"/>
    <cellStyle name="Стиль 1 2 2 2 22 2 2 2" xfId="48083"/>
    <cellStyle name="Стиль 1 2 2 2 22 2 2 2 2" xfId="48084"/>
    <cellStyle name="Стиль 1 2 2 2 22 2 2 2 2 2" xfId="48085"/>
    <cellStyle name="Стиль 1 2 2 2 22 2 2 2 2 2 2" xfId="48086"/>
    <cellStyle name="Стиль 1 2 2 2 22 2 2 2 3" xfId="48087"/>
    <cellStyle name="Стиль 1 2 2 2 22 2 2 2 4" xfId="48088"/>
    <cellStyle name="Стиль 1 2 2 2 22 2 2 3" xfId="48089"/>
    <cellStyle name="Стиль 1 2 2 2 22 2 2 3 2" xfId="48090"/>
    <cellStyle name="Стиль 1 2 2 2 22 2 2 3 2 2" xfId="48091"/>
    <cellStyle name="Стиль 1 2 2 2 22 2 2 4" xfId="48092"/>
    <cellStyle name="Стиль 1 2 2 2 22 2 3" xfId="48093"/>
    <cellStyle name="Стиль 1 2 2 2 22 2 3 2" xfId="48094"/>
    <cellStyle name="Стиль 1 2 2 2 22 2 3 2 2" xfId="48095"/>
    <cellStyle name="Стиль 1 2 2 2 22 2 4" xfId="48096"/>
    <cellStyle name="Стиль 1 2 2 2 22 2 5" xfId="48097"/>
    <cellStyle name="Стиль 1 2 2 2 22 3" xfId="48098"/>
    <cellStyle name="Стиль 1 2 2 2 22 4" xfId="48099"/>
    <cellStyle name="Стиль 1 2 2 2 22 4 2" xfId="48100"/>
    <cellStyle name="Стиль 1 2 2 2 22 4 2 2" xfId="48101"/>
    <cellStyle name="Стиль 1 2 2 2 22 4 2 2 2" xfId="48102"/>
    <cellStyle name="Стиль 1 2 2 2 22 4 3" xfId="48103"/>
    <cellStyle name="Стиль 1 2 2 2 22 4 4" xfId="48104"/>
    <cellStyle name="Стиль 1 2 2 2 22 5" xfId="48105"/>
    <cellStyle name="Стиль 1 2 2 2 22 5 2" xfId="48106"/>
    <cellStyle name="Стиль 1 2 2 2 22 5 2 2" xfId="48107"/>
    <cellStyle name="Стиль 1 2 2 2 22 6" xfId="48108"/>
    <cellStyle name="Стиль 1 2 2 2 23" xfId="48109"/>
    <cellStyle name="Стиль 1 2 2 2 24" xfId="48110"/>
    <cellStyle name="Стиль 1 2 2 2 24 2" xfId="48111"/>
    <cellStyle name="Стиль 1 2 2 2 24 2 2" xfId="48112"/>
    <cellStyle name="Стиль 1 2 2 2 24 2 2 2" xfId="48113"/>
    <cellStyle name="Стиль 1 2 2 2 24 2 2 2 2" xfId="48114"/>
    <cellStyle name="Стиль 1 2 2 2 24 2 2 2 2 2" xfId="48115"/>
    <cellStyle name="Стиль 1 2 2 2 24 2 2 3" xfId="48116"/>
    <cellStyle name="Стиль 1 2 2 2 24 2 2 4" xfId="48117"/>
    <cellStyle name="Стиль 1 2 2 2 24 2 3" xfId="48118"/>
    <cellStyle name="Стиль 1 2 2 2 24 2 3 2" xfId="48119"/>
    <cellStyle name="Стиль 1 2 2 2 24 2 3 2 2" xfId="48120"/>
    <cellStyle name="Стиль 1 2 2 2 24 2 4" xfId="48121"/>
    <cellStyle name="Стиль 1 2 2 2 24 3" xfId="48122"/>
    <cellStyle name="Стиль 1 2 2 2 24 3 2" xfId="48123"/>
    <cellStyle name="Стиль 1 2 2 2 24 3 2 2" xfId="48124"/>
    <cellStyle name="Стиль 1 2 2 2 24 4" xfId="48125"/>
    <cellStyle name="Стиль 1 2 2 2 24 5" xfId="48126"/>
    <cellStyle name="Стиль 1 2 2 2 25" xfId="48127"/>
    <cellStyle name="Стиль 1 2 2 2 25 2" xfId="48128"/>
    <cellStyle name="Стиль 1 2 2 2 25 2 2" xfId="48129"/>
    <cellStyle name="Стиль 1 2 2 2 25 2 2 2" xfId="48130"/>
    <cellStyle name="Стиль 1 2 2 2 25 3" xfId="48131"/>
    <cellStyle name="Стиль 1 2 2 2 25 4" xfId="48132"/>
    <cellStyle name="Стиль 1 2 2 2 26" xfId="48133"/>
    <cellStyle name="Стиль 1 2 2 2 26 2" xfId="48134"/>
    <cellStyle name="Стиль 1 2 2 2 26 2 2" xfId="48135"/>
    <cellStyle name="Стиль 1 2 2 2 27" xfId="48136"/>
    <cellStyle name="Стиль 1 2 2 2 28" xfId="48137"/>
    <cellStyle name="Стиль 1 2 2 2 28 10" xfId="48138"/>
    <cellStyle name="Стиль 1 2 2 2 28 11" xfId="48139"/>
    <cellStyle name="Стиль 1 2 2 2 28 12" xfId="48140"/>
    <cellStyle name="Стиль 1 2 2 2 28 13" xfId="48141"/>
    <cellStyle name="Стиль 1 2 2 2 28 14" xfId="48142"/>
    <cellStyle name="Стиль 1 2 2 2 28 2" xfId="48143"/>
    <cellStyle name="Стиль 1 2 2 2 28 2 10" xfId="48144"/>
    <cellStyle name="Стиль 1 2 2 2 28 2 11" xfId="48145"/>
    <cellStyle name="Стиль 1 2 2 2 28 2 2" xfId="48146"/>
    <cellStyle name="Стиль 1 2 2 2 28 2 2 10" xfId="48147"/>
    <cellStyle name="Стиль 1 2 2 2 28 2 2 11" xfId="48148"/>
    <cellStyle name="Стиль 1 2 2 2 28 2 2 2" xfId="48149"/>
    <cellStyle name="Стиль 1 2 2 2 28 2 2 2 10" xfId="48150"/>
    <cellStyle name="Стиль 1 2 2 2 28 2 2 2 2" xfId="48151"/>
    <cellStyle name="Стиль 1 2 2 2 28 2 2 2 2 10" xfId="48152"/>
    <cellStyle name="Стиль 1 2 2 2 28 2 2 2 2 2" xfId="48153"/>
    <cellStyle name="Стиль 1 2 2 2 28 2 2 2 2 3" xfId="48154"/>
    <cellStyle name="Стиль 1 2 2 2 28 2 2 2 2 4" xfId="48155"/>
    <cellStyle name="Стиль 1 2 2 2 28 2 2 2 2 5" xfId="48156"/>
    <cellStyle name="Стиль 1 2 2 2 28 2 2 2 2 6" xfId="48157"/>
    <cellStyle name="Стиль 1 2 2 2 28 2 2 2 2 7" xfId="48158"/>
    <cellStyle name="Стиль 1 2 2 2 28 2 2 2 2 8" xfId="48159"/>
    <cellStyle name="Стиль 1 2 2 2 28 2 2 2 2 9" xfId="48160"/>
    <cellStyle name="Стиль 1 2 2 2 28 2 2 2 3" xfId="48161"/>
    <cellStyle name="Стиль 1 2 2 2 28 2 2 2 4" xfId="48162"/>
    <cellStyle name="Стиль 1 2 2 2 28 2 2 2 5" xfId="48163"/>
    <cellStyle name="Стиль 1 2 2 2 28 2 2 2 6" xfId="48164"/>
    <cellStyle name="Стиль 1 2 2 2 28 2 2 2 7" xfId="48165"/>
    <cellStyle name="Стиль 1 2 2 2 28 2 2 2 8" xfId="48166"/>
    <cellStyle name="Стиль 1 2 2 2 28 2 2 2 9" xfId="48167"/>
    <cellStyle name="Стиль 1 2 2 2 28 2 2 3" xfId="48168"/>
    <cellStyle name="Стиль 1 2 2 2 28 2 2 4" xfId="48169"/>
    <cellStyle name="Стиль 1 2 2 2 28 2 2 5" xfId="48170"/>
    <cellStyle name="Стиль 1 2 2 2 28 2 2 6" xfId="48171"/>
    <cellStyle name="Стиль 1 2 2 2 28 2 2 7" xfId="48172"/>
    <cellStyle name="Стиль 1 2 2 2 28 2 2 8" xfId="48173"/>
    <cellStyle name="Стиль 1 2 2 2 28 2 2 9" xfId="48174"/>
    <cellStyle name="Стиль 1 2 2 2 28 2 3" xfId="48175"/>
    <cellStyle name="Стиль 1 2 2 2 28 2 3 10" xfId="48176"/>
    <cellStyle name="Стиль 1 2 2 2 28 2 3 2" xfId="48177"/>
    <cellStyle name="Стиль 1 2 2 2 28 2 3 3" xfId="48178"/>
    <cellStyle name="Стиль 1 2 2 2 28 2 3 4" xfId="48179"/>
    <cellStyle name="Стиль 1 2 2 2 28 2 3 5" xfId="48180"/>
    <cellStyle name="Стиль 1 2 2 2 28 2 3 6" xfId="48181"/>
    <cellStyle name="Стиль 1 2 2 2 28 2 3 7" xfId="48182"/>
    <cellStyle name="Стиль 1 2 2 2 28 2 3 8" xfId="48183"/>
    <cellStyle name="Стиль 1 2 2 2 28 2 3 9" xfId="48184"/>
    <cellStyle name="Стиль 1 2 2 2 28 2 4" xfId="48185"/>
    <cellStyle name="Стиль 1 2 2 2 28 2 5" xfId="48186"/>
    <cellStyle name="Стиль 1 2 2 2 28 2 6" xfId="48187"/>
    <cellStyle name="Стиль 1 2 2 2 28 2 7" xfId="48188"/>
    <cellStyle name="Стиль 1 2 2 2 28 2 8" xfId="48189"/>
    <cellStyle name="Стиль 1 2 2 2 28 2 9" xfId="48190"/>
    <cellStyle name="Стиль 1 2 2 2 28 3" xfId="48191"/>
    <cellStyle name="Стиль 1 2 2 2 28 4" xfId="48192"/>
    <cellStyle name="Стиль 1 2 2 2 28 5" xfId="48193"/>
    <cellStyle name="Стиль 1 2 2 2 28 5 10" xfId="48194"/>
    <cellStyle name="Стиль 1 2 2 2 28 5 2" xfId="48195"/>
    <cellStyle name="Стиль 1 2 2 2 28 5 2 10" xfId="48196"/>
    <cellStyle name="Стиль 1 2 2 2 28 5 2 2" xfId="48197"/>
    <cellStyle name="Стиль 1 2 2 2 28 5 2 3" xfId="48198"/>
    <cellStyle name="Стиль 1 2 2 2 28 5 2 4" xfId="48199"/>
    <cellStyle name="Стиль 1 2 2 2 28 5 2 5" xfId="48200"/>
    <cellStyle name="Стиль 1 2 2 2 28 5 2 6" xfId="48201"/>
    <cellStyle name="Стиль 1 2 2 2 28 5 2 7" xfId="48202"/>
    <cellStyle name="Стиль 1 2 2 2 28 5 2 8" xfId="48203"/>
    <cellStyle name="Стиль 1 2 2 2 28 5 2 9" xfId="48204"/>
    <cellStyle name="Стиль 1 2 2 2 28 5 3" xfId="48205"/>
    <cellStyle name="Стиль 1 2 2 2 28 5 4" xfId="48206"/>
    <cellStyle name="Стиль 1 2 2 2 28 5 5" xfId="48207"/>
    <cellStyle name="Стиль 1 2 2 2 28 5 6" xfId="48208"/>
    <cellStyle name="Стиль 1 2 2 2 28 5 7" xfId="48209"/>
    <cellStyle name="Стиль 1 2 2 2 28 5 8" xfId="48210"/>
    <cellStyle name="Стиль 1 2 2 2 28 5 9" xfId="48211"/>
    <cellStyle name="Стиль 1 2 2 2 28 6" xfId="48212"/>
    <cellStyle name="Стиль 1 2 2 2 28 7" xfId="48213"/>
    <cellStyle name="Стиль 1 2 2 2 28 8" xfId="48214"/>
    <cellStyle name="Стиль 1 2 2 2 28 9" xfId="48215"/>
    <cellStyle name="Стиль 1 2 2 2 29" xfId="48216"/>
    <cellStyle name="Стиль 1 2 2 2 29 10" xfId="48217"/>
    <cellStyle name="Стиль 1 2 2 2 29 11" xfId="48218"/>
    <cellStyle name="Стиль 1 2 2 2 29 2" xfId="48219"/>
    <cellStyle name="Стиль 1 2 2 2 29 2 10" xfId="48220"/>
    <cellStyle name="Стиль 1 2 2 2 29 2 11" xfId="48221"/>
    <cellStyle name="Стиль 1 2 2 2 29 2 2" xfId="48222"/>
    <cellStyle name="Стиль 1 2 2 2 29 2 2 10" xfId="48223"/>
    <cellStyle name="Стиль 1 2 2 2 29 2 2 2" xfId="48224"/>
    <cellStyle name="Стиль 1 2 2 2 29 2 2 2 10" xfId="48225"/>
    <cellStyle name="Стиль 1 2 2 2 29 2 2 2 2" xfId="48226"/>
    <cellStyle name="Стиль 1 2 2 2 29 2 2 2 3" xfId="48227"/>
    <cellStyle name="Стиль 1 2 2 2 29 2 2 2 4" xfId="48228"/>
    <cellStyle name="Стиль 1 2 2 2 29 2 2 2 5" xfId="48229"/>
    <cellStyle name="Стиль 1 2 2 2 29 2 2 2 6" xfId="48230"/>
    <cellStyle name="Стиль 1 2 2 2 29 2 2 2 7" xfId="48231"/>
    <cellStyle name="Стиль 1 2 2 2 29 2 2 2 8" xfId="48232"/>
    <cellStyle name="Стиль 1 2 2 2 29 2 2 2 9" xfId="48233"/>
    <cellStyle name="Стиль 1 2 2 2 29 2 2 3" xfId="48234"/>
    <cellStyle name="Стиль 1 2 2 2 29 2 2 4" xfId="48235"/>
    <cellStyle name="Стиль 1 2 2 2 29 2 2 5" xfId="48236"/>
    <cellStyle name="Стиль 1 2 2 2 29 2 2 6" xfId="48237"/>
    <cellStyle name="Стиль 1 2 2 2 29 2 2 7" xfId="48238"/>
    <cellStyle name="Стиль 1 2 2 2 29 2 2 8" xfId="48239"/>
    <cellStyle name="Стиль 1 2 2 2 29 2 2 9" xfId="48240"/>
    <cellStyle name="Стиль 1 2 2 2 29 2 3" xfId="48241"/>
    <cellStyle name="Стиль 1 2 2 2 29 2 4" xfId="48242"/>
    <cellStyle name="Стиль 1 2 2 2 29 2 5" xfId="48243"/>
    <cellStyle name="Стиль 1 2 2 2 29 2 6" xfId="48244"/>
    <cellStyle name="Стиль 1 2 2 2 29 2 7" xfId="48245"/>
    <cellStyle name="Стиль 1 2 2 2 29 2 8" xfId="48246"/>
    <cellStyle name="Стиль 1 2 2 2 29 2 9" xfId="48247"/>
    <cellStyle name="Стиль 1 2 2 2 29 3" xfId="48248"/>
    <cellStyle name="Стиль 1 2 2 2 29 3 10" xfId="48249"/>
    <cellStyle name="Стиль 1 2 2 2 29 3 2" xfId="48250"/>
    <cellStyle name="Стиль 1 2 2 2 29 3 3" xfId="48251"/>
    <cellStyle name="Стиль 1 2 2 2 29 3 4" xfId="48252"/>
    <cellStyle name="Стиль 1 2 2 2 29 3 5" xfId="48253"/>
    <cellStyle name="Стиль 1 2 2 2 29 3 6" xfId="48254"/>
    <cellStyle name="Стиль 1 2 2 2 29 3 7" xfId="48255"/>
    <cellStyle name="Стиль 1 2 2 2 29 3 8" xfId="48256"/>
    <cellStyle name="Стиль 1 2 2 2 29 3 9" xfId="48257"/>
    <cellStyle name="Стиль 1 2 2 2 29 4" xfId="48258"/>
    <cellStyle name="Стиль 1 2 2 2 29 5" xfId="48259"/>
    <cellStyle name="Стиль 1 2 2 2 29 6" xfId="48260"/>
    <cellStyle name="Стиль 1 2 2 2 29 7" xfId="48261"/>
    <cellStyle name="Стиль 1 2 2 2 29 8" xfId="48262"/>
    <cellStyle name="Стиль 1 2 2 2 29 9" xfId="48263"/>
    <cellStyle name="Стиль 1 2 2 2 3" xfId="48264"/>
    <cellStyle name="Стиль 1 2 2 2 3 2" xfId="48265"/>
    <cellStyle name="Стиль 1 2 2 2 3 3" xfId="48266"/>
    <cellStyle name="Стиль 1 2 2 2 3 4" xfId="48267"/>
    <cellStyle name="Стиль 1 2 2 2 3 5" xfId="48268"/>
    <cellStyle name="Стиль 1 2 2 2 3 6" xfId="48269"/>
    <cellStyle name="Стиль 1 2 2 2 3 7" xfId="48270"/>
    <cellStyle name="Стиль 1 2 2 2 3 8" xfId="48271"/>
    <cellStyle name="Стиль 1 2 2 2 3 9" xfId="48272"/>
    <cellStyle name="Стиль 1 2 2 2 30" xfId="48273"/>
    <cellStyle name="Стиль 1 2 2 2 31" xfId="48274"/>
    <cellStyle name="Стиль 1 2 2 2 31 10" xfId="48275"/>
    <cellStyle name="Стиль 1 2 2 2 31 2" xfId="48276"/>
    <cellStyle name="Стиль 1 2 2 2 31 2 10" xfId="48277"/>
    <cellStyle name="Стиль 1 2 2 2 31 2 2" xfId="48278"/>
    <cellStyle name="Стиль 1 2 2 2 31 2 3" xfId="48279"/>
    <cellStyle name="Стиль 1 2 2 2 31 2 4" xfId="48280"/>
    <cellStyle name="Стиль 1 2 2 2 31 2 5" xfId="48281"/>
    <cellStyle name="Стиль 1 2 2 2 31 2 6" xfId="48282"/>
    <cellStyle name="Стиль 1 2 2 2 31 2 7" xfId="48283"/>
    <cellStyle name="Стиль 1 2 2 2 31 2 8" xfId="48284"/>
    <cellStyle name="Стиль 1 2 2 2 31 2 9" xfId="48285"/>
    <cellStyle name="Стиль 1 2 2 2 31 3" xfId="48286"/>
    <cellStyle name="Стиль 1 2 2 2 31 4" xfId="48287"/>
    <cellStyle name="Стиль 1 2 2 2 31 5" xfId="48288"/>
    <cellStyle name="Стиль 1 2 2 2 31 6" xfId="48289"/>
    <cellStyle name="Стиль 1 2 2 2 31 7" xfId="48290"/>
    <cellStyle name="Стиль 1 2 2 2 31 8" xfId="48291"/>
    <cellStyle name="Стиль 1 2 2 2 31 9" xfId="48292"/>
    <cellStyle name="Стиль 1 2 2 2 32" xfId="48293"/>
    <cellStyle name="Стиль 1 2 2 2 33" xfId="48294"/>
    <cellStyle name="Стиль 1 2 2 2 34" xfId="48295"/>
    <cellStyle name="Стиль 1 2 2 2 35" xfId="48296"/>
    <cellStyle name="Стиль 1 2 2 2 36" xfId="48297"/>
    <cellStyle name="Стиль 1 2 2 2 37" xfId="48298"/>
    <cellStyle name="Стиль 1 2 2 2 38" xfId="48299"/>
    <cellStyle name="Стиль 1 2 2 2 39" xfId="48300"/>
    <cellStyle name="Стиль 1 2 2 2 4" xfId="48301"/>
    <cellStyle name="Стиль 1 2 2 2 40" xfId="48302"/>
    <cellStyle name="Стиль 1 2 2 2 41" xfId="48303"/>
    <cellStyle name="Стиль 1 2 2 2 41 2" xfId="48304"/>
    <cellStyle name="Стиль 1 2 2 2 41 2 2" xfId="48305"/>
    <cellStyle name="Стиль 1 2 2 2 41 2 2 2" xfId="48306"/>
    <cellStyle name="Стиль 1 2 2 2 41 2 2 2 2" xfId="48307"/>
    <cellStyle name="Стиль 1 2 2 2 41 2 2 2 2 2" xfId="48308"/>
    <cellStyle name="Стиль 1 2 2 2 41 2 2 2 2 2 2" xfId="48309"/>
    <cellStyle name="Стиль 1 2 2 2 41 2 2 2 2 3" xfId="48310"/>
    <cellStyle name="Стиль 1 2 2 2 41 2 2 2 2 4" xfId="48311"/>
    <cellStyle name="Стиль 1 2 2 2 41 2 2 2 3" xfId="48312"/>
    <cellStyle name="Стиль 1 2 2 2 41 2 2 2 3 2" xfId="48313"/>
    <cellStyle name="Стиль 1 2 2 2 41 2 2 2 4" xfId="48314"/>
    <cellStyle name="Стиль 1 2 2 2 41 2 2 3" xfId="48315"/>
    <cellStyle name="Стиль 1 2 2 2 41 2 2 3 2" xfId="48316"/>
    <cellStyle name="Стиль 1 2 2 2 41 2 2 4" xfId="48317"/>
    <cellStyle name="Стиль 1 2 2 2 41 2 2 5" xfId="48318"/>
    <cellStyle name="Стиль 1 2 2 2 41 2 3" xfId="48319"/>
    <cellStyle name="Стиль 1 2 2 2 41 2 3 2" xfId="48320"/>
    <cellStyle name="Стиль 1 2 2 2 41 2 3 2 2" xfId="48321"/>
    <cellStyle name="Стиль 1 2 2 2 41 2 3 3" xfId="48322"/>
    <cellStyle name="Стиль 1 2 2 2 41 2 3 4" xfId="48323"/>
    <cellStyle name="Стиль 1 2 2 2 41 2 4" xfId="48324"/>
    <cellStyle name="Стиль 1 2 2 2 41 2 4 2" xfId="48325"/>
    <cellStyle name="Стиль 1 2 2 2 41 2 5" xfId="48326"/>
    <cellStyle name="Стиль 1 2 2 2 41 3" xfId="48327"/>
    <cellStyle name="Стиль 1 2 2 2 41 3 2" xfId="48328"/>
    <cellStyle name="Стиль 1 2 2 2 41 3 2 2" xfId="48329"/>
    <cellStyle name="Стиль 1 2 2 2 41 3 2 2 2" xfId="48330"/>
    <cellStyle name="Стиль 1 2 2 2 41 3 2 3" xfId="48331"/>
    <cellStyle name="Стиль 1 2 2 2 41 3 2 4" xfId="48332"/>
    <cellStyle name="Стиль 1 2 2 2 41 3 3" xfId="48333"/>
    <cellStyle name="Стиль 1 2 2 2 41 3 3 2" xfId="48334"/>
    <cellStyle name="Стиль 1 2 2 2 41 3 4" xfId="48335"/>
    <cellStyle name="Стиль 1 2 2 2 41 4" xfId="48336"/>
    <cellStyle name="Стиль 1 2 2 2 41 4 2" xfId="48337"/>
    <cellStyle name="Стиль 1 2 2 2 41 5" xfId="48338"/>
    <cellStyle name="Стиль 1 2 2 2 41 6" xfId="48339"/>
    <cellStyle name="Стиль 1 2 2 2 42" xfId="48340"/>
    <cellStyle name="Стиль 1 2 2 2 42 2" xfId="48341"/>
    <cellStyle name="Стиль 1 2 2 2 42 2 2" xfId="48342"/>
    <cellStyle name="Стиль 1 2 2 2 42 2 2 2" xfId="48343"/>
    <cellStyle name="Стиль 1 2 2 2 42 2 2 2 2" xfId="48344"/>
    <cellStyle name="Стиль 1 2 2 2 42 2 2 3" xfId="48345"/>
    <cellStyle name="Стиль 1 2 2 2 42 2 2 4" xfId="48346"/>
    <cellStyle name="Стиль 1 2 2 2 42 2 3" xfId="48347"/>
    <cellStyle name="Стиль 1 2 2 2 42 2 3 2" xfId="48348"/>
    <cellStyle name="Стиль 1 2 2 2 42 2 4" xfId="48349"/>
    <cellStyle name="Стиль 1 2 2 2 42 3" xfId="48350"/>
    <cellStyle name="Стиль 1 2 2 2 42 3 2" xfId="48351"/>
    <cellStyle name="Стиль 1 2 2 2 42 4" xfId="48352"/>
    <cellStyle name="Стиль 1 2 2 2 42 5" xfId="48353"/>
    <cellStyle name="Стиль 1 2 2 2 43" xfId="48354"/>
    <cellStyle name="Стиль 1 2 2 2 43 2" xfId="48355"/>
    <cellStyle name="Стиль 1 2 2 2 43 2 2" xfId="48356"/>
    <cellStyle name="Стиль 1 2 2 2 43 3" xfId="48357"/>
    <cellStyle name="Стиль 1 2 2 2 43 4" xfId="48358"/>
    <cellStyle name="Стиль 1 2 2 2 44" xfId="48359"/>
    <cellStyle name="Стиль 1 2 2 2 44 2" xfId="48360"/>
    <cellStyle name="Стиль 1 2 2 2 45" xfId="48361"/>
    <cellStyle name="Стиль 1 2 2 2 5" xfId="48362"/>
    <cellStyle name="Стиль 1 2 2 2 6" xfId="48363"/>
    <cellStyle name="Стиль 1 2 2 2 7" xfId="48364"/>
    <cellStyle name="Стиль 1 2 2 2 8" xfId="48365"/>
    <cellStyle name="Стиль 1 2 2 2 9" xfId="48366"/>
    <cellStyle name="Стиль 1 2 2 20" xfId="48367"/>
    <cellStyle name="Стиль 1 2 2 21" xfId="48368"/>
    <cellStyle name="Стиль 1 2 2 22" xfId="48369"/>
    <cellStyle name="Стиль 1 2 2 22 2" xfId="48370"/>
    <cellStyle name="Стиль 1 2 2 22 2 2" xfId="48371"/>
    <cellStyle name="Стиль 1 2 2 22 2 2 2" xfId="48372"/>
    <cellStyle name="Стиль 1 2 2 22 2 2 2 2" xfId="48373"/>
    <cellStyle name="Стиль 1 2 2 22 2 2 2 2 2" xfId="48374"/>
    <cellStyle name="Стиль 1 2 2 22 2 2 2 2 2 2" xfId="48375"/>
    <cellStyle name="Стиль 1 2 2 22 2 2 2 3" xfId="48376"/>
    <cellStyle name="Стиль 1 2 2 22 2 2 2 4" xfId="48377"/>
    <cellStyle name="Стиль 1 2 2 22 2 2 3" xfId="48378"/>
    <cellStyle name="Стиль 1 2 2 22 2 2 3 2" xfId="48379"/>
    <cellStyle name="Стиль 1 2 2 22 2 2 3 2 2" xfId="48380"/>
    <cellStyle name="Стиль 1 2 2 22 2 2 4" xfId="48381"/>
    <cellStyle name="Стиль 1 2 2 22 2 3" xfId="48382"/>
    <cellStyle name="Стиль 1 2 2 22 2 3 2" xfId="48383"/>
    <cellStyle name="Стиль 1 2 2 22 2 3 2 2" xfId="48384"/>
    <cellStyle name="Стиль 1 2 2 22 2 4" xfId="48385"/>
    <cellStyle name="Стиль 1 2 2 22 2 5" xfId="48386"/>
    <cellStyle name="Стиль 1 2 2 22 3" xfId="48387"/>
    <cellStyle name="Стиль 1 2 2 22 4" xfId="48388"/>
    <cellStyle name="Стиль 1 2 2 22 4 2" xfId="48389"/>
    <cellStyle name="Стиль 1 2 2 22 4 2 2" xfId="48390"/>
    <cellStyle name="Стиль 1 2 2 22 4 2 2 2" xfId="48391"/>
    <cellStyle name="Стиль 1 2 2 22 4 3" xfId="48392"/>
    <cellStyle name="Стиль 1 2 2 22 4 4" xfId="48393"/>
    <cellStyle name="Стиль 1 2 2 22 5" xfId="48394"/>
    <cellStyle name="Стиль 1 2 2 22 5 2" xfId="48395"/>
    <cellStyle name="Стиль 1 2 2 22 5 2 2" xfId="48396"/>
    <cellStyle name="Стиль 1 2 2 22 6" xfId="48397"/>
    <cellStyle name="Стиль 1 2 2 23" xfId="48398"/>
    <cellStyle name="Стиль 1 2 2 24" xfId="48399"/>
    <cellStyle name="Стиль 1 2 2 24 2" xfId="48400"/>
    <cellStyle name="Стиль 1 2 2 24 2 2" xfId="48401"/>
    <cellStyle name="Стиль 1 2 2 24 2 2 2" xfId="48402"/>
    <cellStyle name="Стиль 1 2 2 24 2 2 2 2" xfId="48403"/>
    <cellStyle name="Стиль 1 2 2 24 2 2 2 2 2" xfId="48404"/>
    <cellStyle name="Стиль 1 2 2 24 2 2 3" xfId="48405"/>
    <cellStyle name="Стиль 1 2 2 24 2 2 4" xfId="48406"/>
    <cellStyle name="Стиль 1 2 2 24 2 3" xfId="48407"/>
    <cellStyle name="Стиль 1 2 2 24 2 3 2" xfId="48408"/>
    <cellStyle name="Стиль 1 2 2 24 2 3 2 2" xfId="48409"/>
    <cellStyle name="Стиль 1 2 2 24 2 4" xfId="48410"/>
    <cellStyle name="Стиль 1 2 2 24 3" xfId="48411"/>
    <cellStyle name="Стиль 1 2 2 24 3 2" xfId="48412"/>
    <cellStyle name="Стиль 1 2 2 24 3 2 2" xfId="48413"/>
    <cellStyle name="Стиль 1 2 2 24 4" xfId="48414"/>
    <cellStyle name="Стиль 1 2 2 24 5" xfId="48415"/>
    <cellStyle name="Стиль 1 2 2 25" xfId="48416"/>
    <cellStyle name="Стиль 1 2 2 25 2" xfId="48417"/>
    <cellStyle name="Стиль 1 2 2 25 2 2" xfId="48418"/>
    <cellStyle name="Стиль 1 2 2 25 2 2 2" xfId="48419"/>
    <cellStyle name="Стиль 1 2 2 25 3" xfId="48420"/>
    <cellStyle name="Стиль 1 2 2 25 4" xfId="48421"/>
    <cellStyle name="Стиль 1 2 2 26" xfId="48422"/>
    <cellStyle name="Стиль 1 2 2 26 2" xfId="48423"/>
    <cellStyle name="Стиль 1 2 2 26 2 2" xfId="48424"/>
    <cellStyle name="Стиль 1 2 2 27" xfId="48425"/>
    <cellStyle name="Стиль 1 2 2 28" xfId="48426"/>
    <cellStyle name="Стиль 1 2 2 28 10" xfId="48427"/>
    <cellStyle name="Стиль 1 2 2 28 11" xfId="48428"/>
    <cellStyle name="Стиль 1 2 2 28 12" xfId="48429"/>
    <cellStyle name="Стиль 1 2 2 28 13" xfId="48430"/>
    <cellStyle name="Стиль 1 2 2 28 14" xfId="48431"/>
    <cellStyle name="Стиль 1 2 2 28 2" xfId="48432"/>
    <cellStyle name="Стиль 1 2 2 28 2 10" xfId="48433"/>
    <cellStyle name="Стиль 1 2 2 28 2 11" xfId="48434"/>
    <cellStyle name="Стиль 1 2 2 28 2 2" xfId="48435"/>
    <cellStyle name="Стиль 1 2 2 28 2 2 10" xfId="48436"/>
    <cellStyle name="Стиль 1 2 2 28 2 2 11" xfId="48437"/>
    <cellStyle name="Стиль 1 2 2 28 2 2 2" xfId="48438"/>
    <cellStyle name="Стиль 1 2 2 28 2 2 2 10" xfId="48439"/>
    <cellStyle name="Стиль 1 2 2 28 2 2 2 2" xfId="48440"/>
    <cellStyle name="Стиль 1 2 2 28 2 2 2 2 10" xfId="48441"/>
    <cellStyle name="Стиль 1 2 2 28 2 2 2 2 2" xfId="48442"/>
    <cellStyle name="Стиль 1 2 2 28 2 2 2 2 3" xfId="48443"/>
    <cellStyle name="Стиль 1 2 2 28 2 2 2 2 4" xfId="48444"/>
    <cellStyle name="Стиль 1 2 2 28 2 2 2 2 5" xfId="48445"/>
    <cellStyle name="Стиль 1 2 2 28 2 2 2 2 6" xfId="48446"/>
    <cellStyle name="Стиль 1 2 2 28 2 2 2 2 7" xfId="48447"/>
    <cellStyle name="Стиль 1 2 2 28 2 2 2 2 8" xfId="48448"/>
    <cellStyle name="Стиль 1 2 2 28 2 2 2 2 9" xfId="48449"/>
    <cellStyle name="Стиль 1 2 2 28 2 2 2 3" xfId="48450"/>
    <cellStyle name="Стиль 1 2 2 28 2 2 2 4" xfId="48451"/>
    <cellStyle name="Стиль 1 2 2 28 2 2 2 5" xfId="48452"/>
    <cellStyle name="Стиль 1 2 2 28 2 2 2 6" xfId="48453"/>
    <cellStyle name="Стиль 1 2 2 28 2 2 2 7" xfId="48454"/>
    <cellStyle name="Стиль 1 2 2 28 2 2 2 8" xfId="48455"/>
    <cellStyle name="Стиль 1 2 2 28 2 2 2 9" xfId="48456"/>
    <cellStyle name="Стиль 1 2 2 28 2 2 3" xfId="48457"/>
    <cellStyle name="Стиль 1 2 2 28 2 2 4" xfId="48458"/>
    <cellStyle name="Стиль 1 2 2 28 2 2 5" xfId="48459"/>
    <cellStyle name="Стиль 1 2 2 28 2 2 6" xfId="48460"/>
    <cellStyle name="Стиль 1 2 2 28 2 2 7" xfId="48461"/>
    <cellStyle name="Стиль 1 2 2 28 2 2 8" xfId="48462"/>
    <cellStyle name="Стиль 1 2 2 28 2 2 9" xfId="48463"/>
    <cellStyle name="Стиль 1 2 2 28 2 3" xfId="48464"/>
    <cellStyle name="Стиль 1 2 2 28 2 3 10" xfId="48465"/>
    <cellStyle name="Стиль 1 2 2 28 2 3 2" xfId="48466"/>
    <cellStyle name="Стиль 1 2 2 28 2 3 3" xfId="48467"/>
    <cellStyle name="Стиль 1 2 2 28 2 3 4" xfId="48468"/>
    <cellStyle name="Стиль 1 2 2 28 2 3 5" xfId="48469"/>
    <cellStyle name="Стиль 1 2 2 28 2 3 6" xfId="48470"/>
    <cellStyle name="Стиль 1 2 2 28 2 3 7" xfId="48471"/>
    <cellStyle name="Стиль 1 2 2 28 2 3 8" xfId="48472"/>
    <cellStyle name="Стиль 1 2 2 28 2 3 9" xfId="48473"/>
    <cellStyle name="Стиль 1 2 2 28 2 4" xfId="48474"/>
    <cellStyle name="Стиль 1 2 2 28 2 5" xfId="48475"/>
    <cellStyle name="Стиль 1 2 2 28 2 6" xfId="48476"/>
    <cellStyle name="Стиль 1 2 2 28 2 7" xfId="48477"/>
    <cellStyle name="Стиль 1 2 2 28 2 8" xfId="48478"/>
    <cellStyle name="Стиль 1 2 2 28 2 9" xfId="48479"/>
    <cellStyle name="Стиль 1 2 2 28 3" xfId="48480"/>
    <cellStyle name="Стиль 1 2 2 28 4" xfId="48481"/>
    <cellStyle name="Стиль 1 2 2 28 5" xfId="48482"/>
    <cellStyle name="Стиль 1 2 2 28 5 10" xfId="48483"/>
    <cellStyle name="Стиль 1 2 2 28 5 2" xfId="48484"/>
    <cellStyle name="Стиль 1 2 2 28 5 2 10" xfId="48485"/>
    <cellStyle name="Стиль 1 2 2 28 5 2 2" xfId="48486"/>
    <cellStyle name="Стиль 1 2 2 28 5 2 3" xfId="48487"/>
    <cellStyle name="Стиль 1 2 2 28 5 2 4" xfId="48488"/>
    <cellStyle name="Стиль 1 2 2 28 5 2 5" xfId="48489"/>
    <cellStyle name="Стиль 1 2 2 28 5 2 6" xfId="48490"/>
    <cellStyle name="Стиль 1 2 2 28 5 2 7" xfId="48491"/>
    <cellStyle name="Стиль 1 2 2 28 5 2 8" xfId="48492"/>
    <cellStyle name="Стиль 1 2 2 28 5 2 9" xfId="48493"/>
    <cellStyle name="Стиль 1 2 2 28 5 3" xfId="48494"/>
    <cellStyle name="Стиль 1 2 2 28 5 4" xfId="48495"/>
    <cellStyle name="Стиль 1 2 2 28 5 5" xfId="48496"/>
    <cellStyle name="Стиль 1 2 2 28 5 6" xfId="48497"/>
    <cellStyle name="Стиль 1 2 2 28 5 7" xfId="48498"/>
    <cellStyle name="Стиль 1 2 2 28 5 8" xfId="48499"/>
    <cellStyle name="Стиль 1 2 2 28 5 9" xfId="48500"/>
    <cellStyle name="Стиль 1 2 2 28 6" xfId="48501"/>
    <cellStyle name="Стиль 1 2 2 28 7" xfId="48502"/>
    <cellStyle name="Стиль 1 2 2 28 8" xfId="48503"/>
    <cellStyle name="Стиль 1 2 2 28 9" xfId="48504"/>
    <cellStyle name="Стиль 1 2 2 29" xfId="48505"/>
    <cellStyle name="Стиль 1 2 2 29 10" xfId="48506"/>
    <cellStyle name="Стиль 1 2 2 29 11" xfId="48507"/>
    <cellStyle name="Стиль 1 2 2 29 2" xfId="48508"/>
    <cellStyle name="Стиль 1 2 2 29 2 10" xfId="48509"/>
    <cellStyle name="Стиль 1 2 2 29 2 11" xfId="48510"/>
    <cellStyle name="Стиль 1 2 2 29 2 2" xfId="48511"/>
    <cellStyle name="Стиль 1 2 2 29 2 2 10" xfId="48512"/>
    <cellStyle name="Стиль 1 2 2 29 2 2 2" xfId="48513"/>
    <cellStyle name="Стиль 1 2 2 29 2 2 2 10" xfId="48514"/>
    <cellStyle name="Стиль 1 2 2 29 2 2 2 2" xfId="48515"/>
    <cellStyle name="Стиль 1 2 2 29 2 2 2 3" xfId="48516"/>
    <cellStyle name="Стиль 1 2 2 29 2 2 2 4" xfId="48517"/>
    <cellStyle name="Стиль 1 2 2 29 2 2 2 5" xfId="48518"/>
    <cellStyle name="Стиль 1 2 2 29 2 2 2 6" xfId="48519"/>
    <cellStyle name="Стиль 1 2 2 29 2 2 2 7" xfId="48520"/>
    <cellStyle name="Стиль 1 2 2 29 2 2 2 8" xfId="48521"/>
    <cellStyle name="Стиль 1 2 2 29 2 2 2 9" xfId="48522"/>
    <cellStyle name="Стиль 1 2 2 29 2 2 3" xfId="48523"/>
    <cellStyle name="Стиль 1 2 2 29 2 2 4" xfId="48524"/>
    <cellStyle name="Стиль 1 2 2 29 2 2 5" xfId="48525"/>
    <cellStyle name="Стиль 1 2 2 29 2 2 6" xfId="48526"/>
    <cellStyle name="Стиль 1 2 2 29 2 2 7" xfId="48527"/>
    <cellStyle name="Стиль 1 2 2 29 2 2 8" xfId="48528"/>
    <cellStyle name="Стиль 1 2 2 29 2 2 9" xfId="48529"/>
    <cellStyle name="Стиль 1 2 2 29 2 3" xfId="48530"/>
    <cellStyle name="Стиль 1 2 2 29 2 4" xfId="48531"/>
    <cellStyle name="Стиль 1 2 2 29 2 5" xfId="48532"/>
    <cellStyle name="Стиль 1 2 2 29 2 6" xfId="48533"/>
    <cellStyle name="Стиль 1 2 2 29 2 7" xfId="48534"/>
    <cellStyle name="Стиль 1 2 2 29 2 8" xfId="48535"/>
    <cellStyle name="Стиль 1 2 2 29 2 9" xfId="48536"/>
    <cellStyle name="Стиль 1 2 2 29 3" xfId="48537"/>
    <cellStyle name="Стиль 1 2 2 29 3 10" xfId="48538"/>
    <cellStyle name="Стиль 1 2 2 29 3 2" xfId="48539"/>
    <cellStyle name="Стиль 1 2 2 29 3 3" xfId="48540"/>
    <cellStyle name="Стиль 1 2 2 29 3 4" xfId="48541"/>
    <cellStyle name="Стиль 1 2 2 29 3 5" xfId="48542"/>
    <cellStyle name="Стиль 1 2 2 29 3 6" xfId="48543"/>
    <cellStyle name="Стиль 1 2 2 29 3 7" xfId="48544"/>
    <cellStyle name="Стиль 1 2 2 29 3 8" xfId="48545"/>
    <cellStyle name="Стиль 1 2 2 29 3 9" xfId="48546"/>
    <cellStyle name="Стиль 1 2 2 29 4" xfId="48547"/>
    <cellStyle name="Стиль 1 2 2 29 5" xfId="48548"/>
    <cellStyle name="Стиль 1 2 2 29 6" xfId="48549"/>
    <cellStyle name="Стиль 1 2 2 29 7" xfId="48550"/>
    <cellStyle name="Стиль 1 2 2 29 8" xfId="48551"/>
    <cellStyle name="Стиль 1 2 2 29 9" xfId="48552"/>
    <cellStyle name="Стиль 1 2 2 3" xfId="48553"/>
    <cellStyle name="Стиль 1 2 2 3 2" xfId="48554"/>
    <cellStyle name="Стиль 1 2 2 3 3" xfId="48555"/>
    <cellStyle name="Стиль 1 2 2 3 4" xfId="48556"/>
    <cellStyle name="Стиль 1 2 2 3 5" xfId="48557"/>
    <cellStyle name="Стиль 1 2 2 3 6" xfId="48558"/>
    <cellStyle name="Стиль 1 2 2 3 7" xfId="48559"/>
    <cellStyle name="Стиль 1 2 2 3 8" xfId="48560"/>
    <cellStyle name="Стиль 1 2 2 3 9" xfId="48561"/>
    <cellStyle name="Стиль 1 2 2 30" xfId="48562"/>
    <cellStyle name="Стиль 1 2 2 31" xfId="48563"/>
    <cellStyle name="Стиль 1 2 2 31 10" xfId="48564"/>
    <cellStyle name="Стиль 1 2 2 31 2" xfId="48565"/>
    <cellStyle name="Стиль 1 2 2 31 2 10" xfId="48566"/>
    <cellStyle name="Стиль 1 2 2 31 2 2" xfId="48567"/>
    <cellStyle name="Стиль 1 2 2 31 2 3" xfId="48568"/>
    <cellStyle name="Стиль 1 2 2 31 2 4" xfId="48569"/>
    <cellStyle name="Стиль 1 2 2 31 2 5" xfId="48570"/>
    <cellStyle name="Стиль 1 2 2 31 2 6" xfId="48571"/>
    <cellStyle name="Стиль 1 2 2 31 2 7" xfId="48572"/>
    <cellStyle name="Стиль 1 2 2 31 2 8" xfId="48573"/>
    <cellStyle name="Стиль 1 2 2 31 2 9" xfId="48574"/>
    <cellStyle name="Стиль 1 2 2 31 3" xfId="48575"/>
    <cellStyle name="Стиль 1 2 2 31 4" xfId="48576"/>
    <cellStyle name="Стиль 1 2 2 31 5" xfId="48577"/>
    <cellStyle name="Стиль 1 2 2 31 6" xfId="48578"/>
    <cellStyle name="Стиль 1 2 2 31 7" xfId="48579"/>
    <cellStyle name="Стиль 1 2 2 31 8" xfId="48580"/>
    <cellStyle name="Стиль 1 2 2 31 9" xfId="48581"/>
    <cellStyle name="Стиль 1 2 2 32" xfId="48582"/>
    <cellStyle name="Стиль 1 2 2 33" xfId="48583"/>
    <cellStyle name="Стиль 1 2 2 34" xfId="48584"/>
    <cellStyle name="Стиль 1 2 2 35" xfId="48585"/>
    <cellStyle name="Стиль 1 2 2 36" xfId="48586"/>
    <cellStyle name="Стиль 1 2 2 37" xfId="48587"/>
    <cellStyle name="Стиль 1 2 2 38" xfId="48588"/>
    <cellStyle name="Стиль 1 2 2 39" xfId="48589"/>
    <cellStyle name="Стиль 1 2 2 4" xfId="48590"/>
    <cellStyle name="Стиль 1 2 2 40" xfId="48591"/>
    <cellStyle name="Стиль 1 2 2 41" xfId="48592"/>
    <cellStyle name="Стиль 1 2 2 41 2" xfId="48593"/>
    <cellStyle name="Стиль 1 2 2 41 2 2" xfId="48594"/>
    <cellStyle name="Стиль 1 2 2 41 2 2 2" xfId="48595"/>
    <cellStyle name="Стиль 1 2 2 41 2 2 2 2" xfId="48596"/>
    <cellStyle name="Стиль 1 2 2 41 2 2 2 2 2" xfId="48597"/>
    <cellStyle name="Стиль 1 2 2 41 2 2 2 2 2 2" xfId="48598"/>
    <cellStyle name="Стиль 1 2 2 41 2 2 2 2 3" xfId="48599"/>
    <cellStyle name="Стиль 1 2 2 41 2 2 2 2 4" xfId="48600"/>
    <cellStyle name="Стиль 1 2 2 41 2 2 2 3" xfId="48601"/>
    <cellStyle name="Стиль 1 2 2 41 2 2 2 3 2" xfId="48602"/>
    <cellStyle name="Стиль 1 2 2 41 2 2 2 4" xfId="48603"/>
    <cellStyle name="Стиль 1 2 2 41 2 2 3" xfId="48604"/>
    <cellStyle name="Стиль 1 2 2 41 2 2 3 2" xfId="48605"/>
    <cellStyle name="Стиль 1 2 2 41 2 2 4" xfId="48606"/>
    <cellStyle name="Стиль 1 2 2 41 2 2 5" xfId="48607"/>
    <cellStyle name="Стиль 1 2 2 41 2 3" xfId="48608"/>
    <cellStyle name="Стиль 1 2 2 41 2 3 2" xfId="48609"/>
    <cellStyle name="Стиль 1 2 2 41 2 3 2 2" xfId="48610"/>
    <cellStyle name="Стиль 1 2 2 41 2 3 3" xfId="48611"/>
    <cellStyle name="Стиль 1 2 2 41 2 3 4" xfId="48612"/>
    <cellStyle name="Стиль 1 2 2 41 2 4" xfId="48613"/>
    <cellStyle name="Стиль 1 2 2 41 2 4 2" xfId="48614"/>
    <cellStyle name="Стиль 1 2 2 41 2 5" xfId="48615"/>
    <cellStyle name="Стиль 1 2 2 41 3" xfId="48616"/>
    <cellStyle name="Стиль 1 2 2 41 3 2" xfId="48617"/>
    <cellStyle name="Стиль 1 2 2 41 3 2 2" xfId="48618"/>
    <cellStyle name="Стиль 1 2 2 41 3 2 2 2" xfId="48619"/>
    <cellStyle name="Стиль 1 2 2 41 3 2 3" xfId="48620"/>
    <cellStyle name="Стиль 1 2 2 41 3 2 4" xfId="48621"/>
    <cellStyle name="Стиль 1 2 2 41 3 3" xfId="48622"/>
    <cellStyle name="Стиль 1 2 2 41 3 3 2" xfId="48623"/>
    <cellStyle name="Стиль 1 2 2 41 3 4" xfId="48624"/>
    <cellStyle name="Стиль 1 2 2 41 4" xfId="48625"/>
    <cellStyle name="Стиль 1 2 2 41 4 2" xfId="48626"/>
    <cellStyle name="Стиль 1 2 2 41 5" xfId="48627"/>
    <cellStyle name="Стиль 1 2 2 41 6" xfId="48628"/>
    <cellStyle name="Стиль 1 2 2 42" xfId="48629"/>
    <cellStyle name="Стиль 1 2 2 42 2" xfId="48630"/>
    <cellStyle name="Стиль 1 2 2 42 2 2" xfId="48631"/>
    <cellStyle name="Стиль 1 2 2 42 2 2 2" xfId="48632"/>
    <cellStyle name="Стиль 1 2 2 42 2 2 2 2" xfId="48633"/>
    <cellStyle name="Стиль 1 2 2 42 2 2 3" xfId="48634"/>
    <cellStyle name="Стиль 1 2 2 42 2 2 4" xfId="48635"/>
    <cellStyle name="Стиль 1 2 2 42 2 3" xfId="48636"/>
    <cellStyle name="Стиль 1 2 2 42 2 3 2" xfId="48637"/>
    <cellStyle name="Стиль 1 2 2 42 2 4" xfId="48638"/>
    <cellStyle name="Стиль 1 2 2 42 3" xfId="48639"/>
    <cellStyle name="Стиль 1 2 2 42 3 2" xfId="48640"/>
    <cellStyle name="Стиль 1 2 2 42 4" xfId="48641"/>
    <cellStyle name="Стиль 1 2 2 42 5" xfId="48642"/>
    <cellStyle name="Стиль 1 2 2 43" xfId="48643"/>
    <cellStyle name="Стиль 1 2 2 43 2" xfId="48644"/>
    <cellStyle name="Стиль 1 2 2 43 2 2" xfId="48645"/>
    <cellStyle name="Стиль 1 2 2 43 3" xfId="48646"/>
    <cellStyle name="Стиль 1 2 2 43 4" xfId="48647"/>
    <cellStyle name="Стиль 1 2 2 44" xfId="48648"/>
    <cellStyle name="Стиль 1 2 2 44 2" xfId="48649"/>
    <cellStyle name="Стиль 1 2 2 45" xfId="48650"/>
    <cellStyle name="Стиль 1 2 2 46" xfId="48651"/>
    <cellStyle name="Стиль 1 2 2 5" xfId="48652"/>
    <cellStyle name="Стиль 1 2 2 6" xfId="48653"/>
    <cellStyle name="Стиль 1 2 2 7" xfId="48654"/>
    <cellStyle name="Стиль 1 2 2 8" xfId="48655"/>
    <cellStyle name="Стиль 1 2 2 9" xfId="48656"/>
    <cellStyle name="Стиль 1 2 20" xfId="48657"/>
    <cellStyle name="Стиль 1 2 21" xfId="48658"/>
    <cellStyle name="Стиль 1 2 22" xfId="48659"/>
    <cellStyle name="Стиль 1 2 23" xfId="48660"/>
    <cellStyle name="Стиль 1 2 23 2" xfId="48661"/>
    <cellStyle name="Стиль 1 2 23 2 2" xfId="48662"/>
    <cellStyle name="Стиль 1 2 23 2 2 2" xfId="48663"/>
    <cellStyle name="Стиль 1 2 23 2 2 2 2" xfId="48664"/>
    <cellStyle name="Стиль 1 2 23 2 2 2 2 2" xfId="48665"/>
    <cellStyle name="Стиль 1 2 23 2 2 2 2 2 2" xfId="48666"/>
    <cellStyle name="Стиль 1 2 23 2 2 2 3" xfId="48667"/>
    <cellStyle name="Стиль 1 2 23 2 2 2 4" xfId="48668"/>
    <cellStyle name="Стиль 1 2 23 2 2 3" xfId="48669"/>
    <cellStyle name="Стиль 1 2 23 2 2 3 2" xfId="48670"/>
    <cellStyle name="Стиль 1 2 23 2 2 3 2 2" xfId="48671"/>
    <cellStyle name="Стиль 1 2 23 2 2 4" xfId="48672"/>
    <cellStyle name="Стиль 1 2 23 2 3" xfId="48673"/>
    <cellStyle name="Стиль 1 2 23 2 3 2" xfId="48674"/>
    <cellStyle name="Стиль 1 2 23 2 3 2 2" xfId="48675"/>
    <cellStyle name="Стиль 1 2 23 2 4" xfId="48676"/>
    <cellStyle name="Стиль 1 2 23 2 5" xfId="48677"/>
    <cellStyle name="Стиль 1 2 23 3" xfId="48678"/>
    <cellStyle name="Стиль 1 2 23 4" xfId="48679"/>
    <cellStyle name="Стиль 1 2 23 4 2" xfId="48680"/>
    <cellStyle name="Стиль 1 2 23 4 2 2" xfId="48681"/>
    <cellStyle name="Стиль 1 2 23 4 2 2 2" xfId="48682"/>
    <cellStyle name="Стиль 1 2 23 4 3" xfId="48683"/>
    <cellStyle name="Стиль 1 2 23 4 4" xfId="48684"/>
    <cellStyle name="Стиль 1 2 23 5" xfId="48685"/>
    <cellStyle name="Стиль 1 2 23 5 2" xfId="48686"/>
    <cellStyle name="Стиль 1 2 23 5 2 2" xfId="48687"/>
    <cellStyle name="Стиль 1 2 23 6" xfId="48688"/>
    <cellStyle name="Стиль 1 2 24" xfId="48689"/>
    <cellStyle name="Стиль 1 2 25" xfId="48690"/>
    <cellStyle name="Стиль 1 2 25 2" xfId="48691"/>
    <cellStyle name="Стиль 1 2 25 2 2" xfId="48692"/>
    <cellStyle name="Стиль 1 2 25 2 2 2" xfId="48693"/>
    <cellStyle name="Стиль 1 2 25 2 2 2 2" xfId="48694"/>
    <cellStyle name="Стиль 1 2 25 2 2 2 2 2" xfId="48695"/>
    <cellStyle name="Стиль 1 2 25 2 2 3" xfId="48696"/>
    <cellStyle name="Стиль 1 2 25 2 2 4" xfId="48697"/>
    <cellStyle name="Стиль 1 2 25 2 3" xfId="48698"/>
    <cellStyle name="Стиль 1 2 25 2 3 2" xfId="48699"/>
    <cellStyle name="Стиль 1 2 25 2 3 2 2" xfId="48700"/>
    <cellStyle name="Стиль 1 2 25 2 4" xfId="48701"/>
    <cellStyle name="Стиль 1 2 25 3" xfId="48702"/>
    <cellStyle name="Стиль 1 2 25 3 2" xfId="48703"/>
    <cellStyle name="Стиль 1 2 25 3 2 2" xfId="48704"/>
    <cellStyle name="Стиль 1 2 25 4" xfId="48705"/>
    <cellStyle name="Стиль 1 2 25 5" xfId="48706"/>
    <cellStyle name="Стиль 1 2 26" xfId="48707"/>
    <cellStyle name="Стиль 1 2 26 2" xfId="48708"/>
    <cellStyle name="Стиль 1 2 26 2 2" xfId="48709"/>
    <cellStyle name="Стиль 1 2 26 2 2 2" xfId="48710"/>
    <cellStyle name="Стиль 1 2 26 3" xfId="48711"/>
    <cellStyle name="Стиль 1 2 26 4" xfId="48712"/>
    <cellStyle name="Стиль 1 2 27" xfId="48713"/>
    <cellStyle name="Стиль 1 2 27 2" xfId="48714"/>
    <cellStyle name="Стиль 1 2 27 2 2" xfId="48715"/>
    <cellStyle name="Стиль 1 2 28" xfId="48716"/>
    <cellStyle name="Стиль 1 2 29" xfId="48717"/>
    <cellStyle name="Стиль 1 2 29 10" xfId="48718"/>
    <cellStyle name="Стиль 1 2 29 11" xfId="48719"/>
    <cellStyle name="Стиль 1 2 29 12" xfId="48720"/>
    <cellStyle name="Стиль 1 2 29 13" xfId="48721"/>
    <cellStyle name="Стиль 1 2 29 14" xfId="48722"/>
    <cellStyle name="Стиль 1 2 29 2" xfId="48723"/>
    <cellStyle name="Стиль 1 2 29 2 10" xfId="48724"/>
    <cellStyle name="Стиль 1 2 29 2 11" xfId="48725"/>
    <cellStyle name="Стиль 1 2 29 2 2" xfId="48726"/>
    <cellStyle name="Стиль 1 2 29 2 2 10" xfId="48727"/>
    <cellStyle name="Стиль 1 2 29 2 2 11" xfId="48728"/>
    <cellStyle name="Стиль 1 2 29 2 2 2" xfId="48729"/>
    <cellStyle name="Стиль 1 2 29 2 2 2 10" xfId="48730"/>
    <cellStyle name="Стиль 1 2 29 2 2 2 2" xfId="48731"/>
    <cellStyle name="Стиль 1 2 29 2 2 2 2 10" xfId="48732"/>
    <cellStyle name="Стиль 1 2 29 2 2 2 2 2" xfId="48733"/>
    <cellStyle name="Стиль 1 2 29 2 2 2 2 3" xfId="48734"/>
    <cellStyle name="Стиль 1 2 29 2 2 2 2 4" xfId="48735"/>
    <cellStyle name="Стиль 1 2 29 2 2 2 2 5" xfId="48736"/>
    <cellStyle name="Стиль 1 2 29 2 2 2 2 6" xfId="48737"/>
    <cellStyle name="Стиль 1 2 29 2 2 2 2 7" xfId="48738"/>
    <cellStyle name="Стиль 1 2 29 2 2 2 2 8" xfId="48739"/>
    <cellStyle name="Стиль 1 2 29 2 2 2 2 9" xfId="48740"/>
    <cellStyle name="Стиль 1 2 29 2 2 2 3" xfId="48741"/>
    <cellStyle name="Стиль 1 2 29 2 2 2 4" xfId="48742"/>
    <cellStyle name="Стиль 1 2 29 2 2 2 5" xfId="48743"/>
    <cellStyle name="Стиль 1 2 29 2 2 2 6" xfId="48744"/>
    <cellStyle name="Стиль 1 2 29 2 2 2 7" xfId="48745"/>
    <cellStyle name="Стиль 1 2 29 2 2 2 8" xfId="48746"/>
    <cellStyle name="Стиль 1 2 29 2 2 2 9" xfId="48747"/>
    <cellStyle name="Стиль 1 2 29 2 2 3" xfId="48748"/>
    <cellStyle name="Стиль 1 2 29 2 2 4" xfId="48749"/>
    <cellStyle name="Стиль 1 2 29 2 2 5" xfId="48750"/>
    <cellStyle name="Стиль 1 2 29 2 2 6" xfId="48751"/>
    <cellStyle name="Стиль 1 2 29 2 2 7" xfId="48752"/>
    <cellStyle name="Стиль 1 2 29 2 2 8" xfId="48753"/>
    <cellStyle name="Стиль 1 2 29 2 2 9" xfId="48754"/>
    <cellStyle name="Стиль 1 2 29 2 3" xfId="48755"/>
    <cellStyle name="Стиль 1 2 29 2 3 10" xfId="48756"/>
    <cellStyle name="Стиль 1 2 29 2 3 2" xfId="48757"/>
    <cellStyle name="Стиль 1 2 29 2 3 3" xfId="48758"/>
    <cellStyle name="Стиль 1 2 29 2 3 4" xfId="48759"/>
    <cellStyle name="Стиль 1 2 29 2 3 5" xfId="48760"/>
    <cellStyle name="Стиль 1 2 29 2 3 6" xfId="48761"/>
    <cellStyle name="Стиль 1 2 29 2 3 7" xfId="48762"/>
    <cellStyle name="Стиль 1 2 29 2 3 8" xfId="48763"/>
    <cellStyle name="Стиль 1 2 29 2 3 9" xfId="48764"/>
    <cellStyle name="Стиль 1 2 29 2 4" xfId="48765"/>
    <cellStyle name="Стиль 1 2 29 2 5" xfId="48766"/>
    <cellStyle name="Стиль 1 2 29 2 6" xfId="48767"/>
    <cellStyle name="Стиль 1 2 29 2 7" xfId="48768"/>
    <cellStyle name="Стиль 1 2 29 2 8" xfId="48769"/>
    <cellStyle name="Стиль 1 2 29 2 9" xfId="48770"/>
    <cellStyle name="Стиль 1 2 29 3" xfId="48771"/>
    <cellStyle name="Стиль 1 2 29 4" xfId="48772"/>
    <cellStyle name="Стиль 1 2 29 5" xfId="48773"/>
    <cellStyle name="Стиль 1 2 29 5 10" xfId="48774"/>
    <cellStyle name="Стиль 1 2 29 5 2" xfId="48775"/>
    <cellStyle name="Стиль 1 2 29 5 2 10" xfId="48776"/>
    <cellStyle name="Стиль 1 2 29 5 2 2" xfId="48777"/>
    <cellStyle name="Стиль 1 2 29 5 2 3" xfId="48778"/>
    <cellStyle name="Стиль 1 2 29 5 2 4" xfId="48779"/>
    <cellStyle name="Стиль 1 2 29 5 2 5" xfId="48780"/>
    <cellStyle name="Стиль 1 2 29 5 2 6" xfId="48781"/>
    <cellStyle name="Стиль 1 2 29 5 2 7" xfId="48782"/>
    <cellStyle name="Стиль 1 2 29 5 2 8" xfId="48783"/>
    <cellStyle name="Стиль 1 2 29 5 2 9" xfId="48784"/>
    <cellStyle name="Стиль 1 2 29 5 3" xfId="48785"/>
    <cellStyle name="Стиль 1 2 29 5 4" xfId="48786"/>
    <cellStyle name="Стиль 1 2 29 5 5" xfId="48787"/>
    <cellStyle name="Стиль 1 2 29 5 6" xfId="48788"/>
    <cellStyle name="Стиль 1 2 29 5 7" xfId="48789"/>
    <cellStyle name="Стиль 1 2 29 5 8" xfId="48790"/>
    <cellStyle name="Стиль 1 2 29 5 9" xfId="48791"/>
    <cellStyle name="Стиль 1 2 29 6" xfId="48792"/>
    <cellStyle name="Стиль 1 2 29 7" xfId="48793"/>
    <cellStyle name="Стиль 1 2 29 8" xfId="48794"/>
    <cellStyle name="Стиль 1 2 29 9" xfId="48795"/>
    <cellStyle name="Стиль 1 2 3" xfId="48796"/>
    <cellStyle name="Стиль 1 2 3 2" xfId="48797"/>
    <cellStyle name="Стиль 1 2 30" xfId="48798"/>
    <cellStyle name="Стиль 1 2 30 10" xfId="48799"/>
    <cellStyle name="Стиль 1 2 30 11" xfId="48800"/>
    <cellStyle name="Стиль 1 2 30 2" xfId="48801"/>
    <cellStyle name="Стиль 1 2 30 2 10" xfId="48802"/>
    <cellStyle name="Стиль 1 2 30 2 11" xfId="48803"/>
    <cellStyle name="Стиль 1 2 30 2 2" xfId="48804"/>
    <cellStyle name="Стиль 1 2 30 2 2 10" xfId="48805"/>
    <cellStyle name="Стиль 1 2 30 2 2 2" xfId="48806"/>
    <cellStyle name="Стиль 1 2 30 2 2 2 10" xfId="48807"/>
    <cellStyle name="Стиль 1 2 30 2 2 2 2" xfId="48808"/>
    <cellStyle name="Стиль 1 2 30 2 2 2 3" xfId="48809"/>
    <cellStyle name="Стиль 1 2 30 2 2 2 4" xfId="48810"/>
    <cellStyle name="Стиль 1 2 30 2 2 2 5" xfId="48811"/>
    <cellStyle name="Стиль 1 2 30 2 2 2 6" xfId="48812"/>
    <cellStyle name="Стиль 1 2 30 2 2 2 7" xfId="48813"/>
    <cellStyle name="Стиль 1 2 30 2 2 2 8" xfId="48814"/>
    <cellStyle name="Стиль 1 2 30 2 2 2 9" xfId="48815"/>
    <cellStyle name="Стиль 1 2 30 2 2 3" xfId="48816"/>
    <cellStyle name="Стиль 1 2 30 2 2 4" xfId="48817"/>
    <cellStyle name="Стиль 1 2 30 2 2 5" xfId="48818"/>
    <cellStyle name="Стиль 1 2 30 2 2 6" xfId="48819"/>
    <cellStyle name="Стиль 1 2 30 2 2 7" xfId="48820"/>
    <cellStyle name="Стиль 1 2 30 2 2 8" xfId="48821"/>
    <cellStyle name="Стиль 1 2 30 2 2 9" xfId="48822"/>
    <cellStyle name="Стиль 1 2 30 2 3" xfId="48823"/>
    <cellStyle name="Стиль 1 2 30 2 4" xfId="48824"/>
    <cellStyle name="Стиль 1 2 30 2 5" xfId="48825"/>
    <cellStyle name="Стиль 1 2 30 2 6" xfId="48826"/>
    <cellStyle name="Стиль 1 2 30 2 7" xfId="48827"/>
    <cellStyle name="Стиль 1 2 30 2 8" xfId="48828"/>
    <cellStyle name="Стиль 1 2 30 2 9" xfId="48829"/>
    <cellStyle name="Стиль 1 2 30 3" xfId="48830"/>
    <cellStyle name="Стиль 1 2 30 3 10" xfId="48831"/>
    <cellStyle name="Стиль 1 2 30 3 2" xfId="48832"/>
    <cellStyle name="Стиль 1 2 30 3 3" xfId="48833"/>
    <cellStyle name="Стиль 1 2 30 3 4" xfId="48834"/>
    <cellStyle name="Стиль 1 2 30 3 5" xfId="48835"/>
    <cellStyle name="Стиль 1 2 30 3 6" xfId="48836"/>
    <cellStyle name="Стиль 1 2 30 3 7" xfId="48837"/>
    <cellStyle name="Стиль 1 2 30 3 8" xfId="48838"/>
    <cellStyle name="Стиль 1 2 30 3 9" xfId="48839"/>
    <cellStyle name="Стиль 1 2 30 4" xfId="48840"/>
    <cellStyle name="Стиль 1 2 30 5" xfId="48841"/>
    <cellStyle name="Стиль 1 2 30 6" xfId="48842"/>
    <cellStyle name="Стиль 1 2 30 7" xfId="48843"/>
    <cellStyle name="Стиль 1 2 30 8" xfId="48844"/>
    <cellStyle name="Стиль 1 2 30 9" xfId="48845"/>
    <cellStyle name="Стиль 1 2 31" xfId="48846"/>
    <cellStyle name="Стиль 1 2 32" xfId="48847"/>
    <cellStyle name="Стиль 1 2 32 10" xfId="48848"/>
    <cellStyle name="Стиль 1 2 32 2" xfId="48849"/>
    <cellStyle name="Стиль 1 2 32 2 10" xfId="48850"/>
    <cellStyle name="Стиль 1 2 32 2 2" xfId="48851"/>
    <cellStyle name="Стиль 1 2 32 2 3" xfId="48852"/>
    <cellStyle name="Стиль 1 2 32 2 4" xfId="48853"/>
    <cellStyle name="Стиль 1 2 32 2 5" xfId="48854"/>
    <cellStyle name="Стиль 1 2 32 2 6" xfId="48855"/>
    <cellStyle name="Стиль 1 2 32 2 7" xfId="48856"/>
    <cellStyle name="Стиль 1 2 32 2 8" xfId="48857"/>
    <cellStyle name="Стиль 1 2 32 2 9" xfId="48858"/>
    <cellStyle name="Стиль 1 2 32 3" xfId="48859"/>
    <cellStyle name="Стиль 1 2 32 4" xfId="48860"/>
    <cellStyle name="Стиль 1 2 32 5" xfId="48861"/>
    <cellStyle name="Стиль 1 2 32 6" xfId="48862"/>
    <cellStyle name="Стиль 1 2 32 7" xfId="48863"/>
    <cellStyle name="Стиль 1 2 32 8" xfId="48864"/>
    <cellStyle name="Стиль 1 2 32 9" xfId="48865"/>
    <cellStyle name="Стиль 1 2 33" xfId="48866"/>
    <cellStyle name="Стиль 1 2 34" xfId="48867"/>
    <cellStyle name="Стиль 1 2 35" xfId="48868"/>
    <cellStyle name="Стиль 1 2 36" xfId="48869"/>
    <cellStyle name="Стиль 1 2 37" xfId="48870"/>
    <cellStyle name="Стиль 1 2 38" xfId="48871"/>
    <cellStyle name="Стиль 1 2 39" xfId="48872"/>
    <cellStyle name="Стиль 1 2 4" xfId="48873"/>
    <cellStyle name="Стиль 1 2 4 2" xfId="48874"/>
    <cellStyle name="Стиль 1 2 4 3" xfId="48875"/>
    <cellStyle name="Стиль 1 2 4 4" xfId="48876"/>
    <cellStyle name="Стиль 1 2 4 5" xfId="48877"/>
    <cellStyle name="Стиль 1 2 4 6" xfId="48878"/>
    <cellStyle name="Стиль 1 2 4 7" xfId="48879"/>
    <cellStyle name="Стиль 1 2 4 8" xfId="48880"/>
    <cellStyle name="Стиль 1 2 4 9" xfId="48881"/>
    <cellStyle name="Стиль 1 2 40" xfId="48882"/>
    <cellStyle name="Стиль 1 2 41" xfId="48883"/>
    <cellStyle name="Стиль 1 2 42" xfId="48884"/>
    <cellStyle name="Стиль 1 2 42 2" xfId="48885"/>
    <cellStyle name="Стиль 1 2 42 2 2" xfId="48886"/>
    <cellStyle name="Стиль 1 2 42 2 2 2" xfId="48887"/>
    <cellStyle name="Стиль 1 2 42 2 2 2 2" xfId="48888"/>
    <cellStyle name="Стиль 1 2 42 2 2 2 2 2" xfId="48889"/>
    <cellStyle name="Стиль 1 2 42 2 2 2 2 2 2" xfId="48890"/>
    <cellStyle name="Стиль 1 2 42 2 2 2 2 3" xfId="48891"/>
    <cellStyle name="Стиль 1 2 42 2 2 2 2 4" xfId="48892"/>
    <cellStyle name="Стиль 1 2 42 2 2 2 3" xfId="48893"/>
    <cellStyle name="Стиль 1 2 42 2 2 2 3 2" xfId="48894"/>
    <cellStyle name="Стиль 1 2 42 2 2 2 4" xfId="48895"/>
    <cellStyle name="Стиль 1 2 42 2 2 3" xfId="48896"/>
    <cellStyle name="Стиль 1 2 42 2 2 3 2" xfId="48897"/>
    <cellStyle name="Стиль 1 2 42 2 2 4" xfId="48898"/>
    <cellStyle name="Стиль 1 2 42 2 2 5" xfId="48899"/>
    <cellStyle name="Стиль 1 2 42 2 3" xfId="48900"/>
    <cellStyle name="Стиль 1 2 42 2 3 2" xfId="48901"/>
    <cellStyle name="Стиль 1 2 42 2 3 2 2" xfId="48902"/>
    <cellStyle name="Стиль 1 2 42 2 3 3" xfId="48903"/>
    <cellStyle name="Стиль 1 2 42 2 3 4" xfId="48904"/>
    <cellStyle name="Стиль 1 2 42 2 4" xfId="48905"/>
    <cellStyle name="Стиль 1 2 42 2 4 2" xfId="48906"/>
    <cellStyle name="Стиль 1 2 42 2 5" xfId="48907"/>
    <cellStyle name="Стиль 1 2 42 3" xfId="48908"/>
    <cellStyle name="Стиль 1 2 42 3 2" xfId="48909"/>
    <cellStyle name="Стиль 1 2 42 3 2 2" xfId="48910"/>
    <cellStyle name="Стиль 1 2 42 3 2 2 2" xfId="48911"/>
    <cellStyle name="Стиль 1 2 42 3 2 3" xfId="48912"/>
    <cellStyle name="Стиль 1 2 42 3 2 4" xfId="48913"/>
    <cellStyle name="Стиль 1 2 42 3 3" xfId="48914"/>
    <cellStyle name="Стиль 1 2 42 3 3 2" xfId="48915"/>
    <cellStyle name="Стиль 1 2 42 3 4" xfId="48916"/>
    <cellStyle name="Стиль 1 2 42 4" xfId="48917"/>
    <cellStyle name="Стиль 1 2 42 4 2" xfId="48918"/>
    <cellStyle name="Стиль 1 2 42 5" xfId="48919"/>
    <cellStyle name="Стиль 1 2 42 6" xfId="48920"/>
    <cellStyle name="Стиль 1 2 43" xfId="48921"/>
    <cellStyle name="Стиль 1 2 43 2" xfId="48922"/>
    <cellStyle name="Стиль 1 2 43 2 2" xfId="48923"/>
    <cellStyle name="Стиль 1 2 43 2 2 2" xfId="48924"/>
    <cellStyle name="Стиль 1 2 43 2 2 2 2" xfId="48925"/>
    <cellStyle name="Стиль 1 2 43 2 2 3" xfId="48926"/>
    <cellStyle name="Стиль 1 2 43 2 2 4" xfId="48927"/>
    <cellStyle name="Стиль 1 2 43 2 3" xfId="48928"/>
    <cellStyle name="Стиль 1 2 43 2 3 2" xfId="48929"/>
    <cellStyle name="Стиль 1 2 43 2 4" xfId="48930"/>
    <cellStyle name="Стиль 1 2 43 3" xfId="48931"/>
    <cellStyle name="Стиль 1 2 43 3 2" xfId="48932"/>
    <cellStyle name="Стиль 1 2 43 4" xfId="48933"/>
    <cellStyle name="Стиль 1 2 43 5" xfId="48934"/>
    <cellStyle name="Стиль 1 2 44" xfId="48935"/>
    <cellStyle name="Стиль 1 2 44 2" xfId="48936"/>
    <cellStyle name="Стиль 1 2 44 2 2" xfId="48937"/>
    <cellStyle name="Стиль 1 2 44 3" xfId="48938"/>
    <cellStyle name="Стиль 1 2 44 4" xfId="48939"/>
    <cellStyle name="Стиль 1 2 45" xfId="48940"/>
    <cellStyle name="Стиль 1 2 45 2" xfId="48941"/>
    <cellStyle name="Стиль 1 2 46" xfId="48942"/>
    <cellStyle name="Стиль 1 2 5" xfId="48943"/>
    <cellStyle name="Стиль 1 2 6" xfId="48944"/>
    <cellStyle name="Стиль 1 2 7" xfId="48945"/>
    <cellStyle name="Стиль 1 2 8" xfId="48946"/>
    <cellStyle name="Стиль 1 2 9" xfId="48947"/>
    <cellStyle name="Стиль 1 2_филиал" xfId="48948"/>
    <cellStyle name="Стиль 1 20" xfId="48949"/>
    <cellStyle name="Стиль 1 21" xfId="48950"/>
    <cellStyle name="Стиль 1 22" xfId="48951"/>
    <cellStyle name="Стиль 1 23" xfId="48952"/>
    <cellStyle name="Стиль 1 24" xfId="48953"/>
    <cellStyle name="Стиль 1 25" xfId="48954"/>
    <cellStyle name="Стиль 1 26" xfId="48955"/>
    <cellStyle name="Стиль 1 27" xfId="48956"/>
    <cellStyle name="Стиль 1 28" xfId="48957"/>
    <cellStyle name="Стиль 1 29" xfId="48958"/>
    <cellStyle name="Стиль 1 3" xfId="48959"/>
    <cellStyle name="Стиль 1 3 2" xfId="48960"/>
    <cellStyle name="Стиль 1 3 2 2" xfId="59859"/>
    <cellStyle name="Стиль 1 3 2 3" xfId="59128"/>
    <cellStyle name="Стиль 1 3 3" xfId="48961"/>
    <cellStyle name="Стиль 1 3 4" xfId="59124"/>
    <cellStyle name="Стиль 1 30" xfId="48962"/>
    <cellStyle name="Стиль 1 31" xfId="48963"/>
    <cellStyle name="Стиль 1 31 2" xfId="48964"/>
    <cellStyle name="Стиль 1 31 2 2" xfId="48965"/>
    <cellStyle name="Стиль 1 31 2 2 2" xfId="48966"/>
    <cellStyle name="Стиль 1 31 2 2 2 2" xfId="48967"/>
    <cellStyle name="Стиль 1 31 2 2 2 2 2" xfId="48968"/>
    <cellStyle name="Стиль 1 31 2 2 2 2 2 2" xfId="48969"/>
    <cellStyle name="Стиль 1 31 2 2 2 3" xfId="48970"/>
    <cellStyle name="Стиль 1 31 2 2 2 4" xfId="48971"/>
    <cellStyle name="Стиль 1 31 2 2 3" xfId="48972"/>
    <cellStyle name="Стиль 1 31 2 2 3 2" xfId="48973"/>
    <cellStyle name="Стиль 1 31 2 2 3 2 2" xfId="48974"/>
    <cellStyle name="Стиль 1 31 2 2 4" xfId="48975"/>
    <cellStyle name="Стиль 1 31 2 3" xfId="48976"/>
    <cellStyle name="Стиль 1 31 2 3 2" xfId="48977"/>
    <cellStyle name="Стиль 1 31 2 3 2 2" xfId="48978"/>
    <cellStyle name="Стиль 1 31 2 4" xfId="48979"/>
    <cellStyle name="Стиль 1 31 2 5" xfId="48980"/>
    <cellStyle name="Стиль 1 31 3" xfId="48981"/>
    <cellStyle name="Стиль 1 31 4" xfId="48982"/>
    <cellStyle name="Стиль 1 31 4 2" xfId="48983"/>
    <cellStyle name="Стиль 1 31 4 2 2" xfId="48984"/>
    <cellStyle name="Стиль 1 31 4 2 2 2" xfId="48985"/>
    <cellStyle name="Стиль 1 31 4 3" xfId="48986"/>
    <cellStyle name="Стиль 1 31 4 4" xfId="48987"/>
    <cellStyle name="Стиль 1 31 5" xfId="48988"/>
    <cellStyle name="Стиль 1 31 5 2" xfId="48989"/>
    <cellStyle name="Стиль 1 31 5 2 2" xfId="48990"/>
    <cellStyle name="Стиль 1 31 6" xfId="48991"/>
    <cellStyle name="Стиль 1 32" xfId="48992"/>
    <cellStyle name="Стиль 1 33" xfId="48993"/>
    <cellStyle name="Стиль 1 33 2" xfId="48994"/>
    <cellStyle name="Стиль 1 33 2 2" xfId="48995"/>
    <cellStyle name="Стиль 1 33 2 2 2" xfId="48996"/>
    <cellStyle name="Стиль 1 33 2 2 2 2" xfId="48997"/>
    <cellStyle name="Стиль 1 33 2 2 2 2 2" xfId="48998"/>
    <cellStyle name="Стиль 1 33 2 2 3" xfId="48999"/>
    <cellStyle name="Стиль 1 33 2 2 4" xfId="49000"/>
    <cellStyle name="Стиль 1 33 2 3" xfId="49001"/>
    <cellStyle name="Стиль 1 33 2 3 2" xfId="49002"/>
    <cellStyle name="Стиль 1 33 2 3 2 2" xfId="49003"/>
    <cellStyle name="Стиль 1 33 2 4" xfId="49004"/>
    <cellStyle name="Стиль 1 33 3" xfId="49005"/>
    <cellStyle name="Стиль 1 33 3 2" xfId="49006"/>
    <cellStyle name="Стиль 1 33 3 2 2" xfId="49007"/>
    <cellStyle name="Стиль 1 33 4" xfId="49008"/>
    <cellStyle name="Стиль 1 33 5" xfId="49009"/>
    <cellStyle name="Стиль 1 34" xfId="49010"/>
    <cellStyle name="Стиль 1 34 2" xfId="49011"/>
    <cellStyle name="Стиль 1 34 2 2" xfId="49012"/>
    <cellStyle name="Стиль 1 34 2 2 2" xfId="49013"/>
    <cellStyle name="Стиль 1 34 3" xfId="49014"/>
    <cellStyle name="Стиль 1 34 4" xfId="49015"/>
    <cellStyle name="Стиль 1 35" xfId="49016"/>
    <cellStyle name="Стиль 1 35 2" xfId="49017"/>
    <cellStyle name="Стиль 1 35 2 2" xfId="49018"/>
    <cellStyle name="Стиль 1 36" xfId="49019"/>
    <cellStyle name="Стиль 1 37" xfId="49020"/>
    <cellStyle name="Стиль 1 38" xfId="49021"/>
    <cellStyle name="Стиль 1 39" xfId="49022"/>
    <cellStyle name="Стиль 1 39 10" xfId="49023"/>
    <cellStyle name="Стиль 1 39 11" xfId="49024"/>
    <cellStyle name="Стиль 1 39 12" xfId="49025"/>
    <cellStyle name="Стиль 1 39 13" xfId="49026"/>
    <cellStyle name="Стиль 1 39 14" xfId="49027"/>
    <cellStyle name="Стиль 1 39 2" xfId="49028"/>
    <cellStyle name="Стиль 1 39 2 10" xfId="49029"/>
    <cellStyle name="Стиль 1 39 2 11" xfId="49030"/>
    <cellStyle name="Стиль 1 39 2 2" xfId="49031"/>
    <cellStyle name="Стиль 1 39 2 2 10" xfId="49032"/>
    <cellStyle name="Стиль 1 39 2 2 11" xfId="49033"/>
    <cellStyle name="Стиль 1 39 2 2 2" xfId="49034"/>
    <cellStyle name="Стиль 1 39 2 2 2 10" xfId="49035"/>
    <cellStyle name="Стиль 1 39 2 2 2 2" xfId="49036"/>
    <cellStyle name="Стиль 1 39 2 2 2 2 10" xfId="49037"/>
    <cellStyle name="Стиль 1 39 2 2 2 2 2" xfId="49038"/>
    <cellStyle name="Стиль 1 39 2 2 2 2 3" xfId="49039"/>
    <cellStyle name="Стиль 1 39 2 2 2 2 4" xfId="49040"/>
    <cellStyle name="Стиль 1 39 2 2 2 2 5" xfId="49041"/>
    <cellStyle name="Стиль 1 39 2 2 2 2 6" xfId="49042"/>
    <cellStyle name="Стиль 1 39 2 2 2 2 7" xfId="49043"/>
    <cellStyle name="Стиль 1 39 2 2 2 2 8" xfId="49044"/>
    <cellStyle name="Стиль 1 39 2 2 2 2 9" xfId="49045"/>
    <cellStyle name="Стиль 1 39 2 2 2 3" xfId="49046"/>
    <cellStyle name="Стиль 1 39 2 2 2 4" xfId="49047"/>
    <cellStyle name="Стиль 1 39 2 2 2 5" xfId="49048"/>
    <cellStyle name="Стиль 1 39 2 2 2 6" xfId="49049"/>
    <cellStyle name="Стиль 1 39 2 2 2 7" xfId="49050"/>
    <cellStyle name="Стиль 1 39 2 2 2 8" xfId="49051"/>
    <cellStyle name="Стиль 1 39 2 2 2 9" xfId="49052"/>
    <cellStyle name="Стиль 1 39 2 2 3" xfId="49053"/>
    <cellStyle name="Стиль 1 39 2 2 4" xfId="49054"/>
    <cellStyle name="Стиль 1 39 2 2 5" xfId="49055"/>
    <cellStyle name="Стиль 1 39 2 2 6" xfId="49056"/>
    <cellStyle name="Стиль 1 39 2 2 7" xfId="49057"/>
    <cellStyle name="Стиль 1 39 2 2 8" xfId="49058"/>
    <cellStyle name="Стиль 1 39 2 2 9" xfId="49059"/>
    <cellStyle name="Стиль 1 39 2 3" xfId="49060"/>
    <cellStyle name="Стиль 1 39 2 3 10" xfId="49061"/>
    <cellStyle name="Стиль 1 39 2 3 2" xfId="49062"/>
    <cellStyle name="Стиль 1 39 2 3 3" xfId="49063"/>
    <cellStyle name="Стиль 1 39 2 3 4" xfId="49064"/>
    <cellStyle name="Стиль 1 39 2 3 5" xfId="49065"/>
    <cellStyle name="Стиль 1 39 2 3 6" xfId="49066"/>
    <cellStyle name="Стиль 1 39 2 3 7" xfId="49067"/>
    <cellStyle name="Стиль 1 39 2 3 8" xfId="49068"/>
    <cellStyle name="Стиль 1 39 2 3 9" xfId="49069"/>
    <cellStyle name="Стиль 1 39 2 4" xfId="49070"/>
    <cellStyle name="Стиль 1 39 2 5" xfId="49071"/>
    <cellStyle name="Стиль 1 39 2 6" xfId="49072"/>
    <cellStyle name="Стиль 1 39 2 7" xfId="49073"/>
    <cellStyle name="Стиль 1 39 2 8" xfId="49074"/>
    <cellStyle name="Стиль 1 39 2 9" xfId="49075"/>
    <cellStyle name="Стиль 1 39 3" xfId="49076"/>
    <cellStyle name="Стиль 1 39 4" xfId="49077"/>
    <cellStyle name="Стиль 1 39 5" xfId="49078"/>
    <cellStyle name="Стиль 1 39 5 10" xfId="49079"/>
    <cellStyle name="Стиль 1 39 5 2" xfId="49080"/>
    <cellStyle name="Стиль 1 39 5 2 10" xfId="49081"/>
    <cellStyle name="Стиль 1 39 5 2 2" xfId="49082"/>
    <cellStyle name="Стиль 1 39 5 2 3" xfId="49083"/>
    <cellStyle name="Стиль 1 39 5 2 4" xfId="49084"/>
    <cellStyle name="Стиль 1 39 5 2 5" xfId="49085"/>
    <cellStyle name="Стиль 1 39 5 2 6" xfId="49086"/>
    <cellStyle name="Стиль 1 39 5 2 7" xfId="49087"/>
    <cellStyle name="Стиль 1 39 5 2 8" xfId="49088"/>
    <cellStyle name="Стиль 1 39 5 2 9" xfId="49089"/>
    <cellStyle name="Стиль 1 39 5 3" xfId="49090"/>
    <cellStyle name="Стиль 1 39 5 4" xfId="49091"/>
    <cellStyle name="Стиль 1 39 5 5" xfId="49092"/>
    <cellStyle name="Стиль 1 39 5 6" xfId="49093"/>
    <cellStyle name="Стиль 1 39 5 7" xfId="49094"/>
    <cellStyle name="Стиль 1 39 5 8" xfId="49095"/>
    <cellStyle name="Стиль 1 39 5 9" xfId="49096"/>
    <cellStyle name="Стиль 1 39 6" xfId="49097"/>
    <cellStyle name="Стиль 1 39 7" xfId="49098"/>
    <cellStyle name="Стиль 1 39 8" xfId="49099"/>
    <cellStyle name="Стиль 1 39 9" xfId="49100"/>
    <cellStyle name="Стиль 1 4" xfId="49101"/>
    <cellStyle name="Стиль 1 4 2" xfId="49102"/>
    <cellStyle name="Стиль 1 4 3" xfId="49103"/>
    <cellStyle name="Стиль 1 40" xfId="49104"/>
    <cellStyle name="Стиль 1 40 10" xfId="49105"/>
    <cellStyle name="Стиль 1 40 11" xfId="49106"/>
    <cellStyle name="Стиль 1 40 2" xfId="49107"/>
    <cellStyle name="Стиль 1 40 2 10" xfId="49108"/>
    <cellStyle name="Стиль 1 40 2 11" xfId="49109"/>
    <cellStyle name="Стиль 1 40 2 2" xfId="49110"/>
    <cellStyle name="Стиль 1 40 2 2 10" xfId="49111"/>
    <cellStyle name="Стиль 1 40 2 2 2" xfId="49112"/>
    <cellStyle name="Стиль 1 40 2 2 2 10" xfId="49113"/>
    <cellStyle name="Стиль 1 40 2 2 2 2" xfId="49114"/>
    <cellStyle name="Стиль 1 40 2 2 2 3" xfId="49115"/>
    <cellStyle name="Стиль 1 40 2 2 2 4" xfId="49116"/>
    <cellStyle name="Стиль 1 40 2 2 2 5" xfId="49117"/>
    <cellStyle name="Стиль 1 40 2 2 2 6" xfId="49118"/>
    <cellStyle name="Стиль 1 40 2 2 2 7" xfId="49119"/>
    <cellStyle name="Стиль 1 40 2 2 2 8" xfId="49120"/>
    <cellStyle name="Стиль 1 40 2 2 2 9" xfId="49121"/>
    <cellStyle name="Стиль 1 40 2 2 3" xfId="49122"/>
    <cellStyle name="Стиль 1 40 2 2 4" xfId="49123"/>
    <cellStyle name="Стиль 1 40 2 2 5" xfId="49124"/>
    <cellStyle name="Стиль 1 40 2 2 6" xfId="49125"/>
    <cellStyle name="Стиль 1 40 2 2 7" xfId="49126"/>
    <cellStyle name="Стиль 1 40 2 2 8" xfId="49127"/>
    <cellStyle name="Стиль 1 40 2 2 9" xfId="49128"/>
    <cellStyle name="Стиль 1 40 2 3" xfId="49129"/>
    <cellStyle name="Стиль 1 40 2 4" xfId="49130"/>
    <cellStyle name="Стиль 1 40 2 5" xfId="49131"/>
    <cellStyle name="Стиль 1 40 2 6" xfId="49132"/>
    <cellStyle name="Стиль 1 40 2 7" xfId="49133"/>
    <cellStyle name="Стиль 1 40 2 8" xfId="49134"/>
    <cellStyle name="Стиль 1 40 2 9" xfId="49135"/>
    <cellStyle name="Стиль 1 40 3" xfId="49136"/>
    <cellStyle name="Стиль 1 40 3 10" xfId="49137"/>
    <cellStyle name="Стиль 1 40 3 2" xfId="49138"/>
    <cellStyle name="Стиль 1 40 3 3" xfId="49139"/>
    <cellStyle name="Стиль 1 40 3 4" xfId="49140"/>
    <cellStyle name="Стиль 1 40 3 5" xfId="49141"/>
    <cellStyle name="Стиль 1 40 3 6" xfId="49142"/>
    <cellStyle name="Стиль 1 40 3 7" xfId="49143"/>
    <cellStyle name="Стиль 1 40 3 8" xfId="49144"/>
    <cellStyle name="Стиль 1 40 3 9" xfId="49145"/>
    <cellStyle name="Стиль 1 40 4" xfId="49146"/>
    <cellStyle name="Стиль 1 40 5" xfId="49147"/>
    <cellStyle name="Стиль 1 40 6" xfId="49148"/>
    <cellStyle name="Стиль 1 40 7" xfId="49149"/>
    <cellStyle name="Стиль 1 40 8" xfId="49150"/>
    <cellStyle name="Стиль 1 40 9" xfId="49151"/>
    <cellStyle name="Стиль 1 41" xfId="49152"/>
    <cellStyle name="Стиль 1 41 2" xfId="49153"/>
    <cellStyle name="Стиль 1 42" xfId="49154"/>
    <cellStyle name="Стиль 1 42 10" xfId="49155"/>
    <cellStyle name="Стиль 1 42 2" xfId="49156"/>
    <cellStyle name="Стиль 1 42 2 10" xfId="49157"/>
    <cellStyle name="Стиль 1 42 2 2" xfId="49158"/>
    <cellStyle name="Стиль 1 42 2 3" xfId="49159"/>
    <cellStyle name="Стиль 1 42 2 4" xfId="49160"/>
    <cellStyle name="Стиль 1 42 2 5" xfId="49161"/>
    <cellStyle name="Стиль 1 42 2 6" xfId="49162"/>
    <cellStyle name="Стиль 1 42 2 7" xfId="49163"/>
    <cellStyle name="Стиль 1 42 2 8" xfId="49164"/>
    <cellStyle name="Стиль 1 42 2 9" xfId="49165"/>
    <cellStyle name="Стиль 1 42 3" xfId="49166"/>
    <cellStyle name="Стиль 1 42 4" xfId="49167"/>
    <cellStyle name="Стиль 1 42 5" xfId="49168"/>
    <cellStyle name="Стиль 1 42 6" xfId="49169"/>
    <cellStyle name="Стиль 1 42 7" xfId="49170"/>
    <cellStyle name="Стиль 1 42 8" xfId="49171"/>
    <cellStyle name="Стиль 1 42 9" xfId="49172"/>
    <cellStyle name="Стиль 1 43" xfId="49173"/>
    <cellStyle name="Стиль 1 43 2" xfId="49174"/>
    <cellStyle name="Стиль 1 44" xfId="49175"/>
    <cellStyle name="Стиль 1 45" xfId="49176"/>
    <cellStyle name="Стиль 1 46" xfId="49177"/>
    <cellStyle name="Стиль 1 47" xfId="49178"/>
    <cellStyle name="Стиль 1 48" xfId="49179"/>
    <cellStyle name="Стиль 1 49" xfId="49180"/>
    <cellStyle name="Стиль 1 5" xfId="49181"/>
    <cellStyle name="Стиль 1 50" xfId="49182"/>
    <cellStyle name="Стиль 1 51" xfId="49183"/>
    <cellStyle name="Стиль 1 52" xfId="49184"/>
    <cellStyle name="Стиль 1 52 2" xfId="49185"/>
    <cellStyle name="Стиль 1 52 2 2" xfId="49186"/>
    <cellStyle name="Стиль 1 52 2 2 2" xfId="49187"/>
    <cellStyle name="Стиль 1 52 2 2 2 2" xfId="49188"/>
    <cellStyle name="Стиль 1 52 2 2 2 2 2" xfId="49189"/>
    <cellStyle name="Стиль 1 52 2 2 2 2 2 2" xfId="49190"/>
    <cellStyle name="Стиль 1 52 2 2 2 2 3" xfId="49191"/>
    <cellStyle name="Стиль 1 52 2 2 2 2 4" xfId="49192"/>
    <cellStyle name="Стиль 1 52 2 2 2 3" xfId="49193"/>
    <cellStyle name="Стиль 1 52 2 2 2 3 2" xfId="49194"/>
    <cellStyle name="Стиль 1 52 2 2 2 4" xfId="49195"/>
    <cellStyle name="Стиль 1 52 2 2 3" xfId="49196"/>
    <cellStyle name="Стиль 1 52 2 2 3 2" xfId="49197"/>
    <cellStyle name="Стиль 1 52 2 2 4" xfId="49198"/>
    <cellStyle name="Стиль 1 52 2 2 5" xfId="49199"/>
    <cellStyle name="Стиль 1 52 2 3" xfId="49200"/>
    <cellStyle name="Стиль 1 52 2 3 2" xfId="49201"/>
    <cellStyle name="Стиль 1 52 2 3 2 2" xfId="49202"/>
    <cellStyle name="Стиль 1 52 2 3 3" xfId="49203"/>
    <cellStyle name="Стиль 1 52 2 3 4" xfId="49204"/>
    <cellStyle name="Стиль 1 52 2 4" xfId="49205"/>
    <cellStyle name="Стиль 1 52 2 4 2" xfId="49206"/>
    <cellStyle name="Стиль 1 52 2 5" xfId="49207"/>
    <cellStyle name="Стиль 1 52 3" xfId="49208"/>
    <cellStyle name="Стиль 1 52 3 2" xfId="49209"/>
    <cellStyle name="Стиль 1 52 3 2 2" xfId="49210"/>
    <cellStyle name="Стиль 1 52 3 2 2 2" xfId="49211"/>
    <cellStyle name="Стиль 1 52 3 2 3" xfId="49212"/>
    <cellStyle name="Стиль 1 52 3 2 4" xfId="49213"/>
    <cellStyle name="Стиль 1 52 3 3" xfId="49214"/>
    <cellStyle name="Стиль 1 52 3 3 2" xfId="49215"/>
    <cellStyle name="Стиль 1 52 3 4" xfId="49216"/>
    <cellStyle name="Стиль 1 52 4" xfId="49217"/>
    <cellStyle name="Стиль 1 52 4 2" xfId="49218"/>
    <cellStyle name="Стиль 1 52 5" xfId="49219"/>
    <cellStyle name="Стиль 1 52 6" xfId="49220"/>
    <cellStyle name="Стиль 1 53" xfId="49221"/>
    <cellStyle name="Стиль 1 53 2" xfId="49222"/>
    <cellStyle name="Стиль 1 53 2 2" xfId="49223"/>
    <cellStyle name="Стиль 1 53 2 2 2" xfId="49224"/>
    <cellStyle name="Стиль 1 53 2 2 2 2" xfId="49225"/>
    <cellStyle name="Стиль 1 53 2 2 3" xfId="49226"/>
    <cellStyle name="Стиль 1 53 2 2 4" xfId="49227"/>
    <cellStyle name="Стиль 1 53 2 3" xfId="49228"/>
    <cellStyle name="Стиль 1 53 2 3 2" xfId="49229"/>
    <cellStyle name="Стиль 1 53 2 4" xfId="49230"/>
    <cellStyle name="Стиль 1 53 3" xfId="49231"/>
    <cellStyle name="Стиль 1 53 3 2" xfId="49232"/>
    <cellStyle name="Стиль 1 53 4" xfId="49233"/>
    <cellStyle name="Стиль 1 53 5" xfId="49234"/>
    <cellStyle name="Стиль 1 54" xfId="49235"/>
    <cellStyle name="Стиль 1 54 2" xfId="49236"/>
    <cellStyle name="Стиль 1 54 2 2" xfId="49237"/>
    <cellStyle name="Стиль 1 54 3" xfId="49238"/>
    <cellStyle name="Стиль 1 54 4" xfId="49239"/>
    <cellStyle name="Стиль 1 55" xfId="49240"/>
    <cellStyle name="Стиль 1 55 2" xfId="49241"/>
    <cellStyle name="Стиль 1 56" xfId="49242"/>
    <cellStyle name="Стиль 1 57" xfId="49243"/>
    <cellStyle name="Стиль 1 6" xfId="49244"/>
    <cellStyle name="Стиль 1 7" xfId="49245"/>
    <cellStyle name="Стиль 1 8" xfId="49246"/>
    <cellStyle name="Стиль 1 9" xfId="49247"/>
    <cellStyle name="Стиль 1__940_Макет" xfId="49248"/>
    <cellStyle name="Стиль_названий" xfId="49249"/>
    <cellStyle name="Строка нечётная" xfId="49250"/>
    <cellStyle name="Строка чётная" xfId="49251"/>
    <cellStyle name="ТЕКСТ" xfId="49252"/>
    <cellStyle name="ТЕКСТ 2" xfId="49253"/>
    <cellStyle name="ТЕКСТ 3" xfId="49254"/>
    <cellStyle name="ТЕКСТ 4" xfId="49255"/>
    <cellStyle name="ТЕКСТ 5" xfId="49256"/>
    <cellStyle name="ТЕКСТ 6" xfId="49257"/>
    <cellStyle name="ТЕКСТ 7" xfId="49258"/>
    <cellStyle name="ТЕКСТ 8" xfId="49259"/>
    <cellStyle name="Текст предупреждения 10" xfId="49260"/>
    <cellStyle name="Текст предупреждения 11" xfId="49261"/>
    <cellStyle name="Текст предупреждения 12" xfId="49262"/>
    <cellStyle name="Текст предупреждения 13" xfId="49263"/>
    <cellStyle name="Текст предупреждения 14" xfId="49264"/>
    <cellStyle name="Текст предупреждения 15" xfId="49265"/>
    <cellStyle name="Текст предупреждения 16" xfId="49266"/>
    <cellStyle name="Текст предупреждения 17" xfId="49267"/>
    <cellStyle name="Текст предупреждения 18" xfId="49268"/>
    <cellStyle name="Текст предупреждения 19" xfId="49269"/>
    <cellStyle name="Текст предупреждения 2" xfId="49270"/>
    <cellStyle name="Текст предупреждения 2 10" xfId="49271"/>
    <cellStyle name="Текст предупреждения 2 11" xfId="49272"/>
    <cellStyle name="Текст предупреждения 2 12" xfId="49273"/>
    <cellStyle name="Текст предупреждения 2 2" xfId="49274"/>
    <cellStyle name="Текст предупреждения 2 3" xfId="49275"/>
    <cellStyle name="Текст предупреждения 2 4" xfId="49276"/>
    <cellStyle name="Текст предупреждения 2 5" xfId="49277"/>
    <cellStyle name="Текст предупреждения 2 6" xfId="49278"/>
    <cellStyle name="Текст предупреждения 2 7" xfId="49279"/>
    <cellStyle name="Текст предупреждения 2 8" xfId="49280"/>
    <cellStyle name="Текст предупреждения 2 9" xfId="49281"/>
    <cellStyle name="Текст предупреждения 20" xfId="49282"/>
    <cellStyle name="Текст предупреждения 3" xfId="49283"/>
    <cellStyle name="Текст предупреждения 3 2" xfId="49284"/>
    <cellStyle name="Текст предупреждения 4" xfId="49285"/>
    <cellStyle name="Текст предупреждения 4 2" xfId="49286"/>
    <cellStyle name="Текст предупреждения 5" xfId="49287"/>
    <cellStyle name="Текст предупреждения 5 2" xfId="49288"/>
    <cellStyle name="Текст предупреждения 6" xfId="49289"/>
    <cellStyle name="Текст предупреждения 6 2" xfId="49290"/>
    <cellStyle name="Текст предупреждения 7" xfId="49291"/>
    <cellStyle name="Текст предупреждения 7 2" xfId="49292"/>
    <cellStyle name="Текст предупреждения 8" xfId="49293"/>
    <cellStyle name="Текст предупреждения 8 2" xfId="49294"/>
    <cellStyle name="Текст предупреждения 9" xfId="49295"/>
    <cellStyle name="Текст предупреждения 9 2" xfId="49296"/>
    <cellStyle name="Текстовый" xfId="49297"/>
    <cellStyle name="Текстовый 2" xfId="49298"/>
    <cellStyle name="Текстовый 3" xfId="49299"/>
    <cellStyle name="Текстовый 4" xfId="49300"/>
    <cellStyle name="Текстовый 5" xfId="49301"/>
    <cellStyle name="Текстовый 6" xfId="49302"/>
    <cellStyle name="Текстовый 7" xfId="49303"/>
    <cellStyle name="Текстовый 8" xfId="49304"/>
    <cellStyle name="Текстовый_1" xfId="49305"/>
    <cellStyle name="Титул" xfId="49306"/>
    <cellStyle name="Тысячи [0]_1 (2)" xfId="49307"/>
    <cellStyle name="Тысячи_1 год" xfId="49308"/>
    <cellStyle name="УровеньСтолб_1 2" xfId="49309"/>
    <cellStyle name="ФИКСИРОВАННЫЙ" xfId="49310"/>
    <cellStyle name="ФИКСИРОВАННЫЙ 2" xfId="49311"/>
    <cellStyle name="ФИКСИРОВАННЫЙ 3" xfId="49312"/>
    <cellStyle name="ФИКСИРОВАННЫЙ 4" xfId="49313"/>
    <cellStyle name="ФИКСИРОВАННЫЙ 5" xfId="49314"/>
    <cellStyle name="ФИКСИРОВАННЫЙ 6" xfId="49315"/>
    <cellStyle name="ФИКСИРОВАННЫЙ 7" xfId="49316"/>
    <cellStyle name="ФИКСИРОВАННЫЙ 8" xfId="49317"/>
    <cellStyle name="ФИКСИРОВАННЫЙ_1" xfId="49318"/>
    <cellStyle name="Финансовый 10" xfId="49319"/>
    <cellStyle name="Финансовый 10 10" xfId="49320"/>
    <cellStyle name="Финансовый 10 2" xfId="49321"/>
    <cellStyle name="Финансовый 10 3" xfId="49322"/>
    <cellStyle name="Финансовый 10 4" xfId="59849"/>
    <cellStyle name="Финансовый 11" xfId="49323"/>
    <cellStyle name="Финансовый 11 2" xfId="49324"/>
    <cellStyle name="Финансовый 11 3" xfId="59850"/>
    <cellStyle name="Финансовый 12" xfId="49325"/>
    <cellStyle name="Финансовый 12 2" xfId="59851"/>
    <cellStyle name="Финансовый 13" xfId="49326"/>
    <cellStyle name="Финансовый 13 2" xfId="49327"/>
    <cellStyle name="Финансовый 13 3" xfId="59852"/>
    <cellStyle name="Финансовый 14" xfId="49328"/>
    <cellStyle name="Финансовый 14 2" xfId="59862"/>
    <cellStyle name="Финансовый 15" xfId="49329"/>
    <cellStyle name="Финансовый 15 2" xfId="59837"/>
    <cellStyle name="Финансовый 16" xfId="59915"/>
    <cellStyle name="Финансовый 17" xfId="59125"/>
    <cellStyle name="Финансовый 18" xfId="59089"/>
    <cellStyle name="Финансовый 2" xfId="49330"/>
    <cellStyle name="Финансовый 2 10" xfId="49331"/>
    <cellStyle name="Финансовый 2 10 2" xfId="49332"/>
    <cellStyle name="Финансовый 2 10 3" xfId="49333"/>
    <cellStyle name="Финансовый 2 11" xfId="49334"/>
    <cellStyle name="Финансовый 2 11 10" xfId="49335"/>
    <cellStyle name="Финансовый 2 11 10 2" xfId="49336"/>
    <cellStyle name="Финансовый 2 11 10 2 2" xfId="49337"/>
    <cellStyle name="Финансовый 2 11 10 3" xfId="49338"/>
    <cellStyle name="Финансовый 2 11 10 4" xfId="49339"/>
    <cellStyle name="Финансовый 2 11 10 5" xfId="49340"/>
    <cellStyle name="Финансовый 2 11 11" xfId="49341"/>
    <cellStyle name="Финансовый 2 11 11 2" xfId="49342"/>
    <cellStyle name="Финансовый 2 11 11 3" xfId="49343"/>
    <cellStyle name="Финансовый 2 11 11 4" xfId="49344"/>
    <cellStyle name="Финансовый 2 11 12" xfId="49345"/>
    <cellStyle name="Финансовый 2 11 13" xfId="49346"/>
    <cellStyle name="Финансовый 2 11 14" xfId="49347"/>
    <cellStyle name="Финансовый 2 11 15" xfId="49348"/>
    <cellStyle name="Финансовый 2 11 2" xfId="49349"/>
    <cellStyle name="Финансовый 2 11 2 2" xfId="49350"/>
    <cellStyle name="Финансовый 2 11 2 2 2" xfId="49351"/>
    <cellStyle name="Финансовый 2 11 2 2 2 2" xfId="49352"/>
    <cellStyle name="Финансовый 2 11 2 2 2 2 2" xfId="49353"/>
    <cellStyle name="Финансовый 2 11 2 2 2 3" xfId="49354"/>
    <cellStyle name="Финансовый 2 11 2 2 2 4" xfId="49355"/>
    <cellStyle name="Финансовый 2 11 2 2 2 5" xfId="49356"/>
    <cellStyle name="Финансовый 2 11 2 2 3" xfId="49357"/>
    <cellStyle name="Финансовый 2 11 2 2 3 2" xfId="49358"/>
    <cellStyle name="Финансовый 2 11 2 2 3 3" xfId="49359"/>
    <cellStyle name="Финансовый 2 11 2 2 3 4" xfId="49360"/>
    <cellStyle name="Финансовый 2 11 2 2 4" xfId="49361"/>
    <cellStyle name="Финансовый 2 11 2 2 5" xfId="49362"/>
    <cellStyle name="Финансовый 2 11 2 2 6" xfId="49363"/>
    <cellStyle name="Финансовый 2 11 2 2 7" xfId="49364"/>
    <cellStyle name="Финансовый 2 11 2 3" xfId="49365"/>
    <cellStyle name="Финансовый 2 11 2 3 2" xfId="49366"/>
    <cellStyle name="Финансовый 2 11 2 3 2 2" xfId="49367"/>
    <cellStyle name="Финансовый 2 11 2 3 3" xfId="49368"/>
    <cellStyle name="Финансовый 2 11 2 3 4" xfId="49369"/>
    <cellStyle name="Финансовый 2 11 2 3 5" xfId="49370"/>
    <cellStyle name="Финансовый 2 11 2 4" xfId="49371"/>
    <cellStyle name="Финансовый 2 11 2 4 2" xfId="49372"/>
    <cellStyle name="Финансовый 2 11 2 4 2 2" xfId="49373"/>
    <cellStyle name="Финансовый 2 11 2 4 3" xfId="49374"/>
    <cellStyle name="Финансовый 2 11 2 4 4" xfId="49375"/>
    <cellStyle name="Финансовый 2 11 2 4 5" xfId="49376"/>
    <cellStyle name="Финансовый 2 11 2 5" xfId="49377"/>
    <cellStyle name="Финансовый 2 11 2 5 2" xfId="49378"/>
    <cellStyle name="Финансовый 2 11 2 5 3" xfId="49379"/>
    <cellStyle name="Финансовый 2 11 2 5 4" xfId="49380"/>
    <cellStyle name="Финансовый 2 11 2 6" xfId="49381"/>
    <cellStyle name="Финансовый 2 11 2 7" xfId="49382"/>
    <cellStyle name="Финансовый 2 11 2 8" xfId="49383"/>
    <cellStyle name="Финансовый 2 11 2 9" xfId="49384"/>
    <cellStyle name="Финансовый 2 11 3" xfId="49385"/>
    <cellStyle name="Финансовый 2 11 3 2" xfId="49386"/>
    <cellStyle name="Финансовый 2 11 3 2 2" xfId="49387"/>
    <cellStyle name="Финансовый 2 11 3 2 2 2" xfId="49388"/>
    <cellStyle name="Финансовый 2 11 3 2 2 2 2" xfId="49389"/>
    <cellStyle name="Финансовый 2 11 3 2 2 3" xfId="49390"/>
    <cellStyle name="Финансовый 2 11 3 2 2 4" xfId="49391"/>
    <cellStyle name="Финансовый 2 11 3 2 2 5" xfId="49392"/>
    <cellStyle name="Финансовый 2 11 3 2 3" xfId="49393"/>
    <cellStyle name="Финансовый 2 11 3 2 3 2" xfId="49394"/>
    <cellStyle name="Финансовый 2 11 3 2 3 3" xfId="49395"/>
    <cellStyle name="Финансовый 2 11 3 2 3 4" xfId="49396"/>
    <cellStyle name="Финансовый 2 11 3 2 4" xfId="49397"/>
    <cellStyle name="Финансовый 2 11 3 2 5" xfId="49398"/>
    <cellStyle name="Финансовый 2 11 3 2 6" xfId="49399"/>
    <cellStyle name="Финансовый 2 11 3 2 7" xfId="49400"/>
    <cellStyle name="Финансовый 2 11 3 3" xfId="49401"/>
    <cellStyle name="Финансовый 2 11 3 3 2" xfId="49402"/>
    <cellStyle name="Финансовый 2 11 3 3 2 2" xfId="49403"/>
    <cellStyle name="Финансовый 2 11 3 3 3" xfId="49404"/>
    <cellStyle name="Финансовый 2 11 3 3 4" xfId="49405"/>
    <cellStyle name="Финансовый 2 11 3 3 5" xfId="49406"/>
    <cellStyle name="Финансовый 2 11 3 4" xfId="49407"/>
    <cellStyle name="Финансовый 2 11 3 4 2" xfId="49408"/>
    <cellStyle name="Финансовый 2 11 3 4 2 2" xfId="49409"/>
    <cellStyle name="Финансовый 2 11 3 4 3" xfId="49410"/>
    <cellStyle name="Финансовый 2 11 3 4 4" xfId="49411"/>
    <cellStyle name="Финансовый 2 11 3 4 5" xfId="49412"/>
    <cellStyle name="Финансовый 2 11 3 5" xfId="49413"/>
    <cellStyle name="Финансовый 2 11 3 5 2" xfId="49414"/>
    <cellStyle name="Финансовый 2 11 3 5 3" xfId="49415"/>
    <cellStyle name="Финансовый 2 11 3 5 4" xfId="49416"/>
    <cellStyle name="Финансовый 2 11 3 6" xfId="49417"/>
    <cellStyle name="Финансовый 2 11 3 7" xfId="49418"/>
    <cellStyle name="Финансовый 2 11 3 8" xfId="49419"/>
    <cellStyle name="Финансовый 2 11 3 9" xfId="49420"/>
    <cellStyle name="Финансовый 2 11 4" xfId="49421"/>
    <cellStyle name="Финансовый 2 11 4 2" xfId="49422"/>
    <cellStyle name="Финансовый 2 11 4 2 2" xfId="49423"/>
    <cellStyle name="Финансовый 2 11 4 2 2 2" xfId="49424"/>
    <cellStyle name="Финансовый 2 11 4 2 2 2 2" xfId="49425"/>
    <cellStyle name="Финансовый 2 11 4 2 2 3" xfId="49426"/>
    <cellStyle name="Финансовый 2 11 4 2 2 4" xfId="49427"/>
    <cellStyle name="Финансовый 2 11 4 2 2 5" xfId="49428"/>
    <cellStyle name="Финансовый 2 11 4 2 3" xfId="49429"/>
    <cellStyle name="Финансовый 2 11 4 2 3 2" xfId="49430"/>
    <cellStyle name="Финансовый 2 11 4 2 3 3" xfId="49431"/>
    <cellStyle name="Финансовый 2 11 4 2 3 4" xfId="49432"/>
    <cellStyle name="Финансовый 2 11 4 2 4" xfId="49433"/>
    <cellStyle name="Финансовый 2 11 4 2 5" xfId="49434"/>
    <cellStyle name="Финансовый 2 11 4 2 6" xfId="49435"/>
    <cellStyle name="Финансовый 2 11 4 2 7" xfId="49436"/>
    <cellStyle name="Финансовый 2 11 4 3" xfId="49437"/>
    <cellStyle name="Финансовый 2 11 4 3 2" xfId="49438"/>
    <cellStyle name="Финансовый 2 11 4 3 2 2" xfId="49439"/>
    <cellStyle name="Финансовый 2 11 4 3 3" xfId="49440"/>
    <cellStyle name="Финансовый 2 11 4 3 4" xfId="49441"/>
    <cellStyle name="Финансовый 2 11 4 3 5" xfId="49442"/>
    <cellStyle name="Финансовый 2 11 4 4" xfId="49443"/>
    <cellStyle name="Финансовый 2 11 4 4 2" xfId="49444"/>
    <cellStyle name="Финансовый 2 11 4 4 3" xfId="49445"/>
    <cellStyle name="Финансовый 2 11 4 4 4" xfId="49446"/>
    <cellStyle name="Финансовый 2 11 4 5" xfId="49447"/>
    <cellStyle name="Финансовый 2 11 4 6" xfId="49448"/>
    <cellStyle name="Финансовый 2 11 4 7" xfId="49449"/>
    <cellStyle name="Финансовый 2 11 4 8" xfId="49450"/>
    <cellStyle name="Финансовый 2 11 5" xfId="49451"/>
    <cellStyle name="Финансовый 2 11 5 2" xfId="49452"/>
    <cellStyle name="Финансовый 2 11 5 2 2" xfId="49453"/>
    <cellStyle name="Финансовый 2 11 5 2 2 2" xfId="49454"/>
    <cellStyle name="Финансовый 2 11 5 2 2 2 2" xfId="49455"/>
    <cellStyle name="Финансовый 2 11 5 2 2 3" xfId="49456"/>
    <cellStyle name="Финансовый 2 11 5 2 2 4" xfId="49457"/>
    <cellStyle name="Финансовый 2 11 5 2 2 5" xfId="49458"/>
    <cellStyle name="Финансовый 2 11 5 2 3" xfId="49459"/>
    <cellStyle name="Финансовый 2 11 5 2 3 2" xfId="49460"/>
    <cellStyle name="Финансовый 2 11 5 2 3 3" xfId="49461"/>
    <cellStyle name="Финансовый 2 11 5 2 3 4" xfId="49462"/>
    <cellStyle name="Финансовый 2 11 5 2 4" xfId="49463"/>
    <cellStyle name="Финансовый 2 11 5 2 5" xfId="49464"/>
    <cellStyle name="Финансовый 2 11 5 2 6" xfId="49465"/>
    <cellStyle name="Финансовый 2 11 5 2 7" xfId="49466"/>
    <cellStyle name="Финансовый 2 11 5 3" xfId="49467"/>
    <cellStyle name="Финансовый 2 11 5 3 2" xfId="49468"/>
    <cellStyle name="Финансовый 2 11 5 3 2 2" xfId="49469"/>
    <cellStyle name="Финансовый 2 11 5 3 3" xfId="49470"/>
    <cellStyle name="Финансовый 2 11 5 3 4" xfId="49471"/>
    <cellStyle name="Финансовый 2 11 5 3 5" xfId="49472"/>
    <cellStyle name="Финансовый 2 11 5 4" xfId="49473"/>
    <cellStyle name="Финансовый 2 11 5 4 2" xfId="49474"/>
    <cellStyle name="Финансовый 2 11 5 4 3" xfId="49475"/>
    <cellStyle name="Финансовый 2 11 5 4 4" xfId="49476"/>
    <cellStyle name="Финансовый 2 11 5 5" xfId="49477"/>
    <cellStyle name="Финансовый 2 11 5 6" xfId="49478"/>
    <cellStyle name="Финансовый 2 11 5 7" xfId="49479"/>
    <cellStyle name="Финансовый 2 11 5 8" xfId="49480"/>
    <cellStyle name="Финансовый 2 11 6" xfId="49481"/>
    <cellStyle name="Финансовый 2 11 6 2" xfId="49482"/>
    <cellStyle name="Финансовый 2 11 6 2 2" xfId="49483"/>
    <cellStyle name="Финансовый 2 11 6 2 2 2" xfId="49484"/>
    <cellStyle name="Финансовый 2 11 6 2 2 2 2" xfId="49485"/>
    <cellStyle name="Финансовый 2 11 6 2 2 3" xfId="49486"/>
    <cellStyle name="Финансовый 2 11 6 2 2 4" xfId="49487"/>
    <cellStyle name="Финансовый 2 11 6 2 2 5" xfId="49488"/>
    <cellStyle name="Финансовый 2 11 6 2 3" xfId="49489"/>
    <cellStyle name="Финансовый 2 11 6 2 3 2" xfId="49490"/>
    <cellStyle name="Финансовый 2 11 6 2 3 3" xfId="49491"/>
    <cellStyle name="Финансовый 2 11 6 2 3 4" xfId="49492"/>
    <cellStyle name="Финансовый 2 11 6 2 4" xfId="49493"/>
    <cellStyle name="Финансовый 2 11 6 2 5" xfId="49494"/>
    <cellStyle name="Финансовый 2 11 6 2 6" xfId="49495"/>
    <cellStyle name="Финансовый 2 11 6 2 7" xfId="49496"/>
    <cellStyle name="Финансовый 2 11 6 3" xfId="49497"/>
    <cellStyle name="Финансовый 2 11 6 3 2" xfId="49498"/>
    <cellStyle name="Финансовый 2 11 6 3 2 2" xfId="49499"/>
    <cellStyle name="Финансовый 2 11 6 3 3" xfId="49500"/>
    <cellStyle name="Финансовый 2 11 6 3 4" xfId="49501"/>
    <cellStyle name="Финансовый 2 11 6 3 5" xfId="49502"/>
    <cellStyle name="Финансовый 2 11 6 4" xfId="49503"/>
    <cellStyle name="Финансовый 2 11 6 4 2" xfId="49504"/>
    <cellStyle name="Финансовый 2 11 6 4 3" xfId="49505"/>
    <cellStyle name="Финансовый 2 11 6 4 4" xfId="49506"/>
    <cellStyle name="Финансовый 2 11 6 5" xfId="49507"/>
    <cellStyle name="Финансовый 2 11 6 6" xfId="49508"/>
    <cellStyle name="Финансовый 2 11 6 7" xfId="49509"/>
    <cellStyle name="Финансовый 2 11 6 8" xfId="49510"/>
    <cellStyle name="Финансовый 2 11 7" xfId="49511"/>
    <cellStyle name="Финансовый 2 11 7 2" xfId="49512"/>
    <cellStyle name="Финансовый 2 11 7 2 2" xfId="49513"/>
    <cellStyle name="Финансовый 2 11 7 2 2 2" xfId="49514"/>
    <cellStyle name="Финансовый 2 11 7 2 2 2 2" xfId="49515"/>
    <cellStyle name="Финансовый 2 11 7 2 2 3" xfId="49516"/>
    <cellStyle name="Финансовый 2 11 7 2 2 4" xfId="49517"/>
    <cellStyle name="Финансовый 2 11 7 2 2 5" xfId="49518"/>
    <cellStyle name="Финансовый 2 11 7 2 3" xfId="49519"/>
    <cellStyle name="Финансовый 2 11 7 2 3 2" xfId="49520"/>
    <cellStyle name="Финансовый 2 11 7 2 3 3" xfId="49521"/>
    <cellStyle name="Финансовый 2 11 7 2 3 4" xfId="49522"/>
    <cellStyle name="Финансовый 2 11 7 2 4" xfId="49523"/>
    <cellStyle name="Финансовый 2 11 7 2 5" xfId="49524"/>
    <cellStyle name="Финансовый 2 11 7 2 6" xfId="49525"/>
    <cellStyle name="Финансовый 2 11 7 2 7" xfId="49526"/>
    <cellStyle name="Финансовый 2 11 7 3" xfId="49527"/>
    <cellStyle name="Финансовый 2 11 7 3 2" xfId="49528"/>
    <cellStyle name="Финансовый 2 11 7 3 2 2" xfId="49529"/>
    <cellStyle name="Финансовый 2 11 7 3 3" xfId="49530"/>
    <cellStyle name="Финансовый 2 11 7 3 4" xfId="49531"/>
    <cellStyle name="Финансовый 2 11 7 3 5" xfId="49532"/>
    <cellStyle name="Финансовый 2 11 7 4" xfId="49533"/>
    <cellStyle name="Финансовый 2 11 7 4 2" xfId="49534"/>
    <cellStyle name="Финансовый 2 11 7 4 3" xfId="49535"/>
    <cellStyle name="Финансовый 2 11 7 4 4" xfId="49536"/>
    <cellStyle name="Финансовый 2 11 7 5" xfId="49537"/>
    <cellStyle name="Финансовый 2 11 7 6" xfId="49538"/>
    <cellStyle name="Финансовый 2 11 7 7" xfId="49539"/>
    <cellStyle name="Финансовый 2 11 7 8" xfId="49540"/>
    <cellStyle name="Финансовый 2 11 8" xfId="49541"/>
    <cellStyle name="Финансовый 2 11 8 2" xfId="49542"/>
    <cellStyle name="Финансовый 2 11 8 2 2" xfId="49543"/>
    <cellStyle name="Финансовый 2 11 8 2 2 2" xfId="49544"/>
    <cellStyle name="Финансовый 2 11 8 2 3" xfId="49545"/>
    <cellStyle name="Финансовый 2 11 8 2 4" xfId="49546"/>
    <cellStyle name="Финансовый 2 11 8 2 5" xfId="49547"/>
    <cellStyle name="Финансовый 2 11 8 3" xfId="49548"/>
    <cellStyle name="Финансовый 2 11 8 3 2" xfId="49549"/>
    <cellStyle name="Финансовый 2 11 8 3 3" xfId="49550"/>
    <cellStyle name="Финансовый 2 11 8 3 4" xfId="49551"/>
    <cellStyle name="Финансовый 2 11 8 4" xfId="49552"/>
    <cellStyle name="Финансовый 2 11 8 5" xfId="49553"/>
    <cellStyle name="Финансовый 2 11 8 6" xfId="49554"/>
    <cellStyle name="Финансовый 2 11 8 7" xfId="49555"/>
    <cellStyle name="Финансовый 2 11 9" xfId="49556"/>
    <cellStyle name="Финансовый 2 11 9 2" xfId="49557"/>
    <cellStyle name="Финансовый 2 11 9 2 2" xfId="49558"/>
    <cellStyle name="Финансовый 2 11 9 2 2 2" xfId="49559"/>
    <cellStyle name="Финансовый 2 11 9 2 3" xfId="49560"/>
    <cellStyle name="Финансовый 2 11 9 2 4" xfId="49561"/>
    <cellStyle name="Финансовый 2 11 9 2 5" xfId="49562"/>
    <cellStyle name="Финансовый 2 11 9 3" xfId="49563"/>
    <cellStyle name="Финансовый 2 11 9 3 2" xfId="49564"/>
    <cellStyle name="Финансовый 2 11 9 3 3" xfId="49565"/>
    <cellStyle name="Финансовый 2 11 9 3 4" xfId="49566"/>
    <cellStyle name="Финансовый 2 11 9 4" xfId="49567"/>
    <cellStyle name="Финансовый 2 11 9 5" xfId="49568"/>
    <cellStyle name="Финансовый 2 11 9 6" xfId="49569"/>
    <cellStyle name="Финансовый 2 11 9 7" xfId="49570"/>
    <cellStyle name="Финансовый 2 12" xfId="49571"/>
    <cellStyle name="Финансовый 2 12 2" xfId="49572"/>
    <cellStyle name="Финансовый 2 12 2 2" xfId="49573"/>
    <cellStyle name="Финансовый 2 12 2 2 2" xfId="49574"/>
    <cellStyle name="Финансовый 2 12 2 2 2 2" xfId="49575"/>
    <cellStyle name="Финансовый 2 12 2 2 3" xfId="49576"/>
    <cellStyle name="Финансовый 2 12 2 2 4" xfId="49577"/>
    <cellStyle name="Финансовый 2 12 2 2 5" xfId="49578"/>
    <cellStyle name="Финансовый 2 12 2 3" xfId="49579"/>
    <cellStyle name="Финансовый 2 12 2 3 2" xfId="49580"/>
    <cellStyle name="Финансовый 2 12 2 3 3" xfId="49581"/>
    <cellStyle name="Финансовый 2 12 2 3 4" xfId="49582"/>
    <cellStyle name="Финансовый 2 12 2 4" xfId="49583"/>
    <cellStyle name="Финансовый 2 12 2 5" xfId="49584"/>
    <cellStyle name="Финансовый 2 12 2 6" xfId="49585"/>
    <cellStyle name="Финансовый 2 12 2 7" xfId="49586"/>
    <cellStyle name="Финансовый 2 12 3" xfId="49587"/>
    <cellStyle name="Финансовый 2 12 3 2" xfId="49588"/>
    <cellStyle name="Финансовый 2 12 3 2 2" xfId="49589"/>
    <cellStyle name="Финансовый 2 12 3 3" xfId="49590"/>
    <cellStyle name="Финансовый 2 12 3 4" xfId="49591"/>
    <cellStyle name="Финансовый 2 12 3 5" xfId="49592"/>
    <cellStyle name="Финансовый 2 12 4" xfId="49593"/>
    <cellStyle name="Финансовый 2 12 4 2" xfId="49594"/>
    <cellStyle name="Финансовый 2 12 4 2 2" xfId="49595"/>
    <cellStyle name="Финансовый 2 12 4 3" xfId="49596"/>
    <cellStyle name="Финансовый 2 12 4 4" xfId="49597"/>
    <cellStyle name="Финансовый 2 12 4 5" xfId="49598"/>
    <cellStyle name="Финансовый 2 12 5" xfId="49599"/>
    <cellStyle name="Финансовый 2 12 5 2" xfId="49600"/>
    <cellStyle name="Финансовый 2 12 5 3" xfId="49601"/>
    <cellStyle name="Финансовый 2 12 5 4" xfId="49602"/>
    <cellStyle name="Финансовый 2 12 6" xfId="49603"/>
    <cellStyle name="Финансовый 2 12 7" xfId="49604"/>
    <cellStyle name="Финансовый 2 12 8" xfId="49605"/>
    <cellStyle name="Финансовый 2 12 9" xfId="49606"/>
    <cellStyle name="Финансовый 2 13" xfId="49607"/>
    <cellStyle name="Финансовый 2 13 2" xfId="49608"/>
    <cellStyle name="Финансовый 2 13 2 2" xfId="49609"/>
    <cellStyle name="Финансовый 2 13 2 2 2" xfId="49610"/>
    <cellStyle name="Финансовый 2 13 2 2 2 2" xfId="49611"/>
    <cellStyle name="Финансовый 2 13 2 2 3" xfId="49612"/>
    <cellStyle name="Финансовый 2 13 2 2 4" xfId="49613"/>
    <cellStyle name="Финансовый 2 13 2 2 5" xfId="49614"/>
    <cellStyle name="Финансовый 2 13 2 3" xfId="49615"/>
    <cellStyle name="Финансовый 2 13 2 3 2" xfId="49616"/>
    <cellStyle name="Финансовый 2 13 2 3 3" xfId="49617"/>
    <cellStyle name="Финансовый 2 13 2 3 4" xfId="49618"/>
    <cellStyle name="Финансовый 2 13 2 4" xfId="49619"/>
    <cellStyle name="Финансовый 2 13 2 5" xfId="49620"/>
    <cellStyle name="Финансовый 2 13 2 6" xfId="49621"/>
    <cellStyle name="Финансовый 2 13 2 7" xfId="49622"/>
    <cellStyle name="Финансовый 2 13 3" xfId="49623"/>
    <cellStyle name="Финансовый 2 13 3 2" xfId="49624"/>
    <cellStyle name="Финансовый 2 13 3 2 2" xfId="49625"/>
    <cellStyle name="Финансовый 2 13 3 3" xfId="49626"/>
    <cellStyle name="Финансовый 2 13 3 4" xfId="49627"/>
    <cellStyle name="Финансовый 2 13 3 5" xfId="49628"/>
    <cellStyle name="Финансовый 2 13 4" xfId="49629"/>
    <cellStyle name="Финансовый 2 13 4 2" xfId="49630"/>
    <cellStyle name="Финансовый 2 13 4 2 2" xfId="49631"/>
    <cellStyle name="Финансовый 2 13 4 3" xfId="49632"/>
    <cellStyle name="Финансовый 2 13 4 4" xfId="49633"/>
    <cellStyle name="Финансовый 2 13 4 5" xfId="49634"/>
    <cellStyle name="Финансовый 2 13 5" xfId="49635"/>
    <cellStyle name="Финансовый 2 13 5 2" xfId="49636"/>
    <cellStyle name="Финансовый 2 13 5 3" xfId="49637"/>
    <cellStyle name="Финансовый 2 13 5 4" xfId="49638"/>
    <cellStyle name="Финансовый 2 13 6" xfId="49639"/>
    <cellStyle name="Финансовый 2 13 7" xfId="49640"/>
    <cellStyle name="Финансовый 2 13 8" xfId="49641"/>
    <cellStyle name="Финансовый 2 13 9" xfId="49642"/>
    <cellStyle name="Финансовый 2 14" xfId="49643"/>
    <cellStyle name="Финансовый 2 14 2" xfId="49644"/>
    <cellStyle name="Финансовый 2 14 2 2" xfId="49645"/>
    <cellStyle name="Финансовый 2 14 3" xfId="49646"/>
    <cellStyle name="Финансовый 2 15" xfId="49647"/>
    <cellStyle name="Финансовый 2 15 2" xfId="49648"/>
    <cellStyle name="Финансовый 2 16" xfId="49649"/>
    <cellStyle name="Финансовый 2 17" xfId="59136"/>
    <cellStyle name="Финансовый 2 2" xfId="49650"/>
    <cellStyle name="Финансовый 2 2 10" xfId="59134"/>
    <cellStyle name="Финансовый 2 2 2" xfId="49651"/>
    <cellStyle name="Финансовый 2 2 2 2" xfId="49652"/>
    <cellStyle name="Финансовый 2 2 2 2 2" xfId="49653"/>
    <cellStyle name="Финансовый 2 2 2 2 3" xfId="59860"/>
    <cellStyle name="Финансовый 2 2 2 3" xfId="49654"/>
    <cellStyle name="Финансовый 2 2 2 4" xfId="49655"/>
    <cellStyle name="Финансовый 2 2 2 5" xfId="49656"/>
    <cellStyle name="Финансовый 2 2 2 6" xfId="59137"/>
    <cellStyle name="Финансовый 2 2 3" xfId="49657"/>
    <cellStyle name="Финансовый 2 2 3 2" xfId="59839"/>
    <cellStyle name="Финансовый 2 2 4" xfId="49658"/>
    <cellStyle name="Финансовый 2 2 4 2" xfId="59838"/>
    <cellStyle name="Финансовый 2 2 5" xfId="49659"/>
    <cellStyle name="Финансовый 2 2 6" xfId="49660"/>
    <cellStyle name="Финансовый 2 2 7" xfId="49661"/>
    <cellStyle name="Финансовый 2 2 8" xfId="49662"/>
    <cellStyle name="Финансовый 2 2 9" xfId="49663"/>
    <cellStyle name="Финансовый 2 3" xfId="49664"/>
    <cellStyle name="Финансовый 2 3 2" xfId="49665"/>
    <cellStyle name="Финансовый 2 3 2 2" xfId="49666"/>
    <cellStyle name="Финансовый 2 3 2 3" xfId="49667"/>
    <cellStyle name="Финансовый 2 3 2 4" xfId="59840"/>
    <cellStyle name="Финансовый 2 3 3" xfId="49668"/>
    <cellStyle name="Финансовый 2 3 4" xfId="49669"/>
    <cellStyle name="Финансовый 2 3 5" xfId="59289"/>
    <cellStyle name="Финансовый 2 4" xfId="49670"/>
    <cellStyle name="Финансовый 2 4 10" xfId="49671"/>
    <cellStyle name="Финансовый 2 4 10 2" xfId="49672"/>
    <cellStyle name="Финансовый 2 4 10 2 2" xfId="49673"/>
    <cellStyle name="Финансовый 2 4 10 2 2 2" xfId="49674"/>
    <cellStyle name="Финансовый 2 4 10 2 2 2 2" xfId="49675"/>
    <cellStyle name="Финансовый 2 4 10 2 2 3" xfId="49676"/>
    <cellStyle name="Финансовый 2 4 10 2 2 4" xfId="49677"/>
    <cellStyle name="Финансовый 2 4 10 2 2 5" xfId="49678"/>
    <cellStyle name="Финансовый 2 4 10 2 3" xfId="49679"/>
    <cellStyle name="Финансовый 2 4 10 2 3 2" xfId="49680"/>
    <cellStyle name="Финансовый 2 4 10 2 3 3" xfId="49681"/>
    <cellStyle name="Финансовый 2 4 10 2 3 4" xfId="49682"/>
    <cellStyle name="Финансовый 2 4 10 2 4" xfId="49683"/>
    <cellStyle name="Финансовый 2 4 10 2 5" xfId="49684"/>
    <cellStyle name="Финансовый 2 4 10 2 6" xfId="49685"/>
    <cellStyle name="Финансовый 2 4 10 2 7" xfId="49686"/>
    <cellStyle name="Финансовый 2 4 10 3" xfId="49687"/>
    <cellStyle name="Финансовый 2 4 10 3 2" xfId="49688"/>
    <cellStyle name="Финансовый 2 4 10 3 2 2" xfId="49689"/>
    <cellStyle name="Финансовый 2 4 10 3 3" xfId="49690"/>
    <cellStyle name="Финансовый 2 4 10 3 4" xfId="49691"/>
    <cellStyle name="Финансовый 2 4 10 3 5" xfId="49692"/>
    <cellStyle name="Финансовый 2 4 10 4" xfId="49693"/>
    <cellStyle name="Финансовый 2 4 10 4 2" xfId="49694"/>
    <cellStyle name="Финансовый 2 4 10 4 3" xfId="49695"/>
    <cellStyle name="Финансовый 2 4 10 4 4" xfId="49696"/>
    <cellStyle name="Финансовый 2 4 10 5" xfId="49697"/>
    <cellStyle name="Финансовый 2 4 10 6" xfId="49698"/>
    <cellStyle name="Финансовый 2 4 10 7" xfId="49699"/>
    <cellStyle name="Финансовый 2 4 10 8" xfId="49700"/>
    <cellStyle name="Финансовый 2 4 11" xfId="49701"/>
    <cellStyle name="Финансовый 2 4 11 2" xfId="49702"/>
    <cellStyle name="Финансовый 2 4 11 2 2" xfId="49703"/>
    <cellStyle name="Финансовый 2 4 11 2 2 2" xfId="49704"/>
    <cellStyle name="Финансовый 2 4 11 2 2 2 2" xfId="49705"/>
    <cellStyle name="Финансовый 2 4 11 2 2 3" xfId="49706"/>
    <cellStyle name="Финансовый 2 4 11 2 2 4" xfId="49707"/>
    <cellStyle name="Финансовый 2 4 11 2 2 5" xfId="49708"/>
    <cellStyle name="Финансовый 2 4 11 2 3" xfId="49709"/>
    <cellStyle name="Финансовый 2 4 11 2 3 2" xfId="49710"/>
    <cellStyle name="Финансовый 2 4 11 2 3 3" xfId="49711"/>
    <cellStyle name="Финансовый 2 4 11 2 3 4" xfId="49712"/>
    <cellStyle name="Финансовый 2 4 11 2 4" xfId="49713"/>
    <cellStyle name="Финансовый 2 4 11 2 5" xfId="49714"/>
    <cellStyle name="Финансовый 2 4 11 2 6" xfId="49715"/>
    <cellStyle name="Финансовый 2 4 11 2 7" xfId="49716"/>
    <cellStyle name="Финансовый 2 4 11 3" xfId="49717"/>
    <cellStyle name="Финансовый 2 4 11 3 2" xfId="49718"/>
    <cellStyle name="Финансовый 2 4 11 3 2 2" xfId="49719"/>
    <cellStyle name="Финансовый 2 4 11 3 3" xfId="49720"/>
    <cellStyle name="Финансовый 2 4 11 3 4" xfId="49721"/>
    <cellStyle name="Финансовый 2 4 11 3 5" xfId="49722"/>
    <cellStyle name="Финансовый 2 4 11 4" xfId="49723"/>
    <cellStyle name="Финансовый 2 4 11 4 2" xfId="49724"/>
    <cellStyle name="Финансовый 2 4 11 4 3" xfId="49725"/>
    <cellStyle name="Финансовый 2 4 11 4 4" xfId="49726"/>
    <cellStyle name="Финансовый 2 4 11 5" xfId="49727"/>
    <cellStyle name="Финансовый 2 4 11 6" xfId="49728"/>
    <cellStyle name="Финансовый 2 4 11 7" xfId="49729"/>
    <cellStyle name="Финансовый 2 4 11 8" xfId="49730"/>
    <cellStyle name="Финансовый 2 4 12" xfId="49731"/>
    <cellStyle name="Финансовый 2 4 12 2" xfId="49732"/>
    <cellStyle name="Финансовый 2 4 12 2 2" xfId="49733"/>
    <cellStyle name="Финансовый 2 4 12 2 2 2" xfId="49734"/>
    <cellStyle name="Финансовый 2 4 12 2 3" xfId="49735"/>
    <cellStyle name="Финансовый 2 4 12 2 4" xfId="49736"/>
    <cellStyle name="Финансовый 2 4 12 2 5" xfId="49737"/>
    <cellStyle name="Финансовый 2 4 12 3" xfId="49738"/>
    <cellStyle name="Финансовый 2 4 12 3 2" xfId="49739"/>
    <cellStyle name="Финансовый 2 4 12 3 3" xfId="49740"/>
    <cellStyle name="Финансовый 2 4 12 3 4" xfId="49741"/>
    <cellStyle name="Финансовый 2 4 12 4" xfId="49742"/>
    <cellStyle name="Финансовый 2 4 12 5" xfId="49743"/>
    <cellStyle name="Финансовый 2 4 12 6" xfId="49744"/>
    <cellStyle name="Финансовый 2 4 12 7" xfId="49745"/>
    <cellStyle name="Финансовый 2 4 13" xfId="49746"/>
    <cellStyle name="Финансовый 2 4 13 2" xfId="49747"/>
    <cellStyle name="Финансовый 2 4 13 2 2" xfId="49748"/>
    <cellStyle name="Финансовый 2 4 13 3" xfId="49749"/>
    <cellStyle name="Финансовый 2 4 13 4" xfId="49750"/>
    <cellStyle name="Финансовый 2 4 13 5" xfId="49751"/>
    <cellStyle name="Финансовый 2 4 14" xfId="49752"/>
    <cellStyle name="Финансовый 2 4 14 2" xfId="49753"/>
    <cellStyle name="Финансовый 2 4 14 2 2" xfId="49754"/>
    <cellStyle name="Финансовый 2 4 14 3" xfId="49755"/>
    <cellStyle name="Финансовый 2 4 14 4" xfId="49756"/>
    <cellStyle name="Финансовый 2 4 14 5" xfId="49757"/>
    <cellStyle name="Финансовый 2 4 15" xfId="49758"/>
    <cellStyle name="Финансовый 2 4 15 2" xfId="49759"/>
    <cellStyle name="Финансовый 2 4 15 2 2" xfId="49760"/>
    <cellStyle name="Финансовый 2 4 15 3" xfId="49761"/>
    <cellStyle name="Финансовый 2 4 15 4" xfId="49762"/>
    <cellStyle name="Финансовый 2 4 15 5" xfId="49763"/>
    <cellStyle name="Финансовый 2 4 16" xfId="49764"/>
    <cellStyle name="Финансовый 2 4 16 2" xfId="49765"/>
    <cellStyle name="Финансовый 2 4 16 2 2" xfId="49766"/>
    <cellStyle name="Финансовый 2 4 16 3" xfId="49767"/>
    <cellStyle name="Финансовый 2 4 17" xfId="49768"/>
    <cellStyle name="Финансовый 2 4 17 2" xfId="49769"/>
    <cellStyle name="Финансовый 2 4 18" xfId="49770"/>
    <cellStyle name="Финансовый 2 4 19" xfId="49771"/>
    <cellStyle name="Финансовый 2 4 2" xfId="49772"/>
    <cellStyle name="Финансовый 2 4 2 10" xfId="49773"/>
    <cellStyle name="Финансовый 2 4 2 10 2" xfId="49774"/>
    <cellStyle name="Финансовый 2 4 2 10 2 2" xfId="49775"/>
    <cellStyle name="Финансовый 2 4 2 10 2 2 2" xfId="49776"/>
    <cellStyle name="Финансовый 2 4 2 10 2 3" xfId="49777"/>
    <cellStyle name="Финансовый 2 4 2 10 2 4" xfId="49778"/>
    <cellStyle name="Финансовый 2 4 2 10 2 5" xfId="49779"/>
    <cellStyle name="Финансовый 2 4 2 10 3" xfId="49780"/>
    <cellStyle name="Финансовый 2 4 2 10 3 2" xfId="49781"/>
    <cellStyle name="Финансовый 2 4 2 10 3 3" xfId="49782"/>
    <cellStyle name="Финансовый 2 4 2 10 3 4" xfId="49783"/>
    <cellStyle name="Финансовый 2 4 2 10 4" xfId="49784"/>
    <cellStyle name="Финансовый 2 4 2 10 5" xfId="49785"/>
    <cellStyle name="Финансовый 2 4 2 10 6" xfId="49786"/>
    <cellStyle name="Финансовый 2 4 2 10 7" xfId="49787"/>
    <cellStyle name="Финансовый 2 4 2 11" xfId="49788"/>
    <cellStyle name="Финансовый 2 4 2 11 2" xfId="49789"/>
    <cellStyle name="Финансовый 2 4 2 11 2 2" xfId="49790"/>
    <cellStyle name="Финансовый 2 4 2 11 3" xfId="49791"/>
    <cellStyle name="Финансовый 2 4 2 11 4" xfId="49792"/>
    <cellStyle name="Финансовый 2 4 2 11 5" xfId="49793"/>
    <cellStyle name="Финансовый 2 4 2 12" xfId="49794"/>
    <cellStyle name="Финансовый 2 4 2 12 2" xfId="49795"/>
    <cellStyle name="Финансовый 2 4 2 12 2 2" xfId="49796"/>
    <cellStyle name="Финансовый 2 4 2 12 3" xfId="49797"/>
    <cellStyle name="Финансовый 2 4 2 12 4" xfId="49798"/>
    <cellStyle name="Финансовый 2 4 2 12 5" xfId="49799"/>
    <cellStyle name="Финансовый 2 4 2 13" xfId="49800"/>
    <cellStyle name="Финансовый 2 4 2 13 2" xfId="49801"/>
    <cellStyle name="Финансовый 2 4 2 13 2 2" xfId="49802"/>
    <cellStyle name="Финансовый 2 4 2 13 3" xfId="49803"/>
    <cellStyle name="Финансовый 2 4 2 14" xfId="49804"/>
    <cellStyle name="Финансовый 2 4 2 14 2" xfId="49805"/>
    <cellStyle name="Финансовый 2 4 2 15" xfId="49806"/>
    <cellStyle name="Финансовый 2 4 2 16" xfId="49807"/>
    <cellStyle name="Финансовый 2 4 2 2" xfId="49808"/>
    <cellStyle name="Финансовый 2 4 2 2 10" xfId="49809"/>
    <cellStyle name="Финансовый 2 4 2 2 10 2" xfId="49810"/>
    <cellStyle name="Финансовый 2 4 2 2 10 2 2" xfId="49811"/>
    <cellStyle name="Финансовый 2 4 2 2 10 3" xfId="49812"/>
    <cellStyle name="Финансовый 2 4 2 2 10 4" xfId="49813"/>
    <cellStyle name="Финансовый 2 4 2 2 10 5" xfId="49814"/>
    <cellStyle name="Финансовый 2 4 2 2 11" xfId="49815"/>
    <cellStyle name="Финансовый 2 4 2 2 11 2" xfId="49816"/>
    <cellStyle name="Финансовый 2 4 2 2 11 2 2" xfId="49817"/>
    <cellStyle name="Финансовый 2 4 2 2 11 3" xfId="49818"/>
    <cellStyle name="Финансовый 2 4 2 2 11 4" xfId="49819"/>
    <cellStyle name="Финансовый 2 4 2 2 11 5" xfId="49820"/>
    <cellStyle name="Финансовый 2 4 2 2 12" xfId="49821"/>
    <cellStyle name="Финансовый 2 4 2 2 12 2" xfId="49822"/>
    <cellStyle name="Финансовый 2 4 2 2 12 2 2" xfId="49823"/>
    <cellStyle name="Финансовый 2 4 2 2 12 3" xfId="49824"/>
    <cellStyle name="Финансовый 2 4 2 2 13" xfId="49825"/>
    <cellStyle name="Финансовый 2 4 2 2 13 2" xfId="49826"/>
    <cellStyle name="Финансовый 2 4 2 2 14" xfId="49827"/>
    <cellStyle name="Финансовый 2 4 2 2 15" xfId="49828"/>
    <cellStyle name="Финансовый 2 4 2 2 2" xfId="49829"/>
    <cellStyle name="Финансовый 2 4 2 2 2 2" xfId="49830"/>
    <cellStyle name="Финансовый 2 4 2 2 2 2 2" xfId="49831"/>
    <cellStyle name="Финансовый 2 4 2 2 2 2 2 2" xfId="49832"/>
    <cellStyle name="Финансовый 2 4 2 2 2 2 2 2 2" xfId="49833"/>
    <cellStyle name="Финансовый 2 4 2 2 2 2 2 3" xfId="49834"/>
    <cellStyle name="Финансовый 2 4 2 2 2 2 2 4" xfId="49835"/>
    <cellStyle name="Финансовый 2 4 2 2 2 2 2 5" xfId="49836"/>
    <cellStyle name="Финансовый 2 4 2 2 2 2 3" xfId="49837"/>
    <cellStyle name="Финансовый 2 4 2 2 2 2 3 2" xfId="49838"/>
    <cellStyle name="Финансовый 2 4 2 2 2 2 3 3" xfId="49839"/>
    <cellStyle name="Финансовый 2 4 2 2 2 2 3 4" xfId="49840"/>
    <cellStyle name="Финансовый 2 4 2 2 2 2 4" xfId="49841"/>
    <cellStyle name="Финансовый 2 4 2 2 2 2 5" xfId="49842"/>
    <cellStyle name="Финансовый 2 4 2 2 2 2 6" xfId="49843"/>
    <cellStyle name="Финансовый 2 4 2 2 2 2 7" xfId="49844"/>
    <cellStyle name="Финансовый 2 4 2 2 2 3" xfId="49845"/>
    <cellStyle name="Финансовый 2 4 2 2 2 3 2" xfId="49846"/>
    <cellStyle name="Финансовый 2 4 2 2 2 3 2 2" xfId="49847"/>
    <cellStyle name="Финансовый 2 4 2 2 2 3 3" xfId="49848"/>
    <cellStyle name="Финансовый 2 4 2 2 2 3 4" xfId="49849"/>
    <cellStyle name="Финансовый 2 4 2 2 2 3 5" xfId="49850"/>
    <cellStyle name="Финансовый 2 4 2 2 2 4" xfId="49851"/>
    <cellStyle name="Финансовый 2 4 2 2 2 4 2" xfId="49852"/>
    <cellStyle name="Финансовый 2 4 2 2 2 4 2 2" xfId="49853"/>
    <cellStyle name="Финансовый 2 4 2 2 2 4 3" xfId="49854"/>
    <cellStyle name="Финансовый 2 4 2 2 2 4 4" xfId="49855"/>
    <cellStyle name="Финансовый 2 4 2 2 2 4 5" xfId="49856"/>
    <cellStyle name="Финансовый 2 4 2 2 2 5" xfId="49857"/>
    <cellStyle name="Финансовый 2 4 2 2 2 5 2" xfId="49858"/>
    <cellStyle name="Финансовый 2 4 2 2 2 5 3" xfId="49859"/>
    <cellStyle name="Финансовый 2 4 2 2 2 5 4" xfId="49860"/>
    <cellStyle name="Финансовый 2 4 2 2 2 6" xfId="49861"/>
    <cellStyle name="Финансовый 2 4 2 2 2 7" xfId="49862"/>
    <cellStyle name="Финансовый 2 4 2 2 2 8" xfId="49863"/>
    <cellStyle name="Финансовый 2 4 2 2 2 9" xfId="49864"/>
    <cellStyle name="Финансовый 2 4 2 2 3" xfId="49865"/>
    <cellStyle name="Финансовый 2 4 2 2 3 2" xfId="49866"/>
    <cellStyle name="Финансовый 2 4 2 2 3 2 2" xfId="49867"/>
    <cellStyle name="Финансовый 2 4 2 2 3 2 2 2" xfId="49868"/>
    <cellStyle name="Финансовый 2 4 2 2 3 2 2 2 2" xfId="49869"/>
    <cellStyle name="Финансовый 2 4 2 2 3 2 2 3" xfId="49870"/>
    <cellStyle name="Финансовый 2 4 2 2 3 2 2 4" xfId="49871"/>
    <cellStyle name="Финансовый 2 4 2 2 3 2 2 5" xfId="49872"/>
    <cellStyle name="Финансовый 2 4 2 2 3 2 3" xfId="49873"/>
    <cellStyle name="Финансовый 2 4 2 2 3 2 3 2" xfId="49874"/>
    <cellStyle name="Финансовый 2 4 2 2 3 2 3 3" xfId="49875"/>
    <cellStyle name="Финансовый 2 4 2 2 3 2 3 4" xfId="49876"/>
    <cellStyle name="Финансовый 2 4 2 2 3 2 4" xfId="49877"/>
    <cellStyle name="Финансовый 2 4 2 2 3 2 5" xfId="49878"/>
    <cellStyle name="Финансовый 2 4 2 2 3 2 6" xfId="49879"/>
    <cellStyle name="Финансовый 2 4 2 2 3 2 7" xfId="49880"/>
    <cellStyle name="Финансовый 2 4 2 2 3 3" xfId="49881"/>
    <cellStyle name="Финансовый 2 4 2 2 3 3 2" xfId="49882"/>
    <cellStyle name="Финансовый 2 4 2 2 3 3 2 2" xfId="49883"/>
    <cellStyle name="Финансовый 2 4 2 2 3 3 3" xfId="49884"/>
    <cellStyle name="Финансовый 2 4 2 2 3 3 4" xfId="49885"/>
    <cellStyle name="Финансовый 2 4 2 2 3 3 5" xfId="49886"/>
    <cellStyle name="Финансовый 2 4 2 2 3 4" xfId="49887"/>
    <cellStyle name="Финансовый 2 4 2 2 3 4 2" xfId="49888"/>
    <cellStyle name="Финансовый 2 4 2 2 3 4 2 2" xfId="49889"/>
    <cellStyle name="Финансовый 2 4 2 2 3 4 3" xfId="49890"/>
    <cellStyle name="Финансовый 2 4 2 2 3 4 4" xfId="49891"/>
    <cellStyle name="Финансовый 2 4 2 2 3 4 5" xfId="49892"/>
    <cellStyle name="Финансовый 2 4 2 2 3 5" xfId="49893"/>
    <cellStyle name="Финансовый 2 4 2 2 3 5 2" xfId="49894"/>
    <cellStyle name="Финансовый 2 4 2 2 3 5 3" xfId="49895"/>
    <cellStyle name="Финансовый 2 4 2 2 3 5 4" xfId="49896"/>
    <cellStyle name="Финансовый 2 4 2 2 3 6" xfId="49897"/>
    <cellStyle name="Финансовый 2 4 2 2 3 7" xfId="49898"/>
    <cellStyle name="Финансовый 2 4 2 2 3 8" xfId="49899"/>
    <cellStyle name="Финансовый 2 4 2 2 3 9" xfId="49900"/>
    <cellStyle name="Финансовый 2 4 2 2 4" xfId="49901"/>
    <cellStyle name="Финансовый 2 4 2 2 4 2" xfId="49902"/>
    <cellStyle name="Финансовый 2 4 2 2 4 2 2" xfId="49903"/>
    <cellStyle name="Финансовый 2 4 2 2 4 2 2 2" xfId="49904"/>
    <cellStyle name="Финансовый 2 4 2 2 4 2 2 2 2" xfId="49905"/>
    <cellStyle name="Финансовый 2 4 2 2 4 2 2 3" xfId="49906"/>
    <cellStyle name="Финансовый 2 4 2 2 4 2 2 4" xfId="49907"/>
    <cellStyle name="Финансовый 2 4 2 2 4 2 2 5" xfId="49908"/>
    <cellStyle name="Финансовый 2 4 2 2 4 2 3" xfId="49909"/>
    <cellStyle name="Финансовый 2 4 2 2 4 2 3 2" xfId="49910"/>
    <cellStyle name="Финансовый 2 4 2 2 4 2 3 3" xfId="49911"/>
    <cellStyle name="Финансовый 2 4 2 2 4 2 3 4" xfId="49912"/>
    <cellStyle name="Финансовый 2 4 2 2 4 2 4" xfId="49913"/>
    <cellStyle name="Финансовый 2 4 2 2 4 2 5" xfId="49914"/>
    <cellStyle name="Финансовый 2 4 2 2 4 2 6" xfId="49915"/>
    <cellStyle name="Финансовый 2 4 2 2 4 2 7" xfId="49916"/>
    <cellStyle name="Финансовый 2 4 2 2 4 3" xfId="49917"/>
    <cellStyle name="Финансовый 2 4 2 2 4 3 2" xfId="49918"/>
    <cellStyle name="Финансовый 2 4 2 2 4 3 2 2" xfId="49919"/>
    <cellStyle name="Финансовый 2 4 2 2 4 3 3" xfId="49920"/>
    <cellStyle name="Финансовый 2 4 2 2 4 3 4" xfId="49921"/>
    <cellStyle name="Финансовый 2 4 2 2 4 3 5" xfId="49922"/>
    <cellStyle name="Финансовый 2 4 2 2 4 4" xfId="49923"/>
    <cellStyle name="Финансовый 2 4 2 2 4 4 2" xfId="49924"/>
    <cellStyle name="Финансовый 2 4 2 2 4 4 2 2" xfId="49925"/>
    <cellStyle name="Финансовый 2 4 2 2 4 4 3" xfId="49926"/>
    <cellStyle name="Финансовый 2 4 2 2 4 4 4" xfId="49927"/>
    <cellStyle name="Финансовый 2 4 2 2 4 4 5" xfId="49928"/>
    <cellStyle name="Финансовый 2 4 2 2 4 5" xfId="49929"/>
    <cellStyle name="Финансовый 2 4 2 2 4 5 2" xfId="49930"/>
    <cellStyle name="Финансовый 2 4 2 2 4 5 3" xfId="49931"/>
    <cellStyle name="Финансовый 2 4 2 2 4 5 4" xfId="49932"/>
    <cellStyle name="Финансовый 2 4 2 2 4 6" xfId="49933"/>
    <cellStyle name="Финансовый 2 4 2 2 4 7" xfId="49934"/>
    <cellStyle name="Финансовый 2 4 2 2 4 8" xfId="49935"/>
    <cellStyle name="Финансовый 2 4 2 2 4 9" xfId="49936"/>
    <cellStyle name="Финансовый 2 4 2 2 5" xfId="49937"/>
    <cellStyle name="Финансовый 2 4 2 2 5 2" xfId="49938"/>
    <cellStyle name="Финансовый 2 4 2 2 5 2 2" xfId="49939"/>
    <cellStyle name="Финансовый 2 4 2 2 5 2 2 2" xfId="49940"/>
    <cellStyle name="Финансовый 2 4 2 2 5 2 2 2 2" xfId="49941"/>
    <cellStyle name="Финансовый 2 4 2 2 5 2 2 3" xfId="49942"/>
    <cellStyle name="Финансовый 2 4 2 2 5 2 2 4" xfId="49943"/>
    <cellStyle name="Финансовый 2 4 2 2 5 2 2 5" xfId="49944"/>
    <cellStyle name="Финансовый 2 4 2 2 5 2 3" xfId="49945"/>
    <cellStyle name="Финансовый 2 4 2 2 5 2 3 2" xfId="49946"/>
    <cellStyle name="Финансовый 2 4 2 2 5 2 3 3" xfId="49947"/>
    <cellStyle name="Финансовый 2 4 2 2 5 2 3 4" xfId="49948"/>
    <cellStyle name="Финансовый 2 4 2 2 5 2 4" xfId="49949"/>
    <cellStyle name="Финансовый 2 4 2 2 5 2 5" xfId="49950"/>
    <cellStyle name="Финансовый 2 4 2 2 5 2 6" xfId="49951"/>
    <cellStyle name="Финансовый 2 4 2 2 5 2 7" xfId="49952"/>
    <cellStyle name="Финансовый 2 4 2 2 5 3" xfId="49953"/>
    <cellStyle name="Финансовый 2 4 2 2 5 3 2" xfId="49954"/>
    <cellStyle name="Финансовый 2 4 2 2 5 3 2 2" xfId="49955"/>
    <cellStyle name="Финансовый 2 4 2 2 5 3 3" xfId="49956"/>
    <cellStyle name="Финансовый 2 4 2 2 5 3 4" xfId="49957"/>
    <cellStyle name="Финансовый 2 4 2 2 5 3 5" xfId="49958"/>
    <cellStyle name="Финансовый 2 4 2 2 5 4" xfId="49959"/>
    <cellStyle name="Финансовый 2 4 2 2 5 4 2" xfId="49960"/>
    <cellStyle name="Финансовый 2 4 2 2 5 4 3" xfId="49961"/>
    <cellStyle name="Финансовый 2 4 2 2 5 4 4" xfId="49962"/>
    <cellStyle name="Финансовый 2 4 2 2 5 5" xfId="49963"/>
    <cellStyle name="Финансовый 2 4 2 2 5 6" xfId="49964"/>
    <cellStyle name="Финансовый 2 4 2 2 5 7" xfId="49965"/>
    <cellStyle name="Финансовый 2 4 2 2 5 8" xfId="49966"/>
    <cellStyle name="Финансовый 2 4 2 2 6" xfId="49967"/>
    <cellStyle name="Финансовый 2 4 2 2 6 2" xfId="49968"/>
    <cellStyle name="Финансовый 2 4 2 2 6 2 2" xfId="49969"/>
    <cellStyle name="Финансовый 2 4 2 2 6 2 2 2" xfId="49970"/>
    <cellStyle name="Финансовый 2 4 2 2 6 2 2 2 2" xfId="49971"/>
    <cellStyle name="Финансовый 2 4 2 2 6 2 2 3" xfId="49972"/>
    <cellStyle name="Финансовый 2 4 2 2 6 2 2 4" xfId="49973"/>
    <cellStyle name="Финансовый 2 4 2 2 6 2 2 5" xfId="49974"/>
    <cellStyle name="Финансовый 2 4 2 2 6 2 3" xfId="49975"/>
    <cellStyle name="Финансовый 2 4 2 2 6 2 3 2" xfId="49976"/>
    <cellStyle name="Финансовый 2 4 2 2 6 2 3 3" xfId="49977"/>
    <cellStyle name="Финансовый 2 4 2 2 6 2 3 4" xfId="49978"/>
    <cellStyle name="Финансовый 2 4 2 2 6 2 4" xfId="49979"/>
    <cellStyle name="Финансовый 2 4 2 2 6 2 5" xfId="49980"/>
    <cellStyle name="Финансовый 2 4 2 2 6 2 6" xfId="49981"/>
    <cellStyle name="Финансовый 2 4 2 2 6 2 7" xfId="49982"/>
    <cellStyle name="Финансовый 2 4 2 2 6 3" xfId="49983"/>
    <cellStyle name="Финансовый 2 4 2 2 6 3 2" xfId="49984"/>
    <cellStyle name="Финансовый 2 4 2 2 6 3 2 2" xfId="49985"/>
    <cellStyle name="Финансовый 2 4 2 2 6 3 3" xfId="49986"/>
    <cellStyle name="Финансовый 2 4 2 2 6 3 4" xfId="49987"/>
    <cellStyle name="Финансовый 2 4 2 2 6 3 5" xfId="49988"/>
    <cellStyle name="Финансовый 2 4 2 2 6 4" xfId="49989"/>
    <cellStyle name="Финансовый 2 4 2 2 6 4 2" xfId="49990"/>
    <cellStyle name="Финансовый 2 4 2 2 6 4 3" xfId="49991"/>
    <cellStyle name="Финансовый 2 4 2 2 6 4 4" xfId="49992"/>
    <cellStyle name="Финансовый 2 4 2 2 6 5" xfId="49993"/>
    <cellStyle name="Финансовый 2 4 2 2 6 6" xfId="49994"/>
    <cellStyle name="Финансовый 2 4 2 2 6 7" xfId="49995"/>
    <cellStyle name="Финансовый 2 4 2 2 6 8" xfId="49996"/>
    <cellStyle name="Финансовый 2 4 2 2 7" xfId="49997"/>
    <cellStyle name="Финансовый 2 4 2 2 7 2" xfId="49998"/>
    <cellStyle name="Финансовый 2 4 2 2 7 2 2" xfId="49999"/>
    <cellStyle name="Финансовый 2 4 2 2 7 2 2 2" xfId="50000"/>
    <cellStyle name="Финансовый 2 4 2 2 7 2 2 2 2" xfId="50001"/>
    <cellStyle name="Финансовый 2 4 2 2 7 2 2 3" xfId="50002"/>
    <cellStyle name="Финансовый 2 4 2 2 7 2 2 4" xfId="50003"/>
    <cellStyle name="Финансовый 2 4 2 2 7 2 2 5" xfId="50004"/>
    <cellStyle name="Финансовый 2 4 2 2 7 2 3" xfId="50005"/>
    <cellStyle name="Финансовый 2 4 2 2 7 2 3 2" xfId="50006"/>
    <cellStyle name="Финансовый 2 4 2 2 7 2 3 3" xfId="50007"/>
    <cellStyle name="Финансовый 2 4 2 2 7 2 3 4" xfId="50008"/>
    <cellStyle name="Финансовый 2 4 2 2 7 2 4" xfId="50009"/>
    <cellStyle name="Финансовый 2 4 2 2 7 2 5" xfId="50010"/>
    <cellStyle name="Финансовый 2 4 2 2 7 2 6" xfId="50011"/>
    <cellStyle name="Финансовый 2 4 2 2 7 2 7" xfId="50012"/>
    <cellStyle name="Финансовый 2 4 2 2 7 3" xfId="50013"/>
    <cellStyle name="Финансовый 2 4 2 2 7 3 2" xfId="50014"/>
    <cellStyle name="Финансовый 2 4 2 2 7 3 2 2" xfId="50015"/>
    <cellStyle name="Финансовый 2 4 2 2 7 3 3" xfId="50016"/>
    <cellStyle name="Финансовый 2 4 2 2 7 3 4" xfId="50017"/>
    <cellStyle name="Финансовый 2 4 2 2 7 3 5" xfId="50018"/>
    <cellStyle name="Финансовый 2 4 2 2 7 4" xfId="50019"/>
    <cellStyle name="Финансовый 2 4 2 2 7 4 2" xfId="50020"/>
    <cellStyle name="Финансовый 2 4 2 2 7 4 3" xfId="50021"/>
    <cellStyle name="Финансовый 2 4 2 2 7 4 4" xfId="50022"/>
    <cellStyle name="Финансовый 2 4 2 2 7 5" xfId="50023"/>
    <cellStyle name="Финансовый 2 4 2 2 7 6" xfId="50024"/>
    <cellStyle name="Финансовый 2 4 2 2 7 7" xfId="50025"/>
    <cellStyle name="Финансовый 2 4 2 2 7 8" xfId="50026"/>
    <cellStyle name="Финансовый 2 4 2 2 8" xfId="50027"/>
    <cellStyle name="Финансовый 2 4 2 2 8 2" xfId="50028"/>
    <cellStyle name="Финансовый 2 4 2 2 8 2 2" xfId="50029"/>
    <cellStyle name="Финансовый 2 4 2 2 8 2 2 2" xfId="50030"/>
    <cellStyle name="Финансовый 2 4 2 2 8 2 3" xfId="50031"/>
    <cellStyle name="Финансовый 2 4 2 2 8 2 4" xfId="50032"/>
    <cellStyle name="Финансовый 2 4 2 2 8 2 5" xfId="50033"/>
    <cellStyle name="Финансовый 2 4 2 2 8 3" xfId="50034"/>
    <cellStyle name="Финансовый 2 4 2 2 8 3 2" xfId="50035"/>
    <cellStyle name="Финансовый 2 4 2 2 8 3 3" xfId="50036"/>
    <cellStyle name="Финансовый 2 4 2 2 8 3 4" xfId="50037"/>
    <cellStyle name="Финансовый 2 4 2 2 8 4" xfId="50038"/>
    <cellStyle name="Финансовый 2 4 2 2 8 5" xfId="50039"/>
    <cellStyle name="Финансовый 2 4 2 2 8 6" xfId="50040"/>
    <cellStyle name="Финансовый 2 4 2 2 8 7" xfId="50041"/>
    <cellStyle name="Финансовый 2 4 2 2 9" xfId="50042"/>
    <cellStyle name="Финансовый 2 4 2 2 9 2" xfId="50043"/>
    <cellStyle name="Финансовый 2 4 2 2 9 2 2" xfId="50044"/>
    <cellStyle name="Финансовый 2 4 2 2 9 2 2 2" xfId="50045"/>
    <cellStyle name="Финансовый 2 4 2 2 9 2 3" xfId="50046"/>
    <cellStyle name="Финансовый 2 4 2 2 9 2 4" xfId="50047"/>
    <cellStyle name="Финансовый 2 4 2 2 9 2 5" xfId="50048"/>
    <cellStyle name="Финансовый 2 4 2 2 9 3" xfId="50049"/>
    <cellStyle name="Финансовый 2 4 2 2 9 3 2" xfId="50050"/>
    <cellStyle name="Финансовый 2 4 2 2 9 3 3" xfId="50051"/>
    <cellStyle name="Финансовый 2 4 2 2 9 3 4" xfId="50052"/>
    <cellStyle name="Финансовый 2 4 2 2 9 4" xfId="50053"/>
    <cellStyle name="Финансовый 2 4 2 2 9 5" xfId="50054"/>
    <cellStyle name="Финансовый 2 4 2 2 9 6" xfId="50055"/>
    <cellStyle name="Финансовый 2 4 2 2 9 7" xfId="50056"/>
    <cellStyle name="Финансовый 2 4 2 3" xfId="50057"/>
    <cellStyle name="Финансовый 2 4 2 3 2" xfId="50058"/>
    <cellStyle name="Финансовый 2 4 2 3 2 2" xfId="50059"/>
    <cellStyle name="Финансовый 2 4 2 3 2 2 2" xfId="50060"/>
    <cellStyle name="Финансовый 2 4 2 3 2 2 2 2" xfId="50061"/>
    <cellStyle name="Финансовый 2 4 2 3 2 2 3" xfId="50062"/>
    <cellStyle name="Финансовый 2 4 2 3 2 2 4" xfId="50063"/>
    <cellStyle name="Финансовый 2 4 2 3 2 2 5" xfId="50064"/>
    <cellStyle name="Финансовый 2 4 2 3 2 3" xfId="50065"/>
    <cellStyle name="Финансовый 2 4 2 3 2 3 2" xfId="50066"/>
    <cellStyle name="Финансовый 2 4 2 3 2 3 2 2" xfId="50067"/>
    <cellStyle name="Финансовый 2 4 2 3 2 3 3" xfId="50068"/>
    <cellStyle name="Финансовый 2 4 2 3 2 3 4" xfId="50069"/>
    <cellStyle name="Финансовый 2 4 2 3 2 3 5" xfId="50070"/>
    <cellStyle name="Финансовый 2 4 2 3 2 4" xfId="50071"/>
    <cellStyle name="Финансовый 2 4 2 3 2 4 2" xfId="50072"/>
    <cellStyle name="Финансовый 2 4 2 3 2 4 3" xfId="50073"/>
    <cellStyle name="Финансовый 2 4 2 3 2 4 4" xfId="50074"/>
    <cellStyle name="Финансовый 2 4 2 3 2 5" xfId="50075"/>
    <cellStyle name="Финансовый 2 4 2 3 2 6" xfId="50076"/>
    <cellStyle name="Финансовый 2 4 2 3 2 7" xfId="50077"/>
    <cellStyle name="Финансовый 2 4 2 3 2 8" xfId="50078"/>
    <cellStyle name="Финансовый 2 4 2 3 3" xfId="50079"/>
    <cellStyle name="Финансовый 2 4 2 3 3 2" xfId="50080"/>
    <cellStyle name="Финансовый 2 4 2 3 3 2 2" xfId="50081"/>
    <cellStyle name="Финансовый 2 4 2 3 3 3" xfId="50082"/>
    <cellStyle name="Финансовый 2 4 2 3 3 4" xfId="50083"/>
    <cellStyle name="Финансовый 2 4 2 3 3 5" xfId="50084"/>
    <cellStyle name="Финансовый 2 4 2 3 4" xfId="50085"/>
    <cellStyle name="Финансовый 2 4 2 3 4 2" xfId="50086"/>
    <cellStyle name="Финансовый 2 4 2 3 4 2 2" xfId="50087"/>
    <cellStyle name="Финансовый 2 4 2 3 4 3" xfId="50088"/>
    <cellStyle name="Финансовый 2 4 2 3 4 4" xfId="50089"/>
    <cellStyle name="Финансовый 2 4 2 3 4 5" xfId="50090"/>
    <cellStyle name="Финансовый 2 4 2 3 5" xfId="50091"/>
    <cellStyle name="Финансовый 2 4 2 3 5 2" xfId="50092"/>
    <cellStyle name="Финансовый 2 4 2 3 5 2 2" xfId="50093"/>
    <cellStyle name="Финансовый 2 4 2 3 5 3" xfId="50094"/>
    <cellStyle name="Финансовый 2 4 2 3 5 4" xfId="50095"/>
    <cellStyle name="Финансовый 2 4 2 3 5 5" xfId="50096"/>
    <cellStyle name="Финансовый 2 4 2 3 6" xfId="50097"/>
    <cellStyle name="Финансовый 2 4 2 3 6 2" xfId="50098"/>
    <cellStyle name="Финансовый 2 4 2 3 6 2 2" xfId="50099"/>
    <cellStyle name="Финансовый 2 4 2 3 6 3" xfId="50100"/>
    <cellStyle name="Финансовый 2 4 2 3 7" xfId="50101"/>
    <cellStyle name="Финансовый 2 4 2 3 7 2" xfId="50102"/>
    <cellStyle name="Финансовый 2 4 2 3 8" xfId="50103"/>
    <cellStyle name="Финансовый 2 4 2 3 9" xfId="50104"/>
    <cellStyle name="Финансовый 2 4 2 4" xfId="50105"/>
    <cellStyle name="Финансовый 2 4 2 4 2" xfId="50106"/>
    <cellStyle name="Финансовый 2 4 2 4 2 2" xfId="50107"/>
    <cellStyle name="Финансовый 2 4 2 4 2 2 2" xfId="50108"/>
    <cellStyle name="Финансовый 2 4 2 4 2 2 2 2" xfId="50109"/>
    <cellStyle name="Финансовый 2 4 2 4 2 2 3" xfId="50110"/>
    <cellStyle name="Финансовый 2 4 2 4 2 2 4" xfId="50111"/>
    <cellStyle name="Финансовый 2 4 2 4 2 2 5" xfId="50112"/>
    <cellStyle name="Финансовый 2 4 2 4 2 3" xfId="50113"/>
    <cellStyle name="Финансовый 2 4 2 4 2 3 2" xfId="50114"/>
    <cellStyle name="Финансовый 2 4 2 4 2 3 3" xfId="50115"/>
    <cellStyle name="Финансовый 2 4 2 4 2 3 4" xfId="50116"/>
    <cellStyle name="Финансовый 2 4 2 4 2 4" xfId="50117"/>
    <cellStyle name="Финансовый 2 4 2 4 2 5" xfId="50118"/>
    <cellStyle name="Финансовый 2 4 2 4 2 6" xfId="50119"/>
    <cellStyle name="Финансовый 2 4 2 4 2 7" xfId="50120"/>
    <cellStyle name="Финансовый 2 4 2 4 3" xfId="50121"/>
    <cellStyle name="Финансовый 2 4 2 4 3 2" xfId="50122"/>
    <cellStyle name="Финансовый 2 4 2 4 3 2 2" xfId="50123"/>
    <cellStyle name="Финансовый 2 4 2 4 3 3" xfId="50124"/>
    <cellStyle name="Финансовый 2 4 2 4 3 4" xfId="50125"/>
    <cellStyle name="Финансовый 2 4 2 4 3 5" xfId="50126"/>
    <cellStyle name="Финансовый 2 4 2 4 4" xfId="50127"/>
    <cellStyle name="Финансовый 2 4 2 4 4 2" xfId="50128"/>
    <cellStyle name="Финансовый 2 4 2 4 4 2 2" xfId="50129"/>
    <cellStyle name="Финансовый 2 4 2 4 4 3" xfId="50130"/>
    <cellStyle name="Финансовый 2 4 2 4 4 4" xfId="50131"/>
    <cellStyle name="Финансовый 2 4 2 4 4 5" xfId="50132"/>
    <cellStyle name="Финансовый 2 4 2 4 5" xfId="50133"/>
    <cellStyle name="Финансовый 2 4 2 4 5 2" xfId="50134"/>
    <cellStyle name="Финансовый 2 4 2 4 5 3" xfId="50135"/>
    <cellStyle name="Финансовый 2 4 2 4 5 4" xfId="50136"/>
    <cellStyle name="Финансовый 2 4 2 4 6" xfId="50137"/>
    <cellStyle name="Финансовый 2 4 2 4 7" xfId="50138"/>
    <cellStyle name="Финансовый 2 4 2 4 8" xfId="50139"/>
    <cellStyle name="Финансовый 2 4 2 4 9" xfId="50140"/>
    <cellStyle name="Финансовый 2 4 2 5" xfId="50141"/>
    <cellStyle name="Финансовый 2 4 2 5 2" xfId="50142"/>
    <cellStyle name="Финансовый 2 4 2 5 2 2" xfId="50143"/>
    <cellStyle name="Финансовый 2 4 2 5 2 2 2" xfId="50144"/>
    <cellStyle name="Финансовый 2 4 2 5 2 2 2 2" xfId="50145"/>
    <cellStyle name="Финансовый 2 4 2 5 2 2 3" xfId="50146"/>
    <cellStyle name="Финансовый 2 4 2 5 2 2 4" xfId="50147"/>
    <cellStyle name="Финансовый 2 4 2 5 2 2 5" xfId="50148"/>
    <cellStyle name="Финансовый 2 4 2 5 2 3" xfId="50149"/>
    <cellStyle name="Финансовый 2 4 2 5 2 3 2" xfId="50150"/>
    <cellStyle name="Финансовый 2 4 2 5 2 3 3" xfId="50151"/>
    <cellStyle name="Финансовый 2 4 2 5 2 3 4" xfId="50152"/>
    <cellStyle name="Финансовый 2 4 2 5 2 4" xfId="50153"/>
    <cellStyle name="Финансовый 2 4 2 5 2 5" xfId="50154"/>
    <cellStyle name="Финансовый 2 4 2 5 2 6" xfId="50155"/>
    <cellStyle name="Финансовый 2 4 2 5 2 7" xfId="50156"/>
    <cellStyle name="Финансовый 2 4 2 5 3" xfId="50157"/>
    <cellStyle name="Финансовый 2 4 2 5 3 2" xfId="50158"/>
    <cellStyle name="Финансовый 2 4 2 5 3 2 2" xfId="50159"/>
    <cellStyle name="Финансовый 2 4 2 5 3 3" xfId="50160"/>
    <cellStyle name="Финансовый 2 4 2 5 3 4" xfId="50161"/>
    <cellStyle name="Финансовый 2 4 2 5 3 5" xfId="50162"/>
    <cellStyle name="Финансовый 2 4 2 5 4" xfId="50163"/>
    <cellStyle name="Финансовый 2 4 2 5 4 2" xfId="50164"/>
    <cellStyle name="Финансовый 2 4 2 5 4 2 2" xfId="50165"/>
    <cellStyle name="Финансовый 2 4 2 5 4 3" xfId="50166"/>
    <cellStyle name="Финансовый 2 4 2 5 4 4" xfId="50167"/>
    <cellStyle name="Финансовый 2 4 2 5 4 5" xfId="50168"/>
    <cellStyle name="Финансовый 2 4 2 5 5" xfId="50169"/>
    <cellStyle name="Финансовый 2 4 2 5 5 2" xfId="50170"/>
    <cellStyle name="Финансовый 2 4 2 5 5 3" xfId="50171"/>
    <cellStyle name="Финансовый 2 4 2 5 5 4" xfId="50172"/>
    <cellStyle name="Финансовый 2 4 2 5 6" xfId="50173"/>
    <cellStyle name="Финансовый 2 4 2 5 7" xfId="50174"/>
    <cellStyle name="Финансовый 2 4 2 5 8" xfId="50175"/>
    <cellStyle name="Финансовый 2 4 2 5 9" xfId="50176"/>
    <cellStyle name="Финансовый 2 4 2 6" xfId="50177"/>
    <cellStyle name="Финансовый 2 4 2 6 2" xfId="50178"/>
    <cellStyle name="Финансовый 2 4 2 6 2 2" xfId="50179"/>
    <cellStyle name="Финансовый 2 4 2 6 2 2 2" xfId="50180"/>
    <cellStyle name="Финансовый 2 4 2 6 2 2 2 2" xfId="50181"/>
    <cellStyle name="Финансовый 2 4 2 6 2 2 3" xfId="50182"/>
    <cellStyle name="Финансовый 2 4 2 6 2 2 4" xfId="50183"/>
    <cellStyle name="Финансовый 2 4 2 6 2 2 5" xfId="50184"/>
    <cellStyle name="Финансовый 2 4 2 6 2 3" xfId="50185"/>
    <cellStyle name="Финансовый 2 4 2 6 2 3 2" xfId="50186"/>
    <cellStyle name="Финансовый 2 4 2 6 2 3 3" xfId="50187"/>
    <cellStyle name="Финансовый 2 4 2 6 2 3 4" xfId="50188"/>
    <cellStyle name="Финансовый 2 4 2 6 2 4" xfId="50189"/>
    <cellStyle name="Финансовый 2 4 2 6 2 5" xfId="50190"/>
    <cellStyle name="Финансовый 2 4 2 6 2 6" xfId="50191"/>
    <cellStyle name="Финансовый 2 4 2 6 2 7" xfId="50192"/>
    <cellStyle name="Финансовый 2 4 2 6 3" xfId="50193"/>
    <cellStyle name="Финансовый 2 4 2 6 3 2" xfId="50194"/>
    <cellStyle name="Финансовый 2 4 2 6 3 2 2" xfId="50195"/>
    <cellStyle name="Финансовый 2 4 2 6 3 3" xfId="50196"/>
    <cellStyle name="Финансовый 2 4 2 6 3 4" xfId="50197"/>
    <cellStyle name="Финансовый 2 4 2 6 3 5" xfId="50198"/>
    <cellStyle name="Финансовый 2 4 2 6 4" xfId="50199"/>
    <cellStyle name="Финансовый 2 4 2 6 4 2" xfId="50200"/>
    <cellStyle name="Финансовый 2 4 2 6 4 3" xfId="50201"/>
    <cellStyle name="Финансовый 2 4 2 6 4 4" xfId="50202"/>
    <cellStyle name="Финансовый 2 4 2 6 5" xfId="50203"/>
    <cellStyle name="Финансовый 2 4 2 6 6" xfId="50204"/>
    <cellStyle name="Финансовый 2 4 2 6 7" xfId="50205"/>
    <cellStyle name="Финансовый 2 4 2 6 8" xfId="50206"/>
    <cellStyle name="Финансовый 2 4 2 7" xfId="50207"/>
    <cellStyle name="Финансовый 2 4 2 7 2" xfId="50208"/>
    <cellStyle name="Финансовый 2 4 2 7 2 2" xfId="50209"/>
    <cellStyle name="Финансовый 2 4 2 7 2 2 2" xfId="50210"/>
    <cellStyle name="Финансовый 2 4 2 7 2 2 2 2" xfId="50211"/>
    <cellStyle name="Финансовый 2 4 2 7 2 2 3" xfId="50212"/>
    <cellStyle name="Финансовый 2 4 2 7 2 2 4" xfId="50213"/>
    <cellStyle name="Финансовый 2 4 2 7 2 2 5" xfId="50214"/>
    <cellStyle name="Финансовый 2 4 2 7 2 3" xfId="50215"/>
    <cellStyle name="Финансовый 2 4 2 7 2 3 2" xfId="50216"/>
    <cellStyle name="Финансовый 2 4 2 7 2 3 3" xfId="50217"/>
    <cellStyle name="Финансовый 2 4 2 7 2 3 4" xfId="50218"/>
    <cellStyle name="Финансовый 2 4 2 7 2 4" xfId="50219"/>
    <cellStyle name="Финансовый 2 4 2 7 2 5" xfId="50220"/>
    <cellStyle name="Финансовый 2 4 2 7 2 6" xfId="50221"/>
    <cellStyle name="Финансовый 2 4 2 7 2 7" xfId="50222"/>
    <cellStyle name="Финансовый 2 4 2 7 3" xfId="50223"/>
    <cellStyle name="Финансовый 2 4 2 7 3 2" xfId="50224"/>
    <cellStyle name="Финансовый 2 4 2 7 3 2 2" xfId="50225"/>
    <cellStyle name="Финансовый 2 4 2 7 3 3" xfId="50226"/>
    <cellStyle name="Финансовый 2 4 2 7 3 4" xfId="50227"/>
    <cellStyle name="Финансовый 2 4 2 7 3 5" xfId="50228"/>
    <cellStyle name="Финансовый 2 4 2 7 4" xfId="50229"/>
    <cellStyle name="Финансовый 2 4 2 7 4 2" xfId="50230"/>
    <cellStyle name="Финансовый 2 4 2 7 4 3" xfId="50231"/>
    <cellStyle name="Финансовый 2 4 2 7 4 4" xfId="50232"/>
    <cellStyle name="Финансовый 2 4 2 7 5" xfId="50233"/>
    <cellStyle name="Финансовый 2 4 2 7 6" xfId="50234"/>
    <cellStyle name="Финансовый 2 4 2 7 7" xfId="50235"/>
    <cellStyle name="Финансовый 2 4 2 7 8" xfId="50236"/>
    <cellStyle name="Финансовый 2 4 2 8" xfId="50237"/>
    <cellStyle name="Финансовый 2 4 2 8 2" xfId="50238"/>
    <cellStyle name="Финансовый 2 4 2 8 2 2" xfId="50239"/>
    <cellStyle name="Финансовый 2 4 2 8 2 2 2" xfId="50240"/>
    <cellStyle name="Финансовый 2 4 2 8 2 2 2 2" xfId="50241"/>
    <cellStyle name="Финансовый 2 4 2 8 2 2 3" xfId="50242"/>
    <cellStyle name="Финансовый 2 4 2 8 2 2 4" xfId="50243"/>
    <cellStyle name="Финансовый 2 4 2 8 2 2 5" xfId="50244"/>
    <cellStyle name="Финансовый 2 4 2 8 2 3" xfId="50245"/>
    <cellStyle name="Финансовый 2 4 2 8 2 3 2" xfId="50246"/>
    <cellStyle name="Финансовый 2 4 2 8 2 3 3" xfId="50247"/>
    <cellStyle name="Финансовый 2 4 2 8 2 3 4" xfId="50248"/>
    <cellStyle name="Финансовый 2 4 2 8 2 4" xfId="50249"/>
    <cellStyle name="Финансовый 2 4 2 8 2 5" xfId="50250"/>
    <cellStyle name="Финансовый 2 4 2 8 2 6" xfId="50251"/>
    <cellStyle name="Финансовый 2 4 2 8 2 7" xfId="50252"/>
    <cellStyle name="Финансовый 2 4 2 8 3" xfId="50253"/>
    <cellStyle name="Финансовый 2 4 2 8 3 2" xfId="50254"/>
    <cellStyle name="Финансовый 2 4 2 8 3 2 2" xfId="50255"/>
    <cellStyle name="Финансовый 2 4 2 8 3 3" xfId="50256"/>
    <cellStyle name="Финансовый 2 4 2 8 3 4" xfId="50257"/>
    <cellStyle name="Финансовый 2 4 2 8 3 5" xfId="50258"/>
    <cellStyle name="Финансовый 2 4 2 8 4" xfId="50259"/>
    <cellStyle name="Финансовый 2 4 2 8 4 2" xfId="50260"/>
    <cellStyle name="Финансовый 2 4 2 8 4 3" xfId="50261"/>
    <cellStyle name="Финансовый 2 4 2 8 4 4" xfId="50262"/>
    <cellStyle name="Финансовый 2 4 2 8 5" xfId="50263"/>
    <cellStyle name="Финансовый 2 4 2 8 6" xfId="50264"/>
    <cellStyle name="Финансовый 2 4 2 8 7" xfId="50265"/>
    <cellStyle name="Финансовый 2 4 2 8 8" xfId="50266"/>
    <cellStyle name="Финансовый 2 4 2 9" xfId="50267"/>
    <cellStyle name="Финансовый 2 4 2 9 2" xfId="50268"/>
    <cellStyle name="Финансовый 2 4 2 9 2 2" xfId="50269"/>
    <cellStyle name="Финансовый 2 4 2 9 2 2 2" xfId="50270"/>
    <cellStyle name="Финансовый 2 4 2 9 2 3" xfId="50271"/>
    <cellStyle name="Финансовый 2 4 2 9 2 4" xfId="50272"/>
    <cellStyle name="Финансовый 2 4 2 9 2 5" xfId="50273"/>
    <cellStyle name="Финансовый 2 4 2 9 3" xfId="50274"/>
    <cellStyle name="Финансовый 2 4 2 9 3 2" xfId="50275"/>
    <cellStyle name="Финансовый 2 4 2 9 3 3" xfId="50276"/>
    <cellStyle name="Финансовый 2 4 2 9 3 4" xfId="50277"/>
    <cellStyle name="Финансовый 2 4 2 9 4" xfId="50278"/>
    <cellStyle name="Финансовый 2 4 2 9 5" xfId="50279"/>
    <cellStyle name="Финансовый 2 4 2 9 6" xfId="50280"/>
    <cellStyle name="Финансовый 2 4 2 9 7" xfId="50281"/>
    <cellStyle name="Финансовый 2 4 3" xfId="50282"/>
    <cellStyle name="Финансовый 2 4 3 2" xfId="50283"/>
    <cellStyle name="Финансовый 2 4 3 2 2" xfId="50284"/>
    <cellStyle name="Финансовый 2 4 3 2 2 2" xfId="50285"/>
    <cellStyle name="Финансовый 2 4 3 2 3" xfId="50286"/>
    <cellStyle name="Финансовый 2 4 3 2 4" xfId="50287"/>
    <cellStyle name="Финансовый 2 4 3 2 5" xfId="50288"/>
    <cellStyle name="Финансовый 2 4 3 3" xfId="50289"/>
    <cellStyle name="Финансовый 2 4 3 3 2" xfId="50290"/>
    <cellStyle name="Финансовый 2 4 3 3 2 2" xfId="50291"/>
    <cellStyle name="Финансовый 2 4 3 3 3" xfId="50292"/>
    <cellStyle name="Финансовый 2 4 3 3 4" xfId="50293"/>
    <cellStyle name="Финансовый 2 4 3 3 5" xfId="50294"/>
    <cellStyle name="Финансовый 2 4 3 4" xfId="50295"/>
    <cellStyle name="Финансовый 2 4 3 4 2" xfId="50296"/>
    <cellStyle name="Финансовый 2 4 3 4 2 2" xfId="50297"/>
    <cellStyle name="Финансовый 2 4 3 4 3" xfId="50298"/>
    <cellStyle name="Финансовый 2 4 3 4 4" xfId="50299"/>
    <cellStyle name="Финансовый 2 4 3 4 5" xfId="50300"/>
    <cellStyle name="Финансовый 2 4 3 5" xfId="50301"/>
    <cellStyle name="Финансовый 2 4 3 6" xfId="50302"/>
    <cellStyle name="Финансовый 2 4 3 6 2" xfId="50303"/>
    <cellStyle name="Финансовый 2 4 3 6 2 2" xfId="50304"/>
    <cellStyle name="Финансовый 2 4 3 6 3" xfId="50305"/>
    <cellStyle name="Финансовый 2 4 3 7" xfId="50306"/>
    <cellStyle name="Финансовый 2 4 3 7 2" xfId="50307"/>
    <cellStyle name="Финансовый 2 4 3 8" xfId="50308"/>
    <cellStyle name="Финансовый 2 4 4" xfId="50309"/>
    <cellStyle name="Финансовый 2 4 4 10" xfId="50310"/>
    <cellStyle name="Финансовый 2 4 4 10 2" xfId="50311"/>
    <cellStyle name="Финансовый 2 4 4 10 2 2" xfId="50312"/>
    <cellStyle name="Финансовый 2 4 4 10 3" xfId="50313"/>
    <cellStyle name="Финансовый 2 4 4 10 4" xfId="50314"/>
    <cellStyle name="Финансовый 2 4 4 10 5" xfId="50315"/>
    <cellStyle name="Финансовый 2 4 4 11" xfId="50316"/>
    <cellStyle name="Финансовый 2 4 4 11 2" xfId="50317"/>
    <cellStyle name="Финансовый 2 4 4 11 2 2" xfId="50318"/>
    <cellStyle name="Финансовый 2 4 4 11 3" xfId="50319"/>
    <cellStyle name="Финансовый 2 4 4 11 4" xfId="50320"/>
    <cellStyle name="Финансовый 2 4 4 11 5" xfId="50321"/>
    <cellStyle name="Финансовый 2 4 4 12" xfId="50322"/>
    <cellStyle name="Финансовый 2 4 4 12 2" xfId="50323"/>
    <cellStyle name="Финансовый 2 4 4 12 2 2" xfId="50324"/>
    <cellStyle name="Финансовый 2 4 4 12 3" xfId="50325"/>
    <cellStyle name="Финансовый 2 4 4 13" xfId="50326"/>
    <cellStyle name="Финансовый 2 4 4 13 2" xfId="50327"/>
    <cellStyle name="Финансовый 2 4 4 14" xfId="50328"/>
    <cellStyle name="Финансовый 2 4 4 15" xfId="50329"/>
    <cellStyle name="Финансовый 2 4 4 2" xfId="50330"/>
    <cellStyle name="Финансовый 2 4 4 2 2" xfId="50331"/>
    <cellStyle name="Финансовый 2 4 4 2 2 2" xfId="50332"/>
    <cellStyle name="Финансовый 2 4 4 2 2 2 2" xfId="50333"/>
    <cellStyle name="Финансовый 2 4 4 2 2 2 2 2" xfId="50334"/>
    <cellStyle name="Финансовый 2 4 4 2 2 2 3" xfId="50335"/>
    <cellStyle name="Финансовый 2 4 4 2 2 2 4" xfId="50336"/>
    <cellStyle name="Финансовый 2 4 4 2 2 2 5" xfId="50337"/>
    <cellStyle name="Финансовый 2 4 4 2 2 3" xfId="50338"/>
    <cellStyle name="Финансовый 2 4 4 2 2 3 2" xfId="50339"/>
    <cellStyle name="Финансовый 2 4 4 2 2 3 3" xfId="50340"/>
    <cellStyle name="Финансовый 2 4 4 2 2 3 4" xfId="50341"/>
    <cellStyle name="Финансовый 2 4 4 2 2 4" xfId="50342"/>
    <cellStyle name="Финансовый 2 4 4 2 2 5" xfId="50343"/>
    <cellStyle name="Финансовый 2 4 4 2 2 6" xfId="50344"/>
    <cellStyle name="Финансовый 2 4 4 2 2 7" xfId="50345"/>
    <cellStyle name="Финансовый 2 4 4 2 3" xfId="50346"/>
    <cellStyle name="Финансовый 2 4 4 2 3 2" xfId="50347"/>
    <cellStyle name="Финансовый 2 4 4 2 3 2 2" xfId="50348"/>
    <cellStyle name="Финансовый 2 4 4 2 3 3" xfId="50349"/>
    <cellStyle name="Финансовый 2 4 4 2 3 4" xfId="50350"/>
    <cellStyle name="Финансовый 2 4 4 2 3 5" xfId="50351"/>
    <cellStyle name="Финансовый 2 4 4 2 4" xfId="50352"/>
    <cellStyle name="Финансовый 2 4 4 2 4 2" xfId="50353"/>
    <cellStyle name="Финансовый 2 4 4 2 4 2 2" xfId="50354"/>
    <cellStyle name="Финансовый 2 4 4 2 4 3" xfId="50355"/>
    <cellStyle name="Финансовый 2 4 4 2 4 4" xfId="50356"/>
    <cellStyle name="Финансовый 2 4 4 2 4 5" xfId="50357"/>
    <cellStyle name="Финансовый 2 4 4 2 5" xfId="50358"/>
    <cellStyle name="Финансовый 2 4 4 2 5 2" xfId="50359"/>
    <cellStyle name="Финансовый 2 4 4 2 5 3" xfId="50360"/>
    <cellStyle name="Финансовый 2 4 4 2 5 4" xfId="50361"/>
    <cellStyle name="Финансовый 2 4 4 2 6" xfId="50362"/>
    <cellStyle name="Финансовый 2 4 4 2 7" xfId="50363"/>
    <cellStyle name="Финансовый 2 4 4 2 8" xfId="50364"/>
    <cellStyle name="Финансовый 2 4 4 2 9" xfId="50365"/>
    <cellStyle name="Финансовый 2 4 4 3" xfId="50366"/>
    <cellStyle name="Финансовый 2 4 4 3 2" xfId="50367"/>
    <cellStyle name="Финансовый 2 4 4 3 2 2" xfId="50368"/>
    <cellStyle name="Финансовый 2 4 4 3 2 2 2" xfId="50369"/>
    <cellStyle name="Финансовый 2 4 4 3 2 2 2 2" xfId="50370"/>
    <cellStyle name="Финансовый 2 4 4 3 2 2 3" xfId="50371"/>
    <cellStyle name="Финансовый 2 4 4 3 2 2 4" xfId="50372"/>
    <cellStyle name="Финансовый 2 4 4 3 2 2 5" xfId="50373"/>
    <cellStyle name="Финансовый 2 4 4 3 2 3" xfId="50374"/>
    <cellStyle name="Финансовый 2 4 4 3 2 3 2" xfId="50375"/>
    <cellStyle name="Финансовый 2 4 4 3 2 3 3" xfId="50376"/>
    <cellStyle name="Финансовый 2 4 4 3 2 3 4" xfId="50377"/>
    <cellStyle name="Финансовый 2 4 4 3 2 4" xfId="50378"/>
    <cellStyle name="Финансовый 2 4 4 3 2 5" xfId="50379"/>
    <cellStyle name="Финансовый 2 4 4 3 2 6" xfId="50380"/>
    <cellStyle name="Финансовый 2 4 4 3 2 7" xfId="50381"/>
    <cellStyle name="Финансовый 2 4 4 3 3" xfId="50382"/>
    <cellStyle name="Финансовый 2 4 4 3 3 2" xfId="50383"/>
    <cellStyle name="Финансовый 2 4 4 3 3 2 2" xfId="50384"/>
    <cellStyle name="Финансовый 2 4 4 3 3 3" xfId="50385"/>
    <cellStyle name="Финансовый 2 4 4 3 3 4" xfId="50386"/>
    <cellStyle name="Финансовый 2 4 4 3 3 5" xfId="50387"/>
    <cellStyle name="Финансовый 2 4 4 3 4" xfId="50388"/>
    <cellStyle name="Финансовый 2 4 4 3 4 2" xfId="50389"/>
    <cellStyle name="Финансовый 2 4 4 3 4 2 2" xfId="50390"/>
    <cellStyle name="Финансовый 2 4 4 3 4 3" xfId="50391"/>
    <cellStyle name="Финансовый 2 4 4 3 4 4" xfId="50392"/>
    <cellStyle name="Финансовый 2 4 4 3 4 5" xfId="50393"/>
    <cellStyle name="Финансовый 2 4 4 3 5" xfId="50394"/>
    <cellStyle name="Финансовый 2 4 4 3 5 2" xfId="50395"/>
    <cellStyle name="Финансовый 2 4 4 3 5 3" xfId="50396"/>
    <cellStyle name="Финансовый 2 4 4 3 5 4" xfId="50397"/>
    <cellStyle name="Финансовый 2 4 4 3 6" xfId="50398"/>
    <cellStyle name="Финансовый 2 4 4 3 7" xfId="50399"/>
    <cellStyle name="Финансовый 2 4 4 3 8" xfId="50400"/>
    <cellStyle name="Финансовый 2 4 4 3 9" xfId="50401"/>
    <cellStyle name="Финансовый 2 4 4 4" xfId="50402"/>
    <cellStyle name="Финансовый 2 4 4 4 2" xfId="50403"/>
    <cellStyle name="Финансовый 2 4 4 4 2 2" xfId="50404"/>
    <cellStyle name="Финансовый 2 4 4 4 2 2 2" xfId="50405"/>
    <cellStyle name="Финансовый 2 4 4 4 2 2 2 2" xfId="50406"/>
    <cellStyle name="Финансовый 2 4 4 4 2 2 3" xfId="50407"/>
    <cellStyle name="Финансовый 2 4 4 4 2 2 4" xfId="50408"/>
    <cellStyle name="Финансовый 2 4 4 4 2 2 5" xfId="50409"/>
    <cellStyle name="Финансовый 2 4 4 4 2 3" xfId="50410"/>
    <cellStyle name="Финансовый 2 4 4 4 2 3 2" xfId="50411"/>
    <cellStyle name="Финансовый 2 4 4 4 2 3 3" xfId="50412"/>
    <cellStyle name="Финансовый 2 4 4 4 2 3 4" xfId="50413"/>
    <cellStyle name="Финансовый 2 4 4 4 2 4" xfId="50414"/>
    <cellStyle name="Финансовый 2 4 4 4 2 5" xfId="50415"/>
    <cellStyle name="Финансовый 2 4 4 4 2 6" xfId="50416"/>
    <cellStyle name="Финансовый 2 4 4 4 2 7" xfId="50417"/>
    <cellStyle name="Финансовый 2 4 4 4 3" xfId="50418"/>
    <cellStyle name="Финансовый 2 4 4 4 3 2" xfId="50419"/>
    <cellStyle name="Финансовый 2 4 4 4 3 2 2" xfId="50420"/>
    <cellStyle name="Финансовый 2 4 4 4 3 3" xfId="50421"/>
    <cellStyle name="Финансовый 2 4 4 4 3 4" xfId="50422"/>
    <cellStyle name="Финансовый 2 4 4 4 3 5" xfId="50423"/>
    <cellStyle name="Финансовый 2 4 4 4 4" xfId="50424"/>
    <cellStyle name="Финансовый 2 4 4 4 4 2" xfId="50425"/>
    <cellStyle name="Финансовый 2 4 4 4 4 2 2" xfId="50426"/>
    <cellStyle name="Финансовый 2 4 4 4 4 3" xfId="50427"/>
    <cellStyle name="Финансовый 2 4 4 4 4 4" xfId="50428"/>
    <cellStyle name="Финансовый 2 4 4 4 4 5" xfId="50429"/>
    <cellStyle name="Финансовый 2 4 4 4 5" xfId="50430"/>
    <cellStyle name="Финансовый 2 4 4 4 5 2" xfId="50431"/>
    <cellStyle name="Финансовый 2 4 4 4 5 3" xfId="50432"/>
    <cellStyle name="Финансовый 2 4 4 4 5 4" xfId="50433"/>
    <cellStyle name="Финансовый 2 4 4 4 6" xfId="50434"/>
    <cellStyle name="Финансовый 2 4 4 4 7" xfId="50435"/>
    <cellStyle name="Финансовый 2 4 4 4 8" xfId="50436"/>
    <cellStyle name="Финансовый 2 4 4 4 9" xfId="50437"/>
    <cellStyle name="Финансовый 2 4 4 5" xfId="50438"/>
    <cellStyle name="Финансовый 2 4 4 5 2" xfId="50439"/>
    <cellStyle name="Финансовый 2 4 4 5 2 2" xfId="50440"/>
    <cellStyle name="Финансовый 2 4 4 5 2 2 2" xfId="50441"/>
    <cellStyle name="Финансовый 2 4 4 5 2 2 2 2" xfId="50442"/>
    <cellStyle name="Финансовый 2 4 4 5 2 2 3" xfId="50443"/>
    <cellStyle name="Финансовый 2 4 4 5 2 2 4" xfId="50444"/>
    <cellStyle name="Финансовый 2 4 4 5 2 2 5" xfId="50445"/>
    <cellStyle name="Финансовый 2 4 4 5 2 3" xfId="50446"/>
    <cellStyle name="Финансовый 2 4 4 5 2 3 2" xfId="50447"/>
    <cellStyle name="Финансовый 2 4 4 5 2 3 3" xfId="50448"/>
    <cellStyle name="Финансовый 2 4 4 5 2 3 4" xfId="50449"/>
    <cellStyle name="Финансовый 2 4 4 5 2 4" xfId="50450"/>
    <cellStyle name="Финансовый 2 4 4 5 2 5" xfId="50451"/>
    <cellStyle name="Финансовый 2 4 4 5 2 6" xfId="50452"/>
    <cellStyle name="Финансовый 2 4 4 5 2 7" xfId="50453"/>
    <cellStyle name="Финансовый 2 4 4 5 3" xfId="50454"/>
    <cellStyle name="Финансовый 2 4 4 5 3 2" xfId="50455"/>
    <cellStyle name="Финансовый 2 4 4 5 3 2 2" xfId="50456"/>
    <cellStyle name="Финансовый 2 4 4 5 3 3" xfId="50457"/>
    <cellStyle name="Финансовый 2 4 4 5 3 4" xfId="50458"/>
    <cellStyle name="Финансовый 2 4 4 5 3 5" xfId="50459"/>
    <cellStyle name="Финансовый 2 4 4 5 4" xfId="50460"/>
    <cellStyle name="Финансовый 2 4 4 5 4 2" xfId="50461"/>
    <cellStyle name="Финансовый 2 4 4 5 4 3" xfId="50462"/>
    <cellStyle name="Финансовый 2 4 4 5 4 4" xfId="50463"/>
    <cellStyle name="Финансовый 2 4 4 5 5" xfId="50464"/>
    <cellStyle name="Финансовый 2 4 4 5 6" xfId="50465"/>
    <cellStyle name="Финансовый 2 4 4 5 7" xfId="50466"/>
    <cellStyle name="Финансовый 2 4 4 5 8" xfId="50467"/>
    <cellStyle name="Финансовый 2 4 4 6" xfId="50468"/>
    <cellStyle name="Финансовый 2 4 4 6 2" xfId="50469"/>
    <cellStyle name="Финансовый 2 4 4 6 2 2" xfId="50470"/>
    <cellStyle name="Финансовый 2 4 4 6 2 2 2" xfId="50471"/>
    <cellStyle name="Финансовый 2 4 4 6 2 2 2 2" xfId="50472"/>
    <cellStyle name="Финансовый 2 4 4 6 2 2 3" xfId="50473"/>
    <cellStyle name="Финансовый 2 4 4 6 2 2 4" xfId="50474"/>
    <cellStyle name="Финансовый 2 4 4 6 2 2 5" xfId="50475"/>
    <cellStyle name="Финансовый 2 4 4 6 2 3" xfId="50476"/>
    <cellStyle name="Финансовый 2 4 4 6 2 3 2" xfId="50477"/>
    <cellStyle name="Финансовый 2 4 4 6 2 3 3" xfId="50478"/>
    <cellStyle name="Финансовый 2 4 4 6 2 3 4" xfId="50479"/>
    <cellStyle name="Финансовый 2 4 4 6 2 4" xfId="50480"/>
    <cellStyle name="Финансовый 2 4 4 6 2 5" xfId="50481"/>
    <cellStyle name="Финансовый 2 4 4 6 2 6" xfId="50482"/>
    <cellStyle name="Финансовый 2 4 4 6 2 7" xfId="50483"/>
    <cellStyle name="Финансовый 2 4 4 6 3" xfId="50484"/>
    <cellStyle name="Финансовый 2 4 4 6 3 2" xfId="50485"/>
    <cellStyle name="Финансовый 2 4 4 6 3 2 2" xfId="50486"/>
    <cellStyle name="Финансовый 2 4 4 6 3 3" xfId="50487"/>
    <cellStyle name="Финансовый 2 4 4 6 3 4" xfId="50488"/>
    <cellStyle name="Финансовый 2 4 4 6 3 5" xfId="50489"/>
    <cellStyle name="Финансовый 2 4 4 6 4" xfId="50490"/>
    <cellStyle name="Финансовый 2 4 4 6 4 2" xfId="50491"/>
    <cellStyle name="Финансовый 2 4 4 6 4 3" xfId="50492"/>
    <cellStyle name="Финансовый 2 4 4 6 4 4" xfId="50493"/>
    <cellStyle name="Финансовый 2 4 4 6 5" xfId="50494"/>
    <cellStyle name="Финансовый 2 4 4 6 6" xfId="50495"/>
    <cellStyle name="Финансовый 2 4 4 6 7" xfId="50496"/>
    <cellStyle name="Финансовый 2 4 4 6 8" xfId="50497"/>
    <cellStyle name="Финансовый 2 4 4 7" xfId="50498"/>
    <cellStyle name="Финансовый 2 4 4 7 2" xfId="50499"/>
    <cellStyle name="Финансовый 2 4 4 7 2 2" xfId="50500"/>
    <cellStyle name="Финансовый 2 4 4 7 2 2 2" xfId="50501"/>
    <cellStyle name="Финансовый 2 4 4 7 2 2 2 2" xfId="50502"/>
    <cellStyle name="Финансовый 2 4 4 7 2 2 3" xfId="50503"/>
    <cellStyle name="Финансовый 2 4 4 7 2 2 4" xfId="50504"/>
    <cellStyle name="Финансовый 2 4 4 7 2 2 5" xfId="50505"/>
    <cellStyle name="Финансовый 2 4 4 7 2 3" xfId="50506"/>
    <cellStyle name="Финансовый 2 4 4 7 2 3 2" xfId="50507"/>
    <cellStyle name="Финансовый 2 4 4 7 2 3 3" xfId="50508"/>
    <cellStyle name="Финансовый 2 4 4 7 2 3 4" xfId="50509"/>
    <cellStyle name="Финансовый 2 4 4 7 2 4" xfId="50510"/>
    <cellStyle name="Финансовый 2 4 4 7 2 5" xfId="50511"/>
    <cellStyle name="Финансовый 2 4 4 7 2 6" xfId="50512"/>
    <cellStyle name="Финансовый 2 4 4 7 2 7" xfId="50513"/>
    <cellStyle name="Финансовый 2 4 4 7 3" xfId="50514"/>
    <cellStyle name="Финансовый 2 4 4 7 3 2" xfId="50515"/>
    <cellStyle name="Финансовый 2 4 4 7 3 2 2" xfId="50516"/>
    <cellStyle name="Финансовый 2 4 4 7 3 3" xfId="50517"/>
    <cellStyle name="Финансовый 2 4 4 7 3 4" xfId="50518"/>
    <cellStyle name="Финансовый 2 4 4 7 3 5" xfId="50519"/>
    <cellStyle name="Финансовый 2 4 4 7 4" xfId="50520"/>
    <cellStyle name="Финансовый 2 4 4 7 4 2" xfId="50521"/>
    <cellStyle name="Финансовый 2 4 4 7 4 3" xfId="50522"/>
    <cellStyle name="Финансовый 2 4 4 7 4 4" xfId="50523"/>
    <cellStyle name="Финансовый 2 4 4 7 5" xfId="50524"/>
    <cellStyle name="Финансовый 2 4 4 7 6" xfId="50525"/>
    <cellStyle name="Финансовый 2 4 4 7 7" xfId="50526"/>
    <cellStyle name="Финансовый 2 4 4 7 8" xfId="50527"/>
    <cellStyle name="Финансовый 2 4 4 8" xfId="50528"/>
    <cellStyle name="Финансовый 2 4 4 8 2" xfId="50529"/>
    <cellStyle name="Финансовый 2 4 4 8 2 2" xfId="50530"/>
    <cellStyle name="Финансовый 2 4 4 8 2 2 2" xfId="50531"/>
    <cellStyle name="Финансовый 2 4 4 8 2 3" xfId="50532"/>
    <cellStyle name="Финансовый 2 4 4 8 2 4" xfId="50533"/>
    <cellStyle name="Финансовый 2 4 4 8 2 5" xfId="50534"/>
    <cellStyle name="Финансовый 2 4 4 8 3" xfId="50535"/>
    <cellStyle name="Финансовый 2 4 4 8 3 2" xfId="50536"/>
    <cellStyle name="Финансовый 2 4 4 8 3 3" xfId="50537"/>
    <cellStyle name="Финансовый 2 4 4 8 3 4" xfId="50538"/>
    <cellStyle name="Финансовый 2 4 4 8 4" xfId="50539"/>
    <cellStyle name="Финансовый 2 4 4 8 5" xfId="50540"/>
    <cellStyle name="Финансовый 2 4 4 8 6" xfId="50541"/>
    <cellStyle name="Финансовый 2 4 4 8 7" xfId="50542"/>
    <cellStyle name="Финансовый 2 4 4 9" xfId="50543"/>
    <cellStyle name="Финансовый 2 4 4 9 2" xfId="50544"/>
    <cellStyle name="Финансовый 2 4 4 9 2 2" xfId="50545"/>
    <cellStyle name="Финансовый 2 4 4 9 2 2 2" xfId="50546"/>
    <cellStyle name="Финансовый 2 4 4 9 2 3" xfId="50547"/>
    <cellStyle name="Финансовый 2 4 4 9 2 4" xfId="50548"/>
    <cellStyle name="Финансовый 2 4 4 9 2 5" xfId="50549"/>
    <cellStyle name="Финансовый 2 4 4 9 3" xfId="50550"/>
    <cellStyle name="Финансовый 2 4 4 9 3 2" xfId="50551"/>
    <cellStyle name="Финансовый 2 4 4 9 3 3" xfId="50552"/>
    <cellStyle name="Финансовый 2 4 4 9 3 4" xfId="50553"/>
    <cellStyle name="Финансовый 2 4 4 9 4" xfId="50554"/>
    <cellStyle name="Финансовый 2 4 4 9 5" xfId="50555"/>
    <cellStyle name="Финансовый 2 4 4 9 6" xfId="50556"/>
    <cellStyle name="Финансовый 2 4 4 9 7" xfId="50557"/>
    <cellStyle name="Финансовый 2 4 5" xfId="50558"/>
    <cellStyle name="Финансовый 2 4 5 10" xfId="50559"/>
    <cellStyle name="Финансовый 2 4 5 10 2" xfId="50560"/>
    <cellStyle name="Финансовый 2 4 5 10 2 2" xfId="50561"/>
    <cellStyle name="Финансовый 2 4 5 10 3" xfId="50562"/>
    <cellStyle name="Финансовый 2 4 5 10 4" xfId="50563"/>
    <cellStyle name="Финансовый 2 4 5 10 5" xfId="50564"/>
    <cellStyle name="Финансовый 2 4 5 11" xfId="50565"/>
    <cellStyle name="Финансовый 2 4 5 11 2" xfId="50566"/>
    <cellStyle name="Финансовый 2 4 5 11 3" xfId="50567"/>
    <cellStyle name="Финансовый 2 4 5 11 4" xfId="50568"/>
    <cellStyle name="Финансовый 2 4 5 12" xfId="50569"/>
    <cellStyle name="Финансовый 2 4 5 13" xfId="50570"/>
    <cellStyle name="Финансовый 2 4 5 14" xfId="50571"/>
    <cellStyle name="Финансовый 2 4 5 15" xfId="50572"/>
    <cellStyle name="Финансовый 2 4 5 2" xfId="50573"/>
    <cellStyle name="Финансовый 2 4 5 2 2" xfId="50574"/>
    <cellStyle name="Финансовый 2 4 5 2 2 2" xfId="50575"/>
    <cellStyle name="Финансовый 2 4 5 2 2 2 2" xfId="50576"/>
    <cellStyle name="Финансовый 2 4 5 2 2 2 2 2" xfId="50577"/>
    <cellStyle name="Финансовый 2 4 5 2 2 2 3" xfId="50578"/>
    <cellStyle name="Финансовый 2 4 5 2 2 2 4" xfId="50579"/>
    <cellStyle name="Финансовый 2 4 5 2 2 2 5" xfId="50580"/>
    <cellStyle name="Финансовый 2 4 5 2 2 3" xfId="50581"/>
    <cellStyle name="Финансовый 2 4 5 2 2 3 2" xfId="50582"/>
    <cellStyle name="Финансовый 2 4 5 2 2 3 3" xfId="50583"/>
    <cellStyle name="Финансовый 2 4 5 2 2 3 4" xfId="50584"/>
    <cellStyle name="Финансовый 2 4 5 2 2 4" xfId="50585"/>
    <cellStyle name="Финансовый 2 4 5 2 2 5" xfId="50586"/>
    <cellStyle name="Финансовый 2 4 5 2 2 6" xfId="50587"/>
    <cellStyle name="Финансовый 2 4 5 2 2 7" xfId="50588"/>
    <cellStyle name="Финансовый 2 4 5 2 3" xfId="50589"/>
    <cellStyle name="Финансовый 2 4 5 2 3 2" xfId="50590"/>
    <cellStyle name="Финансовый 2 4 5 2 3 2 2" xfId="50591"/>
    <cellStyle name="Финансовый 2 4 5 2 3 3" xfId="50592"/>
    <cellStyle name="Финансовый 2 4 5 2 3 4" xfId="50593"/>
    <cellStyle name="Финансовый 2 4 5 2 3 5" xfId="50594"/>
    <cellStyle name="Финансовый 2 4 5 2 4" xfId="50595"/>
    <cellStyle name="Финансовый 2 4 5 2 4 2" xfId="50596"/>
    <cellStyle name="Финансовый 2 4 5 2 4 2 2" xfId="50597"/>
    <cellStyle name="Финансовый 2 4 5 2 4 3" xfId="50598"/>
    <cellStyle name="Финансовый 2 4 5 2 4 4" xfId="50599"/>
    <cellStyle name="Финансовый 2 4 5 2 4 5" xfId="50600"/>
    <cellStyle name="Финансовый 2 4 5 2 5" xfId="50601"/>
    <cellStyle name="Финансовый 2 4 5 2 5 2" xfId="50602"/>
    <cellStyle name="Финансовый 2 4 5 2 5 3" xfId="50603"/>
    <cellStyle name="Финансовый 2 4 5 2 5 4" xfId="50604"/>
    <cellStyle name="Финансовый 2 4 5 2 6" xfId="50605"/>
    <cellStyle name="Финансовый 2 4 5 2 7" xfId="50606"/>
    <cellStyle name="Финансовый 2 4 5 2 8" xfId="50607"/>
    <cellStyle name="Финансовый 2 4 5 2 9" xfId="50608"/>
    <cellStyle name="Финансовый 2 4 5 3" xfId="50609"/>
    <cellStyle name="Финансовый 2 4 5 3 2" xfId="50610"/>
    <cellStyle name="Финансовый 2 4 5 3 2 2" xfId="50611"/>
    <cellStyle name="Финансовый 2 4 5 3 2 2 2" xfId="50612"/>
    <cellStyle name="Финансовый 2 4 5 3 2 2 2 2" xfId="50613"/>
    <cellStyle name="Финансовый 2 4 5 3 2 2 3" xfId="50614"/>
    <cellStyle name="Финансовый 2 4 5 3 2 2 4" xfId="50615"/>
    <cellStyle name="Финансовый 2 4 5 3 2 2 5" xfId="50616"/>
    <cellStyle name="Финансовый 2 4 5 3 2 3" xfId="50617"/>
    <cellStyle name="Финансовый 2 4 5 3 2 3 2" xfId="50618"/>
    <cellStyle name="Финансовый 2 4 5 3 2 3 3" xfId="50619"/>
    <cellStyle name="Финансовый 2 4 5 3 2 3 4" xfId="50620"/>
    <cellStyle name="Финансовый 2 4 5 3 2 4" xfId="50621"/>
    <cellStyle name="Финансовый 2 4 5 3 2 5" xfId="50622"/>
    <cellStyle name="Финансовый 2 4 5 3 2 6" xfId="50623"/>
    <cellStyle name="Финансовый 2 4 5 3 2 7" xfId="50624"/>
    <cellStyle name="Финансовый 2 4 5 3 3" xfId="50625"/>
    <cellStyle name="Финансовый 2 4 5 3 3 2" xfId="50626"/>
    <cellStyle name="Финансовый 2 4 5 3 3 2 2" xfId="50627"/>
    <cellStyle name="Финансовый 2 4 5 3 3 3" xfId="50628"/>
    <cellStyle name="Финансовый 2 4 5 3 3 4" xfId="50629"/>
    <cellStyle name="Финансовый 2 4 5 3 3 5" xfId="50630"/>
    <cellStyle name="Финансовый 2 4 5 3 4" xfId="50631"/>
    <cellStyle name="Финансовый 2 4 5 3 4 2" xfId="50632"/>
    <cellStyle name="Финансовый 2 4 5 3 4 2 2" xfId="50633"/>
    <cellStyle name="Финансовый 2 4 5 3 4 3" xfId="50634"/>
    <cellStyle name="Финансовый 2 4 5 3 4 4" xfId="50635"/>
    <cellStyle name="Финансовый 2 4 5 3 4 5" xfId="50636"/>
    <cellStyle name="Финансовый 2 4 5 3 5" xfId="50637"/>
    <cellStyle name="Финансовый 2 4 5 3 5 2" xfId="50638"/>
    <cellStyle name="Финансовый 2 4 5 3 5 3" xfId="50639"/>
    <cellStyle name="Финансовый 2 4 5 3 5 4" xfId="50640"/>
    <cellStyle name="Финансовый 2 4 5 3 6" xfId="50641"/>
    <cellStyle name="Финансовый 2 4 5 3 7" xfId="50642"/>
    <cellStyle name="Финансовый 2 4 5 3 8" xfId="50643"/>
    <cellStyle name="Финансовый 2 4 5 3 9" xfId="50644"/>
    <cellStyle name="Финансовый 2 4 5 4" xfId="50645"/>
    <cellStyle name="Финансовый 2 4 5 4 2" xfId="50646"/>
    <cellStyle name="Финансовый 2 4 5 4 2 2" xfId="50647"/>
    <cellStyle name="Финансовый 2 4 5 4 2 2 2" xfId="50648"/>
    <cellStyle name="Финансовый 2 4 5 4 2 2 2 2" xfId="50649"/>
    <cellStyle name="Финансовый 2 4 5 4 2 2 3" xfId="50650"/>
    <cellStyle name="Финансовый 2 4 5 4 2 2 4" xfId="50651"/>
    <cellStyle name="Финансовый 2 4 5 4 2 2 5" xfId="50652"/>
    <cellStyle name="Финансовый 2 4 5 4 2 3" xfId="50653"/>
    <cellStyle name="Финансовый 2 4 5 4 2 3 2" xfId="50654"/>
    <cellStyle name="Финансовый 2 4 5 4 2 3 3" xfId="50655"/>
    <cellStyle name="Финансовый 2 4 5 4 2 3 4" xfId="50656"/>
    <cellStyle name="Финансовый 2 4 5 4 2 4" xfId="50657"/>
    <cellStyle name="Финансовый 2 4 5 4 2 5" xfId="50658"/>
    <cellStyle name="Финансовый 2 4 5 4 2 6" xfId="50659"/>
    <cellStyle name="Финансовый 2 4 5 4 2 7" xfId="50660"/>
    <cellStyle name="Финансовый 2 4 5 4 3" xfId="50661"/>
    <cellStyle name="Финансовый 2 4 5 4 3 2" xfId="50662"/>
    <cellStyle name="Финансовый 2 4 5 4 3 2 2" xfId="50663"/>
    <cellStyle name="Финансовый 2 4 5 4 3 3" xfId="50664"/>
    <cellStyle name="Финансовый 2 4 5 4 3 4" xfId="50665"/>
    <cellStyle name="Финансовый 2 4 5 4 3 5" xfId="50666"/>
    <cellStyle name="Финансовый 2 4 5 4 4" xfId="50667"/>
    <cellStyle name="Финансовый 2 4 5 4 4 2" xfId="50668"/>
    <cellStyle name="Финансовый 2 4 5 4 4 3" xfId="50669"/>
    <cellStyle name="Финансовый 2 4 5 4 4 4" xfId="50670"/>
    <cellStyle name="Финансовый 2 4 5 4 5" xfId="50671"/>
    <cellStyle name="Финансовый 2 4 5 4 6" xfId="50672"/>
    <cellStyle name="Финансовый 2 4 5 4 7" xfId="50673"/>
    <cellStyle name="Финансовый 2 4 5 4 8" xfId="50674"/>
    <cellStyle name="Финансовый 2 4 5 5" xfId="50675"/>
    <cellStyle name="Финансовый 2 4 5 5 2" xfId="50676"/>
    <cellStyle name="Финансовый 2 4 5 5 2 2" xfId="50677"/>
    <cellStyle name="Финансовый 2 4 5 5 2 2 2" xfId="50678"/>
    <cellStyle name="Финансовый 2 4 5 5 2 2 2 2" xfId="50679"/>
    <cellStyle name="Финансовый 2 4 5 5 2 2 3" xfId="50680"/>
    <cellStyle name="Финансовый 2 4 5 5 2 2 4" xfId="50681"/>
    <cellStyle name="Финансовый 2 4 5 5 2 2 5" xfId="50682"/>
    <cellStyle name="Финансовый 2 4 5 5 2 3" xfId="50683"/>
    <cellStyle name="Финансовый 2 4 5 5 2 3 2" xfId="50684"/>
    <cellStyle name="Финансовый 2 4 5 5 2 3 3" xfId="50685"/>
    <cellStyle name="Финансовый 2 4 5 5 2 3 4" xfId="50686"/>
    <cellStyle name="Финансовый 2 4 5 5 2 4" xfId="50687"/>
    <cellStyle name="Финансовый 2 4 5 5 2 5" xfId="50688"/>
    <cellStyle name="Финансовый 2 4 5 5 2 6" xfId="50689"/>
    <cellStyle name="Финансовый 2 4 5 5 2 7" xfId="50690"/>
    <cellStyle name="Финансовый 2 4 5 5 3" xfId="50691"/>
    <cellStyle name="Финансовый 2 4 5 5 3 2" xfId="50692"/>
    <cellStyle name="Финансовый 2 4 5 5 3 2 2" xfId="50693"/>
    <cellStyle name="Финансовый 2 4 5 5 3 3" xfId="50694"/>
    <cellStyle name="Финансовый 2 4 5 5 3 4" xfId="50695"/>
    <cellStyle name="Финансовый 2 4 5 5 3 5" xfId="50696"/>
    <cellStyle name="Финансовый 2 4 5 5 4" xfId="50697"/>
    <cellStyle name="Финансовый 2 4 5 5 4 2" xfId="50698"/>
    <cellStyle name="Финансовый 2 4 5 5 4 3" xfId="50699"/>
    <cellStyle name="Финансовый 2 4 5 5 4 4" xfId="50700"/>
    <cellStyle name="Финансовый 2 4 5 5 5" xfId="50701"/>
    <cellStyle name="Финансовый 2 4 5 5 6" xfId="50702"/>
    <cellStyle name="Финансовый 2 4 5 5 7" xfId="50703"/>
    <cellStyle name="Финансовый 2 4 5 5 8" xfId="50704"/>
    <cellStyle name="Финансовый 2 4 5 6" xfId="50705"/>
    <cellStyle name="Финансовый 2 4 5 6 2" xfId="50706"/>
    <cellStyle name="Финансовый 2 4 5 6 2 2" xfId="50707"/>
    <cellStyle name="Финансовый 2 4 5 6 2 2 2" xfId="50708"/>
    <cellStyle name="Финансовый 2 4 5 6 2 2 2 2" xfId="50709"/>
    <cellStyle name="Финансовый 2 4 5 6 2 2 3" xfId="50710"/>
    <cellStyle name="Финансовый 2 4 5 6 2 2 4" xfId="50711"/>
    <cellStyle name="Финансовый 2 4 5 6 2 2 5" xfId="50712"/>
    <cellStyle name="Финансовый 2 4 5 6 2 3" xfId="50713"/>
    <cellStyle name="Финансовый 2 4 5 6 2 3 2" xfId="50714"/>
    <cellStyle name="Финансовый 2 4 5 6 2 3 3" xfId="50715"/>
    <cellStyle name="Финансовый 2 4 5 6 2 3 4" xfId="50716"/>
    <cellStyle name="Финансовый 2 4 5 6 2 4" xfId="50717"/>
    <cellStyle name="Финансовый 2 4 5 6 2 5" xfId="50718"/>
    <cellStyle name="Финансовый 2 4 5 6 2 6" xfId="50719"/>
    <cellStyle name="Финансовый 2 4 5 6 2 7" xfId="50720"/>
    <cellStyle name="Финансовый 2 4 5 6 3" xfId="50721"/>
    <cellStyle name="Финансовый 2 4 5 6 3 2" xfId="50722"/>
    <cellStyle name="Финансовый 2 4 5 6 3 2 2" xfId="50723"/>
    <cellStyle name="Финансовый 2 4 5 6 3 3" xfId="50724"/>
    <cellStyle name="Финансовый 2 4 5 6 3 4" xfId="50725"/>
    <cellStyle name="Финансовый 2 4 5 6 3 5" xfId="50726"/>
    <cellStyle name="Финансовый 2 4 5 6 4" xfId="50727"/>
    <cellStyle name="Финансовый 2 4 5 6 4 2" xfId="50728"/>
    <cellStyle name="Финансовый 2 4 5 6 4 3" xfId="50729"/>
    <cellStyle name="Финансовый 2 4 5 6 4 4" xfId="50730"/>
    <cellStyle name="Финансовый 2 4 5 6 5" xfId="50731"/>
    <cellStyle name="Финансовый 2 4 5 6 6" xfId="50732"/>
    <cellStyle name="Финансовый 2 4 5 6 7" xfId="50733"/>
    <cellStyle name="Финансовый 2 4 5 6 8" xfId="50734"/>
    <cellStyle name="Финансовый 2 4 5 7" xfId="50735"/>
    <cellStyle name="Финансовый 2 4 5 7 2" xfId="50736"/>
    <cellStyle name="Финансовый 2 4 5 7 2 2" xfId="50737"/>
    <cellStyle name="Финансовый 2 4 5 7 2 2 2" xfId="50738"/>
    <cellStyle name="Финансовый 2 4 5 7 2 2 2 2" xfId="50739"/>
    <cellStyle name="Финансовый 2 4 5 7 2 2 3" xfId="50740"/>
    <cellStyle name="Финансовый 2 4 5 7 2 2 4" xfId="50741"/>
    <cellStyle name="Финансовый 2 4 5 7 2 2 5" xfId="50742"/>
    <cellStyle name="Финансовый 2 4 5 7 2 3" xfId="50743"/>
    <cellStyle name="Финансовый 2 4 5 7 2 3 2" xfId="50744"/>
    <cellStyle name="Финансовый 2 4 5 7 2 3 3" xfId="50745"/>
    <cellStyle name="Финансовый 2 4 5 7 2 3 4" xfId="50746"/>
    <cellStyle name="Финансовый 2 4 5 7 2 4" xfId="50747"/>
    <cellStyle name="Финансовый 2 4 5 7 2 5" xfId="50748"/>
    <cellStyle name="Финансовый 2 4 5 7 2 6" xfId="50749"/>
    <cellStyle name="Финансовый 2 4 5 7 2 7" xfId="50750"/>
    <cellStyle name="Финансовый 2 4 5 7 3" xfId="50751"/>
    <cellStyle name="Финансовый 2 4 5 7 3 2" xfId="50752"/>
    <cellStyle name="Финансовый 2 4 5 7 3 2 2" xfId="50753"/>
    <cellStyle name="Финансовый 2 4 5 7 3 3" xfId="50754"/>
    <cellStyle name="Финансовый 2 4 5 7 3 4" xfId="50755"/>
    <cellStyle name="Финансовый 2 4 5 7 3 5" xfId="50756"/>
    <cellStyle name="Финансовый 2 4 5 7 4" xfId="50757"/>
    <cellStyle name="Финансовый 2 4 5 7 4 2" xfId="50758"/>
    <cellStyle name="Финансовый 2 4 5 7 4 3" xfId="50759"/>
    <cellStyle name="Финансовый 2 4 5 7 4 4" xfId="50760"/>
    <cellStyle name="Финансовый 2 4 5 7 5" xfId="50761"/>
    <cellStyle name="Финансовый 2 4 5 7 6" xfId="50762"/>
    <cellStyle name="Финансовый 2 4 5 7 7" xfId="50763"/>
    <cellStyle name="Финансовый 2 4 5 7 8" xfId="50764"/>
    <cellStyle name="Финансовый 2 4 5 8" xfId="50765"/>
    <cellStyle name="Финансовый 2 4 5 8 2" xfId="50766"/>
    <cellStyle name="Финансовый 2 4 5 8 2 2" xfId="50767"/>
    <cellStyle name="Финансовый 2 4 5 8 2 2 2" xfId="50768"/>
    <cellStyle name="Финансовый 2 4 5 8 2 3" xfId="50769"/>
    <cellStyle name="Финансовый 2 4 5 8 2 4" xfId="50770"/>
    <cellStyle name="Финансовый 2 4 5 8 2 5" xfId="50771"/>
    <cellStyle name="Финансовый 2 4 5 8 3" xfId="50772"/>
    <cellStyle name="Финансовый 2 4 5 8 3 2" xfId="50773"/>
    <cellStyle name="Финансовый 2 4 5 8 3 3" xfId="50774"/>
    <cellStyle name="Финансовый 2 4 5 8 3 4" xfId="50775"/>
    <cellStyle name="Финансовый 2 4 5 8 4" xfId="50776"/>
    <cellStyle name="Финансовый 2 4 5 8 5" xfId="50777"/>
    <cellStyle name="Финансовый 2 4 5 8 6" xfId="50778"/>
    <cellStyle name="Финансовый 2 4 5 8 7" xfId="50779"/>
    <cellStyle name="Финансовый 2 4 5 9" xfId="50780"/>
    <cellStyle name="Финансовый 2 4 5 9 2" xfId="50781"/>
    <cellStyle name="Финансовый 2 4 5 9 2 2" xfId="50782"/>
    <cellStyle name="Финансовый 2 4 5 9 2 2 2" xfId="50783"/>
    <cellStyle name="Финансовый 2 4 5 9 2 3" xfId="50784"/>
    <cellStyle name="Финансовый 2 4 5 9 2 4" xfId="50785"/>
    <cellStyle name="Финансовый 2 4 5 9 2 5" xfId="50786"/>
    <cellStyle name="Финансовый 2 4 5 9 3" xfId="50787"/>
    <cellStyle name="Финансовый 2 4 5 9 3 2" xfId="50788"/>
    <cellStyle name="Финансовый 2 4 5 9 3 3" xfId="50789"/>
    <cellStyle name="Финансовый 2 4 5 9 3 4" xfId="50790"/>
    <cellStyle name="Финансовый 2 4 5 9 4" xfId="50791"/>
    <cellStyle name="Финансовый 2 4 5 9 5" xfId="50792"/>
    <cellStyle name="Финансовый 2 4 5 9 6" xfId="50793"/>
    <cellStyle name="Финансовый 2 4 5 9 7" xfId="50794"/>
    <cellStyle name="Финансовый 2 4 6" xfId="50795"/>
    <cellStyle name="Финансовый 2 4 6 2" xfId="50796"/>
    <cellStyle name="Финансовый 2 4 6 2 2" xfId="50797"/>
    <cellStyle name="Финансовый 2 4 6 2 2 2" xfId="50798"/>
    <cellStyle name="Финансовый 2 4 6 2 2 2 2" xfId="50799"/>
    <cellStyle name="Финансовый 2 4 6 2 2 3" xfId="50800"/>
    <cellStyle name="Финансовый 2 4 6 2 2 4" xfId="50801"/>
    <cellStyle name="Финансовый 2 4 6 2 2 5" xfId="50802"/>
    <cellStyle name="Финансовый 2 4 6 2 3" xfId="50803"/>
    <cellStyle name="Финансовый 2 4 6 2 3 2" xfId="50804"/>
    <cellStyle name="Финансовый 2 4 6 2 3 3" xfId="50805"/>
    <cellStyle name="Финансовый 2 4 6 2 3 4" xfId="50806"/>
    <cellStyle name="Финансовый 2 4 6 2 4" xfId="50807"/>
    <cellStyle name="Финансовый 2 4 6 2 5" xfId="50808"/>
    <cellStyle name="Финансовый 2 4 6 2 6" xfId="50809"/>
    <cellStyle name="Финансовый 2 4 6 2 7" xfId="50810"/>
    <cellStyle name="Финансовый 2 4 6 3" xfId="50811"/>
    <cellStyle name="Финансовый 2 4 6 3 2" xfId="50812"/>
    <cellStyle name="Финансовый 2 4 6 3 2 2" xfId="50813"/>
    <cellStyle name="Финансовый 2 4 6 3 2 2 2" xfId="50814"/>
    <cellStyle name="Финансовый 2 4 6 3 2 3" xfId="50815"/>
    <cellStyle name="Финансовый 2 4 6 3 2 4" xfId="50816"/>
    <cellStyle name="Финансовый 2 4 6 3 2 5" xfId="50817"/>
    <cellStyle name="Финансовый 2 4 6 3 3" xfId="50818"/>
    <cellStyle name="Финансовый 2 4 6 3 3 2" xfId="50819"/>
    <cellStyle name="Финансовый 2 4 6 3 3 3" xfId="50820"/>
    <cellStyle name="Финансовый 2 4 6 3 3 4" xfId="50821"/>
    <cellStyle name="Финансовый 2 4 6 3 4" xfId="50822"/>
    <cellStyle name="Финансовый 2 4 6 3 5" xfId="50823"/>
    <cellStyle name="Финансовый 2 4 6 3 6" xfId="50824"/>
    <cellStyle name="Финансовый 2 4 6 3 7" xfId="50825"/>
    <cellStyle name="Финансовый 2 4 6 4" xfId="50826"/>
    <cellStyle name="Финансовый 2 4 6 4 2" xfId="50827"/>
    <cellStyle name="Финансовый 2 4 6 4 2 2" xfId="50828"/>
    <cellStyle name="Финансовый 2 4 6 4 3" xfId="50829"/>
    <cellStyle name="Финансовый 2 4 6 4 4" xfId="50830"/>
    <cellStyle name="Финансовый 2 4 6 4 5" xfId="50831"/>
    <cellStyle name="Финансовый 2 4 6 5" xfId="50832"/>
    <cellStyle name="Финансовый 2 4 6 5 2" xfId="50833"/>
    <cellStyle name="Финансовый 2 4 6 5 3" xfId="50834"/>
    <cellStyle name="Финансовый 2 4 6 5 4" xfId="50835"/>
    <cellStyle name="Финансовый 2 4 6 6" xfId="50836"/>
    <cellStyle name="Финансовый 2 4 6 7" xfId="50837"/>
    <cellStyle name="Финансовый 2 4 6 8" xfId="50838"/>
    <cellStyle name="Финансовый 2 4 6 9" xfId="50839"/>
    <cellStyle name="Финансовый 2 4 7" xfId="50840"/>
    <cellStyle name="Финансовый 2 4 7 2" xfId="50841"/>
    <cellStyle name="Финансовый 2 4 7 2 2" xfId="50842"/>
    <cellStyle name="Финансовый 2 4 7 2 2 2" xfId="50843"/>
    <cellStyle name="Финансовый 2 4 7 2 2 2 2" xfId="50844"/>
    <cellStyle name="Финансовый 2 4 7 2 2 3" xfId="50845"/>
    <cellStyle name="Финансовый 2 4 7 2 2 4" xfId="50846"/>
    <cellStyle name="Финансовый 2 4 7 2 2 5" xfId="50847"/>
    <cellStyle name="Финансовый 2 4 7 2 3" xfId="50848"/>
    <cellStyle name="Финансовый 2 4 7 2 3 2" xfId="50849"/>
    <cellStyle name="Финансовый 2 4 7 2 3 3" xfId="50850"/>
    <cellStyle name="Финансовый 2 4 7 2 3 4" xfId="50851"/>
    <cellStyle name="Финансовый 2 4 7 2 4" xfId="50852"/>
    <cellStyle name="Финансовый 2 4 7 2 5" xfId="50853"/>
    <cellStyle name="Финансовый 2 4 7 2 6" xfId="50854"/>
    <cellStyle name="Финансовый 2 4 7 2 7" xfId="50855"/>
    <cellStyle name="Финансовый 2 4 7 3" xfId="50856"/>
    <cellStyle name="Финансовый 2 4 7 3 2" xfId="50857"/>
    <cellStyle name="Финансовый 2 4 7 3 2 2" xfId="50858"/>
    <cellStyle name="Финансовый 2 4 7 3 3" xfId="50859"/>
    <cellStyle name="Финансовый 2 4 7 3 4" xfId="50860"/>
    <cellStyle name="Финансовый 2 4 7 3 5" xfId="50861"/>
    <cellStyle name="Финансовый 2 4 7 4" xfId="50862"/>
    <cellStyle name="Финансовый 2 4 7 4 2" xfId="50863"/>
    <cellStyle name="Финансовый 2 4 7 4 2 2" xfId="50864"/>
    <cellStyle name="Финансовый 2 4 7 4 3" xfId="50865"/>
    <cellStyle name="Финансовый 2 4 7 4 4" xfId="50866"/>
    <cellStyle name="Финансовый 2 4 7 4 5" xfId="50867"/>
    <cellStyle name="Финансовый 2 4 7 5" xfId="50868"/>
    <cellStyle name="Финансовый 2 4 7 5 2" xfId="50869"/>
    <cellStyle name="Финансовый 2 4 7 5 3" xfId="50870"/>
    <cellStyle name="Финансовый 2 4 7 5 4" xfId="50871"/>
    <cellStyle name="Финансовый 2 4 7 6" xfId="50872"/>
    <cellStyle name="Финансовый 2 4 7 7" xfId="50873"/>
    <cellStyle name="Финансовый 2 4 7 8" xfId="50874"/>
    <cellStyle name="Финансовый 2 4 7 9" xfId="50875"/>
    <cellStyle name="Финансовый 2 4 8" xfId="50876"/>
    <cellStyle name="Финансовый 2 4 8 2" xfId="50877"/>
    <cellStyle name="Финансовый 2 4 8 2 2" xfId="50878"/>
    <cellStyle name="Финансовый 2 4 8 2 2 2" xfId="50879"/>
    <cellStyle name="Финансовый 2 4 8 2 2 2 2" xfId="50880"/>
    <cellStyle name="Финансовый 2 4 8 2 2 3" xfId="50881"/>
    <cellStyle name="Финансовый 2 4 8 2 2 4" xfId="50882"/>
    <cellStyle name="Финансовый 2 4 8 2 2 5" xfId="50883"/>
    <cellStyle name="Финансовый 2 4 8 2 3" xfId="50884"/>
    <cellStyle name="Финансовый 2 4 8 2 3 2" xfId="50885"/>
    <cellStyle name="Финансовый 2 4 8 2 3 3" xfId="50886"/>
    <cellStyle name="Финансовый 2 4 8 2 3 4" xfId="50887"/>
    <cellStyle name="Финансовый 2 4 8 2 4" xfId="50888"/>
    <cellStyle name="Финансовый 2 4 8 2 5" xfId="50889"/>
    <cellStyle name="Финансовый 2 4 8 2 6" xfId="50890"/>
    <cellStyle name="Финансовый 2 4 8 2 7" xfId="50891"/>
    <cellStyle name="Финансовый 2 4 8 3" xfId="50892"/>
    <cellStyle name="Финансовый 2 4 8 3 2" xfId="50893"/>
    <cellStyle name="Финансовый 2 4 8 3 2 2" xfId="50894"/>
    <cellStyle name="Финансовый 2 4 8 3 3" xfId="50895"/>
    <cellStyle name="Финансовый 2 4 8 3 4" xfId="50896"/>
    <cellStyle name="Финансовый 2 4 8 3 5" xfId="50897"/>
    <cellStyle name="Финансовый 2 4 8 4" xfId="50898"/>
    <cellStyle name="Финансовый 2 4 8 4 2" xfId="50899"/>
    <cellStyle name="Финансовый 2 4 8 4 2 2" xfId="50900"/>
    <cellStyle name="Финансовый 2 4 8 4 3" xfId="50901"/>
    <cellStyle name="Финансовый 2 4 8 4 4" xfId="50902"/>
    <cellStyle name="Финансовый 2 4 8 4 5" xfId="50903"/>
    <cellStyle name="Финансовый 2 4 8 5" xfId="50904"/>
    <cellStyle name="Финансовый 2 4 8 5 2" xfId="50905"/>
    <cellStyle name="Финансовый 2 4 8 5 3" xfId="50906"/>
    <cellStyle name="Финансовый 2 4 8 5 4" xfId="50907"/>
    <cellStyle name="Финансовый 2 4 8 6" xfId="50908"/>
    <cellStyle name="Финансовый 2 4 8 7" xfId="50909"/>
    <cellStyle name="Финансовый 2 4 8 8" xfId="50910"/>
    <cellStyle name="Финансовый 2 4 8 9" xfId="50911"/>
    <cellStyle name="Финансовый 2 4 9" xfId="50912"/>
    <cellStyle name="Финансовый 2 4 9 2" xfId="50913"/>
    <cellStyle name="Финансовый 2 4 9 2 2" xfId="50914"/>
    <cellStyle name="Финансовый 2 4 9 2 2 2" xfId="50915"/>
    <cellStyle name="Финансовый 2 4 9 2 2 2 2" xfId="50916"/>
    <cellStyle name="Финансовый 2 4 9 2 2 3" xfId="50917"/>
    <cellStyle name="Финансовый 2 4 9 2 2 4" xfId="50918"/>
    <cellStyle name="Финансовый 2 4 9 2 2 5" xfId="50919"/>
    <cellStyle name="Финансовый 2 4 9 2 3" xfId="50920"/>
    <cellStyle name="Финансовый 2 4 9 2 3 2" xfId="50921"/>
    <cellStyle name="Финансовый 2 4 9 2 3 3" xfId="50922"/>
    <cellStyle name="Финансовый 2 4 9 2 3 4" xfId="50923"/>
    <cellStyle name="Финансовый 2 4 9 2 4" xfId="50924"/>
    <cellStyle name="Финансовый 2 4 9 2 5" xfId="50925"/>
    <cellStyle name="Финансовый 2 4 9 2 6" xfId="50926"/>
    <cellStyle name="Финансовый 2 4 9 2 7" xfId="50927"/>
    <cellStyle name="Финансовый 2 4 9 3" xfId="50928"/>
    <cellStyle name="Финансовый 2 4 9 3 2" xfId="50929"/>
    <cellStyle name="Финансовый 2 4 9 3 2 2" xfId="50930"/>
    <cellStyle name="Финансовый 2 4 9 3 3" xfId="50931"/>
    <cellStyle name="Финансовый 2 4 9 3 4" xfId="50932"/>
    <cellStyle name="Финансовый 2 4 9 3 5" xfId="50933"/>
    <cellStyle name="Финансовый 2 4 9 4" xfId="50934"/>
    <cellStyle name="Финансовый 2 4 9 4 2" xfId="50935"/>
    <cellStyle name="Финансовый 2 4 9 4 3" xfId="50936"/>
    <cellStyle name="Финансовый 2 4 9 4 4" xfId="50937"/>
    <cellStyle name="Финансовый 2 4 9 5" xfId="50938"/>
    <cellStyle name="Финансовый 2 4 9 6" xfId="50939"/>
    <cellStyle name="Финансовый 2 4 9 7" xfId="50940"/>
    <cellStyle name="Финансовый 2 4 9 8" xfId="50941"/>
    <cellStyle name="Финансовый 2 5" xfId="50942"/>
    <cellStyle name="Финансовый 2 5 10" xfId="50943"/>
    <cellStyle name="Финансовый 2 5 10 2" xfId="50944"/>
    <cellStyle name="Финансовый 2 5 10 2 2" xfId="50945"/>
    <cellStyle name="Финансовый 2 5 10 2 2 2" xfId="50946"/>
    <cellStyle name="Финансовый 2 5 10 2 2 2 2" xfId="50947"/>
    <cellStyle name="Финансовый 2 5 10 2 2 3" xfId="50948"/>
    <cellStyle name="Финансовый 2 5 10 2 2 4" xfId="50949"/>
    <cellStyle name="Финансовый 2 5 10 2 2 5" xfId="50950"/>
    <cellStyle name="Финансовый 2 5 10 2 3" xfId="50951"/>
    <cellStyle name="Финансовый 2 5 10 2 3 2" xfId="50952"/>
    <cellStyle name="Финансовый 2 5 10 2 3 3" xfId="50953"/>
    <cellStyle name="Финансовый 2 5 10 2 3 4" xfId="50954"/>
    <cellStyle name="Финансовый 2 5 10 2 4" xfId="50955"/>
    <cellStyle name="Финансовый 2 5 10 2 5" xfId="50956"/>
    <cellStyle name="Финансовый 2 5 10 2 6" xfId="50957"/>
    <cellStyle name="Финансовый 2 5 10 2 7" xfId="50958"/>
    <cellStyle name="Финансовый 2 5 10 3" xfId="50959"/>
    <cellStyle name="Финансовый 2 5 10 3 2" xfId="50960"/>
    <cellStyle name="Финансовый 2 5 10 3 2 2" xfId="50961"/>
    <cellStyle name="Финансовый 2 5 10 3 3" xfId="50962"/>
    <cellStyle name="Финансовый 2 5 10 3 4" xfId="50963"/>
    <cellStyle name="Финансовый 2 5 10 3 5" xfId="50964"/>
    <cellStyle name="Финансовый 2 5 10 4" xfId="50965"/>
    <cellStyle name="Финансовый 2 5 10 4 2" xfId="50966"/>
    <cellStyle name="Финансовый 2 5 10 4 3" xfId="50967"/>
    <cellStyle name="Финансовый 2 5 10 4 4" xfId="50968"/>
    <cellStyle name="Финансовый 2 5 10 5" xfId="50969"/>
    <cellStyle name="Финансовый 2 5 10 6" xfId="50970"/>
    <cellStyle name="Финансовый 2 5 10 7" xfId="50971"/>
    <cellStyle name="Финансовый 2 5 10 8" xfId="50972"/>
    <cellStyle name="Финансовый 2 5 11" xfId="50973"/>
    <cellStyle name="Финансовый 2 5 11 2" xfId="50974"/>
    <cellStyle name="Финансовый 2 5 11 2 2" xfId="50975"/>
    <cellStyle name="Финансовый 2 5 11 2 2 2" xfId="50976"/>
    <cellStyle name="Финансовый 2 5 11 2 2 2 2" xfId="50977"/>
    <cellStyle name="Финансовый 2 5 11 2 2 3" xfId="50978"/>
    <cellStyle name="Финансовый 2 5 11 2 2 4" xfId="50979"/>
    <cellStyle name="Финансовый 2 5 11 2 2 5" xfId="50980"/>
    <cellStyle name="Финансовый 2 5 11 2 3" xfId="50981"/>
    <cellStyle name="Финансовый 2 5 11 2 3 2" xfId="50982"/>
    <cellStyle name="Финансовый 2 5 11 2 3 3" xfId="50983"/>
    <cellStyle name="Финансовый 2 5 11 2 3 4" xfId="50984"/>
    <cellStyle name="Финансовый 2 5 11 2 4" xfId="50985"/>
    <cellStyle name="Финансовый 2 5 11 2 5" xfId="50986"/>
    <cellStyle name="Финансовый 2 5 11 2 6" xfId="50987"/>
    <cellStyle name="Финансовый 2 5 11 2 7" xfId="50988"/>
    <cellStyle name="Финансовый 2 5 11 3" xfId="50989"/>
    <cellStyle name="Финансовый 2 5 11 3 2" xfId="50990"/>
    <cellStyle name="Финансовый 2 5 11 3 2 2" xfId="50991"/>
    <cellStyle name="Финансовый 2 5 11 3 3" xfId="50992"/>
    <cellStyle name="Финансовый 2 5 11 3 4" xfId="50993"/>
    <cellStyle name="Финансовый 2 5 11 3 5" xfId="50994"/>
    <cellStyle name="Финансовый 2 5 11 4" xfId="50995"/>
    <cellStyle name="Финансовый 2 5 11 4 2" xfId="50996"/>
    <cellStyle name="Финансовый 2 5 11 4 3" xfId="50997"/>
    <cellStyle name="Финансовый 2 5 11 4 4" xfId="50998"/>
    <cellStyle name="Финансовый 2 5 11 5" xfId="50999"/>
    <cellStyle name="Финансовый 2 5 11 6" xfId="51000"/>
    <cellStyle name="Финансовый 2 5 11 7" xfId="51001"/>
    <cellStyle name="Финансовый 2 5 11 8" xfId="51002"/>
    <cellStyle name="Финансовый 2 5 12" xfId="51003"/>
    <cellStyle name="Финансовый 2 5 12 2" xfId="51004"/>
    <cellStyle name="Финансовый 2 5 12 2 2" xfId="51005"/>
    <cellStyle name="Финансовый 2 5 12 2 2 2" xfId="51006"/>
    <cellStyle name="Финансовый 2 5 12 2 3" xfId="51007"/>
    <cellStyle name="Финансовый 2 5 12 2 4" xfId="51008"/>
    <cellStyle name="Финансовый 2 5 12 2 5" xfId="51009"/>
    <cellStyle name="Финансовый 2 5 12 3" xfId="51010"/>
    <cellStyle name="Финансовый 2 5 12 3 2" xfId="51011"/>
    <cellStyle name="Финансовый 2 5 12 3 3" xfId="51012"/>
    <cellStyle name="Финансовый 2 5 12 3 4" xfId="51013"/>
    <cellStyle name="Финансовый 2 5 12 4" xfId="51014"/>
    <cellStyle name="Финансовый 2 5 12 5" xfId="51015"/>
    <cellStyle name="Финансовый 2 5 12 6" xfId="51016"/>
    <cellStyle name="Финансовый 2 5 12 7" xfId="51017"/>
    <cellStyle name="Финансовый 2 5 13" xfId="51018"/>
    <cellStyle name="Финансовый 2 5 13 2" xfId="51019"/>
    <cellStyle name="Финансовый 2 5 13 2 2" xfId="51020"/>
    <cellStyle name="Финансовый 2 5 13 3" xfId="51021"/>
    <cellStyle name="Финансовый 2 5 13 4" xfId="51022"/>
    <cellStyle name="Финансовый 2 5 13 5" xfId="51023"/>
    <cellStyle name="Финансовый 2 5 14" xfId="51024"/>
    <cellStyle name="Финансовый 2 5 14 2" xfId="51025"/>
    <cellStyle name="Финансовый 2 5 14 2 2" xfId="51026"/>
    <cellStyle name="Финансовый 2 5 14 3" xfId="51027"/>
    <cellStyle name="Финансовый 2 5 14 4" xfId="51028"/>
    <cellStyle name="Финансовый 2 5 14 5" xfId="51029"/>
    <cellStyle name="Финансовый 2 5 15" xfId="51030"/>
    <cellStyle name="Финансовый 2 5 15 2" xfId="51031"/>
    <cellStyle name="Финансовый 2 5 15 2 2" xfId="51032"/>
    <cellStyle name="Финансовый 2 5 15 3" xfId="51033"/>
    <cellStyle name="Финансовый 2 5 15 4" xfId="51034"/>
    <cellStyle name="Финансовый 2 5 15 5" xfId="51035"/>
    <cellStyle name="Финансовый 2 5 16" xfId="51036"/>
    <cellStyle name="Финансовый 2 5 16 2" xfId="51037"/>
    <cellStyle name="Финансовый 2 5 16 2 2" xfId="51038"/>
    <cellStyle name="Финансовый 2 5 16 3" xfId="51039"/>
    <cellStyle name="Финансовый 2 5 17" xfId="51040"/>
    <cellStyle name="Финансовый 2 5 17 2" xfId="51041"/>
    <cellStyle name="Финансовый 2 5 18" xfId="51042"/>
    <cellStyle name="Финансовый 2 5 19" xfId="51043"/>
    <cellStyle name="Финансовый 2 5 2" xfId="51044"/>
    <cellStyle name="Финансовый 2 5 2 10" xfId="51045"/>
    <cellStyle name="Финансовый 2 5 2 10 2" xfId="51046"/>
    <cellStyle name="Финансовый 2 5 2 10 2 2" xfId="51047"/>
    <cellStyle name="Финансовый 2 5 2 10 2 2 2" xfId="51048"/>
    <cellStyle name="Финансовый 2 5 2 10 2 3" xfId="51049"/>
    <cellStyle name="Финансовый 2 5 2 10 2 4" xfId="51050"/>
    <cellStyle name="Финансовый 2 5 2 10 2 5" xfId="51051"/>
    <cellStyle name="Финансовый 2 5 2 10 3" xfId="51052"/>
    <cellStyle name="Финансовый 2 5 2 10 3 2" xfId="51053"/>
    <cellStyle name="Финансовый 2 5 2 10 3 3" xfId="51054"/>
    <cellStyle name="Финансовый 2 5 2 10 3 4" xfId="51055"/>
    <cellStyle name="Финансовый 2 5 2 10 4" xfId="51056"/>
    <cellStyle name="Финансовый 2 5 2 10 5" xfId="51057"/>
    <cellStyle name="Финансовый 2 5 2 10 6" xfId="51058"/>
    <cellStyle name="Финансовый 2 5 2 10 7" xfId="51059"/>
    <cellStyle name="Финансовый 2 5 2 11" xfId="51060"/>
    <cellStyle name="Финансовый 2 5 2 11 2" xfId="51061"/>
    <cellStyle name="Финансовый 2 5 2 11 2 2" xfId="51062"/>
    <cellStyle name="Финансовый 2 5 2 11 3" xfId="51063"/>
    <cellStyle name="Финансовый 2 5 2 11 4" xfId="51064"/>
    <cellStyle name="Финансовый 2 5 2 11 5" xfId="51065"/>
    <cellStyle name="Финансовый 2 5 2 12" xfId="51066"/>
    <cellStyle name="Финансовый 2 5 2 12 2" xfId="51067"/>
    <cellStyle name="Финансовый 2 5 2 12 2 2" xfId="51068"/>
    <cellStyle name="Финансовый 2 5 2 12 3" xfId="51069"/>
    <cellStyle name="Финансовый 2 5 2 12 4" xfId="51070"/>
    <cellStyle name="Финансовый 2 5 2 12 5" xfId="51071"/>
    <cellStyle name="Финансовый 2 5 2 13" xfId="51072"/>
    <cellStyle name="Финансовый 2 5 2 13 2" xfId="51073"/>
    <cellStyle name="Финансовый 2 5 2 13 2 2" xfId="51074"/>
    <cellStyle name="Финансовый 2 5 2 13 3" xfId="51075"/>
    <cellStyle name="Финансовый 2 5 2 14" xfId="51076"/>
    <cellStyle name="Финансовый 2 5 2 14 2" xfId="51077"/>
    <cellStyle name="Финансовый 2 5 2 15" xfId="51078"/>
    <cellStyle name="Финансовый 2 5 2 16" xfId="51079"/>
    <cellStyle name="Финансовый 2 5 2 2" xfId="51080"/>
    <cellStyle name="Финансовый 2 5 2 2 10" xfId="51081"/>
    <cellStyle name="Финансовый 2 5 2 2 10 2" xfId="51082"/>
    <cellStyle name="Финансовый 2 5 2 2 10 2 2" xfId="51083"/>
    <cellStyle name="Финансовый 2 5 2 2 10 3" xfId="51084"/>
    <cellStyle name="Финансовый 2 5 2 2 10 4" xfId="51085"/>
    <cellStyle name="Финансовый 2 5 2 2 10 5" xfId="51086"/>
    <cellStyle name="Финансовый 2 5 2 2 11" xfId="51087"/>
    <cellStyle name="Финансовый 2 5 2 2 11 2" xfId="51088"/>
    <cellStyle name="Финансовый 2 5 2 2 11 2 2" xfId="51089"/>
    <cellStyle name="Финансовый 2 5 2 2 11 3" xfId="51090"/>
    <cellStyle name="Финансовый 2 5 2 2 11 4" xfId="51091"/>
    <cellStyle name="Финансовый 2 5 2 2 11 5" xfId="51092"/>
    <cellStyle name="Финансовый 2 5 2 2 12" xfId="51093"/>
    <cellStyle name="Финансовый 2 5 2 2 12 2" xfId="51094"/>
    <cellStyle name="Финансовый 2 5 2 2 12 2 2" xfId="51095"/>
    <cellStyle name="Финансовый 2 5 2 2 12 3" xfId="51096"/>
    <cellStyle name="Финансовый 2 5 2 2 13" xfId="51097"/>
    <cellStyle name="Финансовый 2 5 2 2 13 2" xfId="51098"/>
    <cellStyle name="Финансовый 2 5 2 2 14" xfId="51099"/>
    <cellStyle name="Финансовый 2 5 2 2 15" xfId="51100"/>
    <cellStyle name="Финансовый 2 5 2 2 2" xfId="51101"/>
    <cellStyle name="Финансовый 2 5 2 2 2 2" xfId="51102"/>
    <cellStyle name="Финансовый 2 5 2 2 2 2 2" xfId="51103"/>
    <cellStyle name="Финансовый 2 5 2 2 2 2 2 2" xfId="51104"/>
    <cellStyle name="Финансовый 2 5 2 2 2 2 2 2 2" xfId="51105"/>
    <cellStyle name="Финансовый 2 5 2 2 2 2 2 3" xfId="51106"/>
    <cellStyle name="Финансовый 2 5 2 2 2 2 2 4" xfId="51107"/>
    <cellStyle name="Финансовый 2 5 2 2 2 2 2 5" xfId="51108"/>
    <cellStyle name="Финансовый 2 5 2 2 2 2 3" xfId="51109"/>
    <cellStyle name="Финансовый 2 5 2 2 2 2 3 2" xfId="51110"/>
    <cellStyle name="Финансовый 2 5 2 2 2 2 3 3" xfId="51111"/>
    <cellStyle name="Финансовый 2 5 2 2 2 2 3 4" xfId="51112"/>
    <cellStyle name="Финансовый 2 5 2 2 2 2 4" xfId="51113"/>
    <cellStyle name="Финансовый 2 5 2 2 2 2 5" xfId="51114"/>
    <cellStyle name="Финансовый 2 5 2 2 2 2 6" xfId="51115"/>
    <cellStyle name="Финансовый 2 5 2 2 2 2 7" xfId="51116"/>
    <cellStyle name="Финансовый 2 5 2 2 2 3" xfId="51117"/>
    <cellStyle name="Финансовый 2 5 2 2 2 3 2" xfId="51118"/>
    <cellStyle name="Финансовый 2 5 2 2 2 3 2 2" xfId="51119"/>
    <cellStyle name="Финансовый 2 5 2 2 2 3 3" xfId="51120"/>
    <cellStyle name="Финансовый 2 5 2 2 2 3 4" xfId="51121"/>
    <cellStyle name="Финансовый 2 5 2 2 2 3 5" xfId="51122"/>
    <cellStyle name="Финансовый 2 5 2 2 2 4" xfId="51123"/>
    <cellStyle name="Финансовый 2 5 2 2 2 4 2" xfId="51124"/>
    <cellStyle name="Финансовый 2 5 2 2 2 4 2 2" xfId="51125"/>
    <cellStyle name="Финансовый 2 5 2 2 2 4 3" xfId="51126"/>
    <cellStyle name="Финансовый 2 5 2 2 2 4 4" xfId="51127"/>
    <cellStyle name="Финансовый 2 5 2 2 2 4 5" xfId="51128"/>
    <cellStyle name="Финансовый 2 5 2 2 2 5" xfId="51129"/>
    <cellStyle name="Финансовый 2 5 2 2 2 5 2" xfId="51130"/>
    <cellStyle name="Финансовый 2 5 2 2 2 5 3" xfId="51131"/>
    <cellStyle name="Финансовый 2 5 2 2 2 5 4" xfId="51132"/>
    <cellStyle name="Финансовый 2 5 2 2 2 6" xfId="51133"/>
    <cellStyle name="Финансовый 2 5 2 2 2 7" xfId="51134"/>
    <cellStyle name="Финансовый 2 5 2 2 2 8" xfId="51135"/>
    <cellStyle name="Финансовый 2 5 2 2 2 9" xfId="51136"/>
    <cellStyle name="Финансовый 2 5 2 2 3" xfId="51137"/>
    <cellStyle name="Финансовый 2 5 2 2 3 2" xfId="51138"/>
    <cellStyle name="Финансовый 2 5 2 2 3 2 2" xfId="51139"/>
    <cellStyle name="Финансовый 2 5 2 2 3 2 2 2" xfId="51140"/>
    <cellStyle name="Финансовый 2 5 2 2 3 2 2 2 2" xfId="51141"/>
    <cellStyle name="Финансовый 2 5 2 2 3 2 2 3" xfId="51142"/>
    <cellStyle name="Финансовый 2 5 2 2 3 2 2 4" xfId="51143"/>
    <cellStyle name="Финансовый 2 5 2 2 3 2 2 5" xfId="51144"/>
    <cellStyle name="Финансовый 2 5 2 2 3 2 3" xfId="51145"/>
    <cellStyle name="Финансовый 2 5 2 2 3 2 3 2" xfId="51146"/>
    <cellStyle name="Финансовый 2 5 2 2 3 2 3 3" xfId="51147"/>
    <cellStyle name="Финансовый 2 5 2 2 3 2 3 4" xfId="51148"/>
    <cellStyle name="Финансовый 2 5 2 2 3 2 4" xfId="51149"/>
    <cellStyle name="Финансовый 2 5 2 2 3 2 5" xfId="51150"/>
    <cellStyle name="Финансовый 2 5 2 2 3 2 6" xfId="51151"/>
    <cellStyle name="Финансовый 2 5 2 2 3 2 7" xfId="51152"/>
    <cellStyle name="Финансовый 2 5 2 2 3 3" xfId="51153"/>
    <cellStyle name="Финансовый 2 5 2 2 3 3 2" xfId="51154"/>
    <cellStyle name="Финансовый 2 5 2 2 3 3 2 2" xfId="51155"/>
    <cellStyle name="Финансовый 2 5 2 2 3 3 3" xfId="51156"/>
    <cellStyle name="Финансовый 2 5 2 2 3 3 4" xfId="51157"/>
    <cellStyle name="Финансовый 2 5 2 2 3 3 5" xfId="51158"/>
    <cellStyle name="Финансовый 2 5 2 2 3 4" xfId="51159"/>
    <cellStyle name="Финансовый 2 5 2 2 3 4 2" xfId="51160"/>
    <cellStyle name="Финансовый 2 5 2 2 3 4 2 2" xfId="51161"/>
    <cellStyle name="Финансовый 2 5 2 2 3 4 3" xfId="51162"/>
    <cellStyle name="Финансовый 2 5 2 2 3 4 4" xfId="51163"/>
    <cellStyle name="Финансовый 2 5 2 2 3 4 5" xfId="51164"/>
    <cellStyle name="Финансовый 2 5 2 2 3 5" xfId="51165"/>
    <cellStyle name="Финансовый 2 5 2 2 3 5 2" xfId="51166"/>
    <cellStyle name="Финансовый 2 5 2 2 3 5 3" xfId="51167"/>
    <cellStyle name="Финансовый 2 5 2 2 3 5 4" xfId="51168"/>
    <cellStyle name="Финансовый 2 5 2 2 3 6" xfId="51169"/>
    <cellStyle name="Финансовый 2 5 2 2 3 7" xfId="51170"/>
    <cellStyle name="Финансовый 2 5 2 2 3 8" xfId="51171"/>
    <cellStyle name="Финансовый 2 5 2 2 3 9" xfId="51172"/>
    <cellStyle name="Финансовый 2 5 2 2 4" xfId="51173"/>
    <cellStyle name="Финансовый 2 5 2 2 4 2" xfId="51174"/>
    <cellStyle name="Финансовый 2 5 2 2 4 2 2" xfId="51175"/>
    <cellStyle name="Финансовый 2 5 2 2 4 2 2 2" xfId="51176"/>
    <cellStyle name="Финансовый 2 5 2 2 4 2 2 2 2" xfId="51177"/>
    <cellStyle name="Финансовый 2 5 2 2 4 2 2 3" xfId="51178"/>
    <cellStyle name="Финансовый 2 5 2 2 4 2 2 4" xfId="51179"/>
    <cellStyle name="Финансовый 2 5 2 2 4 2 2 5" xfId="51180"/>
    <cellStyle name="Финансовый 2 5 2 2 4 2 3" xfId="51181"/>
    <cellStyle name="Финансовый 2 5 2 2 4 2 3 2" xfId="51182"/>
    <cellStyle name="Финансовый 2 5 2 2 4 2 3 3" xfId="51183"/>
    <cellStyle name="Финансовый 2 5 2 2 4 2 3 4" xfId="51184"/>
    <cellStyle name="Финансовый 2 5 2 2 4 2 4" xfId="51185"/>
    <cellStyle name="Финансовый 2 5 2 2 4 2 5" xfId="51186"/>
    <cellStyle name="Финансовый 2 5 2 2 4 2 6" xfId="51187"/>
    <cellStyle name="Финансовый 2 5 2 2 4 2 7" xfId="51188"/>
    <cellStyle name="Финансовый 2 5 2 2 4 3" xfId="51189"/>
    <cellStyle name="Финансовый 2 5 2 2 4 3 2" xfId="51190"/>
    <cellStyle name="Финансовый 2 5 2 2 4 3 2 2" xfId="51191"/>
    <cellStyle name="Финансовый 2 5 2 2 4 3 3" xfId="51192"/>
    <cellStyle name="Финансовый 2 5 2 2 4 3 4" xfId="51193"/>
    <cellStyle name="Финансовый 2 5 2 2 4 3 5" xfId="51194"/>
    <cellStyle name="Финансовый 2 5 2 2 4 4" xfId="51195"/>
    <cellStyle name="Финансовый 2 5 2 2 4 4 2" xfId="51196"/>
    <cellStyle name="Финансовый 2 5 2 2 4 4 2 2" xfId="51197"/>
    <cellStyle name="Финансовый 2 5 2 2 4 4 3" xfId="51198"/>
    <cellStyle name="Финансовый 2 5 2 2 4 4 4" xfId="51199"/>
    <cellStyle name="Финансовый 2 5 2 2 4 4 5" xfId="51200"/>
    <cellStyle name="Финансовый 2 5 2 2 4 5" xfId="51201"/>
    <cellStyle name="Финансовый 2 5 2 2 4 5 2" xfId="51202"/>
    <cellStyle name="Финансовый 2 5 2 2 4 5 3" xfId="51203"/>
    <cellStyle name="Финансовый 2 5 2 2 4 5 4" xfId="51204"/>
    <cellStyle name="Финансовый 2 5 2 2 4 6" xfId="51205"/>
    <cellStyle name="Финансовый 2 5 2 2 4 7" xfId="51206"/>
    <cellStyle name="Финансовый 2 5 2 2 4 8" xfId="51207"/>
    <cellStyle name="Финансовый 2 5 2 2 4 9" xfId="51208"/>
    <cellStyle name="Финансовый 2 5 2 2 5" xfId="51209"/>
    <cellStyle name="Финансовый 2 5 2 2 5 2" xfId="51210"/>
    <cellStyle name="Финансовый 2 5 2 2 5 2 2" xfId="51211"/>
    <cellStyle name="Финансовый 2 5 2 2 5 2 2 2" xfId="51212"/>
    <cellStyle name="Финансовый 2 5 2 2 5 2 2 2 2" xfId="51213"/>
    <cellStyle name="Финансовый 2 5 2 2 5 2 2 3" xfId="51214"/>
    <cellStyle name="Финансовый 2 5 2 2 5 2 2 4" xfId="51215"/>
    <cellStyle name="Финансовый 2 5 2 2 5 2 2 5" xfId="51216"/>
    <cellStyle name="Финансовый 2 5 2 2 5 2 3" xfId="51217"/>
    <cellStyle name="Финансовый 2 5 2 2 5 2 3 2" xfId="51218"/>
    <cellStyle name="Финансовый 2 5 2 2 5 2 3 3" xfId="51219"/>
    <cellStyle name="Финансовый 2 5 2 2 5 2 3 4" xfId="51220"/>
    <cellStyle name="Финансовый 2 5 2 2 5 2 4" xfId="51221"/>
    <cellStyle name="Финансовый 2 5 2 2 5 2 5" xfId="51222"/>
    <cellStyle name="Финансовый 2 5 2 2 5 2 6" xfId="51223"/>
    <cellStyle name="Финансовый 2 5 2 2 5 2 7" xfId="51224"/>
    <cellStyle name="Финансовый 2 5 2 2 5 3" xfId="51225"/>
    <cellStyle name="Финансовый 2 5 2 2 5 3 2" xfId="51226"/>
    <cellStyle name="Финансовый 2 5 2 2 5 3 2 2" xfId="51227"/>
    <cellStyle name="Финансовый 2 5 2 2 5 3 3" xfId="51228"/>
    <cellStyle name="Финансовый 2 5 2 2 5 3 4" xfId="51229"/>
    <cellStyle name="Финансовый 2 5 2 2 5 3 5" xfId="51230"/>
    <cellStyle name="Финансовый 2 5 2 2 5 4" xfId="51231"/>
    <cellStyle name="Финансовый 2 5 2 2 5 4 2" xfId="51232"/>
    <cellStyle name="Финансовый 2 5 2 2 5 4 3" xfId="51233"/>
    <cellStyle name="Финансовый 2 5 2 2 5 4 4" xfId="51234"/>
    <cellStyle name="Финансовый 2 5 2 2 5 5" xfId="51235"/>
    <cellStyle name="Финансовый 2 5 2 2 5 6" xfId="51236"/>
    <cellStyle name="Финансовый 2 5 2 2 5 7" xfId="51237"/>
    <cellStyle name="Финансовый 2 5 2 2 5 8" xfId="51238"/>
    <cellStyle name="Финансовый 2 5 2 2 6" xfId="51239"/>
    <cellStyle name="Финансовый 2 5 2 2 6 2" xfId="51240"/>
    <cellStyle name="Финансовый 2 5 2 2 6 2 2" xfId="51241"/>
    <cellStyle name="Финансовый 2 5 2 2 6 2 2 2" xfId="51242"/>
    <cellStyle name="Финансовый 2 5 2 2 6 2 2 2 2" xfId="51243"/>
    <cellStyle name="Финансовый 2 5 2 2 6 2 2 3" xfId="51244"/>
    <cellStyle name="Финансовый 2 5 2 2 6 2 2 4" xfId="51245"/>
    <cellStyle name="Финансовый 2 5 2 2 6 2 2 5" xfId="51246"/>
    <cellStyle name="Финансовый 2 5 2 2 6 2 3" xfId="51247"/>
    <cellStyle name="Финансовый 2 5 2 2 6 2 3 2" xfId="51248"/>
    <cellStyle name="Финансовый 2 5 2 2 6 2 3 3" xfId="51249"/>
    <cellStyle name="Финансовый 2 5 2 2 6 2 3 4" xfId="51250"/>
    <cellStyle name="Финансовый 2 5 2 2 6 2 4" xfId="51251"/>
    <cellStyle name="Финансовый 2 5 2 2 6 2 5" xfId="51252"/>
    <cellStyle name="Финансовый 2 5 2 2 6 2 6" xfId="51253"/>
    <cellStyle name="Финансовый 2 5 2 2 6 2 7" xfId="51254"/>
    <cellStyle name="Финансовый 2 5 2 2 6 3" xfId="51255"/>
    <cellStyle name="Финансовый 2 5 2 2 6 3 2" xfId="51256"/>
    <cellStyle name="Финансовый 2 5 2 2 6 3 2 2" xfId="51257"/>
    <cellStyle name="Финансовый 2 5 2 2 6 3 3" xfId="51258"/>
    <cellStyle name="Финансовый 2 5 2 2 6 3 4" xfId="51259"/>
    <cellStyle name="Финансовый 2 5 2 2 6 3 5" xfId="51260"/>
    <cellStyle name="Финансовый 2 5 2 2 6 4" xfId="51261"/>
    <cellStyle name="Финансовый 2 5 2 2 6 4 2" xfId="51262"/>
    <cellStyle name="Финансовый 2 5 2 2 6 4 3" xfId="51263"/>
    <cellStyle name="Финансовый 2 5 2 2 6 4 4" xfId="51264"/>
    <cellStyle name="Финансовый 2 5 2 2 6 5" xfId="51265"/>
    <cellStyle name="Финансовый 2 5 2 2 6 6" xfId="51266"/>
    <cellStyle name="Финансовый 2 5 2 2 6 7" xfId="51267"/>
    <cellStyle name="Финансовый 2 5 2 2 6 8" xfId="51268"/>
    <cellStyle name="Финансовый 2 5 2 2 7" xfId="51269"/>
    <cellStyle name="Финансовый 2 5 2 2 7 2" xfId="51270"/>
    <cellStyle name="Финансовый 2 5 2 2 7 2 2" xfId="51271"/>
    <cellStyle name="Финансовый 2 5 2 2 7 2 2 2" xfId="51272"/>
    <cellStyle name="Финансовый 2 5 2 2 7 2 2 2 2" xfId="51273"/>
    <cellStyle name="Финансовый 2 5 2 2 7 2 2 3" xfId="51274"/>
    <cellStyle name="Финансовый 2 5 2 2 7 2 2 4" xfId="51275"/>
    <cellStyle name="Финансовый 2 5 2 2 7 2 2 5" xfId="51276"/>
    <cellStyle name="Финансовый 2 5 2 2 7 2 3" xfId="51277"/>
    <cellStyle name="Финансовый 2 5 2 2 7 2 3 2" xfId="51278"/>
    <cellStyle name="Финансовый 2 5 2 2 7 2 3 3" xfId="51279"/>
    <cellStyle name="Финансовый 2 5 2 2 7 2 3 4" xfId="51280"/>
    <cellStyle name="Финансовый 2 5 2 2 7 2 4" xfId="51281"/>
    <cellStyle name="Финансовый 2 5 2 2 7 2 5" xfId="51282"/>
    <cellStyle name="Финансовый 2 5 2 2 7 2 6" xfId="51283"/>
    <cellStyle name="Финансовый 2 5 2 2 7 2 7" xfId="51284"/>
    <cellStyle name="Финансовый 2 5 2 2 7 3" xfId="51285"/>
    <cellStyle name="Финансовый 2 5 2 2 7 3 2" xfId="51286"/>
    <cellStyle name="Финансовый 2 5 2 2 7 3 2 2" xfId="51287"/>
    <cellStyle name="Финансовый 2 5 2 2 7 3 3" xfId="51288"/>
    <cellStyle name="Финансовый 2 5 2 2 7 3 4" xfId="51289"/>
    <cellStyle name="Финансовый 2 5 2 2 7 3 5" xfId="51290"/>
    <cellStyle name="Финансовый 2 5 2 2 7 4" xfId="51291"/>
    <cellStyle name="Финансовый 2 5 2 2 7 4 2" xfId="51292"/>
    <cellStyle name="Финансовый 2 5 2 2 7 4 3" xfId="51293"/>
    <cellStyle name="Финансовый 2 5 2 2 7 4 4" xfId="51294"/>
    <cellStyle name="Финансовый 2 5 2 2 7 5" xfId="51295"/>
    <cellStyle name="Финансовый 2 5 2 2 7 6" xfId="51296"/>
    <cellStyle name="Финансовый 2 5 2 2 7 7" xfId="51297"/>
    <cellStyle name="Финансовый 2 5 2 2 7 8" xfId="51298"/>
    <cellStyle name="Финансовый 2 5 2 2 8" xfId="51299"/>
    <cellStyle name="Финансовый 2 5 2 2 8 2" xfId="51300"/>
    <cellStyle name="Финансовый 2 5 2 2 8 2 2" xfId="51301"/>
    <cellStyle name="Финансовый 2 5 2 2 8 2 2 2" xfId="51302"/>
    <cellStyle name="Финансовый 2 5 2 2 8 2 3" xfId="51303"/>
    <cellStyle name="Финансовый 2 5 2 2 8 2 4" xfId="51304"/>
    <cellStyle name="Финансовый 2 5 2 2 8 2 5" xfId="51305"/>
    <cellStyle name="Финансовый 2 5 2 2 8 3" xfId="51306"/>
    <cellStyle name="Финансовый 2 5 2 2 8 3 2" xfId="51307"/>
    <cellStyle name="Финансовый 2 5 2 2 8 3 3" xfId="51308"/>
    <cellStyle name="Финансовый 2 5 2 2 8 3 4" xfId="51309"/>
    <cellStyle name="Финансовый 2 5 2 2 8 4" xfId="51310"/>
    <cellStyle name="Финансовый 2 5 2 2 8 5" xfId="51311"/>
    <cellStyle name="Финансовый 2 5 2 2 8 6" xfId="51312"/>
    <cellStyle name="Финансовый 2 5 2 2 8 7" xfId="51313"/>
    <cellStyle name="Финансовый 2 5 2 2 9" xfId="51314"/>
    <cellStyle name="Финансовый 2 5 2 2 9 2" xfId="51315"/>
    <cellStyle name="Финансовый 2 5 2 2 9 2 2" xfId="51316"/>
    <cellStyle name="Финансовый 2 5 2 2 9 2 2 2" xfId="51317"/>
    <cellStyle name="Финансовый 2 5 2 2 9 2 3" xfId="51318"/>
    <cellStyle name="Финансовый 2 5 2 2 9 2 4" xfId="51319"/>
    <cellStyle name="Финансовый 2 5 2 2 9 2 5" xfId="51320"/>
    <cellStyle name="Финансовый 2 5 2 2 9 3" xfId="51321"/>
    <cellStyle name="Финансовый 2 5 2 2 9 3 2" xfId="51322"/>
    <cellStyle name="Финансовый 2 5 2 2 9 3 3" xfId="51323"/>
    <cellStyle name="Финансовый 2 5 2 2 9 3 4" xfId="51324"/>
    <cellStyle name="Финансовый 2 5 2 2 9 4" xfId="51325"/>
    <cellStyle name="Финансовый 2 5 2 2 9 5" xfId="51326"/>
    <cellStyle name="Финансовый 2 5 2 2 9 6" xfId="51327"/>
    <cellStyle name="Финансовый 2 5 2 2 9 7" xfId="51328"/>
    <cellStyle name="Финансовый 2 5 2 3" xfId="51329"/>
    <cellStyle name="Финансовый 2 5 2 3 2" xfId="51330"/>
    <cellStyle name="Финансовый 2 5 2 3 2 2" xfId="51331"/>
    <cellStyle name="Финансовый 2 5 2 3 2 2 2" xfId="51332"/>
    <cellStyle name="Финансовый 2 5 2 3 2 2 2 2" xfId="51333"/>
    <cellStyle name="Финансовый 2 5 2 3 2 2 3" xfId="51334"/>
    <cellStyle name="Финансовый 2 5 2 3 2 2 4" xfId="51335"/>
    <cellStyle name="Финансовый 2 5 2 3 2 2 5" xfId="51336"/>
    <cellStyle name="Финансовый 2 5 2 3 2 3" xfId="51337"/>
    <cellStyle name="Финансовый 2 5 2 3 2 3 2" xfId="51338"/>
    <cellStyle name="Финансовый 2 5 2 3 2 3 2 2" xfId="51339"/>
    <cellStyle name="Финансовый 2 5 2 3 2 3 3" xfId="51340"/>
    <cellStyle name="Финансовый 2 5 2 3 2 3 4" xfId="51341"/>
    <cellStyle name="Финансовый 2 5 2 3 2 3 5" xfId="51342"/>
    <cellStyle name="Финансовый 2 5 2 3 2 4" xfId="51343"/>
    <cellStyle name="Финансовый 2 5 2 3 2 4 2" xfId="51344"/>
    <cellStyle name="Финансовый 2 5 2 3 2 4 3" xfId="51345"/>
    <cellStyle name="Финансовый 2 5 2 3 2 4 4" xfId="51346"/>
    <cellStyle name="Финансовый 2 5 2 3 2 5" xfId="51347"/>
    <cellStyle name="Финансовый 2 5 2 3 2 6" xfId="51348"/>
    <cellStyle name="Финансовый 2 5 2 3 2 7" xfId="51349"/>
    <cellStyle name="Финансовый 2 5 2 3 2 8" xfId="51350"/>
    <cellStyle name="Финансовый 2 5 2 3 3" xfId="51351"/>
    <cellStyle name="Финансовый 2 5 2 3 3 2" xfId="51352"/>
    <cellStyle name="Финансовый 2 5 2 3 3 2 2" xfId="51353"/>
    <cellStyle name="Финансовый 2 5 2 3 3 3" xfId="51354"/>
    <cellStyle name="Финансовый 2 5 2 3 3 4" xfId="51355"/>
    <cellStyle name="Финансовый 2 5 2 3 3 5" xfId="51356"/>
    <cellStyle name="Финансовый 2 5 2 3 4" xfId="51357"/>
    <cellStyle name="Финансовый 2 5 2 3 4 2" xfId="51358"/>
    <cellStyle name="Финансовый 2 5 2 3 4 2 2" xfId="51359"/>
    <cellStyle name="Финансовый 2 5 2 3 4 3" xfId="51360"/>
    <cellStyle name="Финансовый 2 5 2 3 4 4" xfId="51361"/>
    <cellStyle name="Финансовый 2 5 2 3 4 5" xfId="51362"/>
    <cellStyle name="Финансовый 2 5 2 3 5" xfId="51363"/>
    <cellStyle name="Финансовый 2 5 2 3 5 2" xfId="51364"/>
    <cellStyle name="Финансовый 2 5 2 3 5 2 2" xfId="51365"/>
    <cellStyle name="Финансовый 2 5 2 3 5 3" xfId="51366"/>
    <cellStyle name="Финансовый 2 5 2 3 5 4" xfId="51367"/>
    <cellStyle name="Финансовый 2 5 2 3 5 5" xfId="51368"/>
    <cellStyle name="Финансовый 2 5 2 3 6" xfId="51369"/>
    <cellStyle name="Финансовый 2 5 2 3 6 2" xfId="51370"/>
    <cellStyle name="Финансовый 2 5 2 3 6 2 2" xfId="51371"/>
    <cellStyle name="Финансовый 2 5 2 3 6 3" xfId="51372"/>
    <cellStyle name="Финансовый 2 5 2 3 7" xfId="51373"/>
    <cellStyle name="Финансовый 2 5 2 3 7 2" xfId="51374"/>
    <cellStyle name="Финансовый 2 5 2 3 8" xfId="51375"/>
    <cellStyle name="Финансовый 2 5 2 3 9" xfId="51376"/>
    <cellStyle name="Финансовый 2 5 2 4" xfId="51377"/>
    <cellStyle name="Финансовый 2 5 2 4 2" xfId="51378"/>
    <cellStyle name="Финансовый 2 5 2 4 2 2" xfId="51379"/>
    <cellStyle name="Финансовый 2 5 2 4 2 2 2" xfId="51380"/>
    <cellStyle name="Финансовый 2 5 2 4 2 2 2 2" xfId="51381"/>
    <cellStyle name="Финансовый 2 5 2 4 2 2 3" xfId="51382"/>
    <cellStyle name="Финансовый 2 5 2 4 2 2 4" xfId="51383"/>
    <cellStyle name="Финансовый 2 5 2 4 2 2 5" xfId="51384"/>
    <cellStyle name="Финансовый 2 5 2 4 2 3" xfId="51385"/>
    <cellStyle name="Финансовый 2 5 2 4 2 3 2" xfId="51386"/>
    <cellStyle name="Финансовый 2 5 2 4 2 3 3" xfId="51387"/>
    <cellStyle name="Финансовый 2 5 2 4 2 3 4" xfId="51388"/>
    <cellStyle name="Финансовый 2 5 2 4 2 4" xfId="51389"/>
    <cellStyle name="Финансовый 2 5 2 4 2 5" xfId="51390"/>
    <cellStyle name="Финансовый 2 5 2 4 2 6" xfId="51391"/>
    <cellStyle name="Финансовый 2 5 2 4 2 7" xfId="51392"/>
    <cellStyle name="Финансовый 2 5 2 4 3" xfId="51393"/>
    <cellStyle name="Финансовый 2 5 2 4 3 2" xfId="51394"/>
    <cellStyle name="Финансовый 2 5 2 4 3 2 2" xfId="51395"/>
    <cellStyle name="Финансовый 2 5 2 4 3 3" xfId="51396"/>
    <cellStyle name="Финансовый 2 5 2 4 3 4" xfId="51397"/>
    <cellStyle name="Финансовый 2 5 2 4 3 5" xfId="51398"/>
    <cellStyle name="Финансовый 2 5 2 4 4" xfId="51399"/>
    <cellStyle name="Финансовый 2 5 2 4 4 2" xfId="51400"/>
    <cellStyle name="Финансовый 2 5 2 4 4 2 2" xfId="51401"/>
    <cellStyle name="Финансовый 2 5 2 4 4 3" xfId="51402"/>
    <cellStyle name="Финансовый 2 5 2 4 4 4" xfId="51403"/>
    <cellStyle name="Финансовый 2 5 2 4 4 5" xfId="51404"/>
    <cellStyle name="Финансовый 2 5 2 4 5" xfId="51405"/>
    <cellStyle name="Финансовый 2 5 2 4 5 2" xfId="51406"/>
    <cellStyle name="Финансовый 2 5 2 4 5 3" xfId="51407"/>
    <cellStyle name="Финансовый 2 5 2 4 5 4" xfId="51408"/>
    <cellStyle name="Финансовый 2 5 2 4 6" xfId="51409"/>
    <cellStyle name="Финансовый 2 5 2 4 7" xfId="51410"/>
    <cellStyle name="Финансовый 2 5 2 4 8" xfId="51411"/>
    <cellStyle name="Финансовый 2 5 2 4 9" xfId="51412"/>
    <cellStyle name="Финансовый 2 5 2 5" xfId="51413"/>
    <cellStyle name="Финансовый 2 5 2 5 2" xfId="51414"/>
    <cellStyle name="Финансовый 2 5 2 5 2 2" xfId="51415"/>
    <cellStyle name="Финансовый 2 5 2 5 2 2 2" xfId="51416"/>
    <cellStyle name="Финансовый 2 5 2 5 2 2 2 2" xfId="51417"/>
    <cellStyle name="Финансовый 2 5 2 5 2 2 3" xfId="51418"/>
    <cellStyle name="Финансовый 2 5 2 5 2 2 4" xfId="51419"/>
    <cellStyle name="Финансовый 2 5 2 5 2 2 5" xfId="51420"/>
    <cellStyle name="Финансовый 2 5 2 5 2 3" xfId="51421"/>
    <cellStyle name="Финансовый 2 5 2 5 2 3 2" xfId="51422"/>
    <cellStyle name="Финансовый 2 5 2 5 2 3 3" xfId="51423"/>
    <cellStyle name="Финансовый 2 5 2 5 2 3 4" xfId="51424"/>
    <cellStyle name="Финансовый 2 5 2 5 2 4" xfId="51425"/>
    <cellStyle name="Финансовый 2 5 2 5 2 5" xfId="51426"/>
    <cellStyle name="Финансовый 2 5 2 5 2 6" xfId="51427"/>
    <cellStyle name="Финансовый 2 5 2 5 2 7" xfId="51428"/>
    <cellStyle name="Финансовый 2 5 2 5 3" xfId="51429"/>
    <cellStyle name="Финансовый 2 5 2 5 3 2" xfId="51430"/>
    <cellStyle name="Финансовый 2 5 2 5 3 2 2" xfId="51431"/>
    <cellStyle name="Финансовый 2 5 2 5 3 3" xfId="51432"/>
    <cellStyle name="Финансовый 2 5 2 5 3 4" xfId="51433"/>
    <cellStyle name="Финансовый 2 5 2 5 3 5" xfId="51434"/>
    <cellStyle name="Финансовый 2 5 2 5 4" xfId="51435"/>
    <cellStyle name="Финансовый 2 5 2 5 4 2" xfId="51436"/>
    <cellStyle name="Финансовый 2 5 2 5 4 2 2" xfId="51437"/>
    <cellStyle name="Финансовый 2 5 2 5 4 3" xfId="51438"/>
    <cellStyle name="Финансовый 2 5 2 5 4 4" xfId="51439"/>
    <cellStyle name="Финансовый 2 5 2 5 4 5" xfId="51440"/>
    <cellStyle name="Финансовый 2 5 2 5 5" xfId="51441"/>
    <cellStyle name="Финансовый 2 5 2 5 5 2" xfId="51442"/>
    <cellStyle name="Финансовый 2 5 2 5 5 3" xfId="51443"/>
    <cellStyle name="Финансовый 2 5 2 5 5 4" xfId="51444"/>
    <cellStyle name="Финансовый 2 5 2 5 6" xfId="51445"/>
    <cellStyle name="Финансовый 2 5 2 5 7" xfId="51446"/>
    <cellStyle name="Финансовый 2 5 2 5 8" xfId="51447"/>
    <cellStyle name="Финансовый 2 5 2 5 9" xfId="51448"/>
    <cellStyle name="Финансовый 2 5 2 6" xfId="51449"/>
    <cellStyle name="Финансовый 2 5 2 6 2" xfId="51450"/>
    <cellStyle name="Финансовый 2 5 2 6 2 2" xfId="51451"/>
    <cellStyle name="Финансовый 2 5 2 6 2 2 2" xfId="51452"/>
    <cellStyle name="Финансовый 2 5 2 6 2 2 2 2" xfId="51453"/>
    <cellStyle name="Финансовый 2 5 2 6 2 2 3" xfId="51454"/>
    <cellStyle name="Финансовый 2 5 2 6 2 2 4" xfId="51455"/>
    <cellStyle name="Финансовый 2 5 2 6 2 2 5" xfId="51456"/>
    <cellStyle name="Финансовый 2 5 2 6 2 3" xfId="51457"/>
    <cellStyle name="Финансовый 2 5 2 6 2 3 2" xfId="51458"/>
    <cellStyle name="Финансовый 2 5 2 6 2 3 3" xfId="51459"/>
    <cellStyle name="Финансовый 2 5 2 6 2 3 4" xfId="51460"/>
    <cellStyle name="Финансовый 2 5 2 6 2 4" xfId="51461"/>
    <cellStyle name="Финансовый 2 5 2 6 2 5" xfId="51462"/>
    <cellStyle name="Финансовый 2 5 2 6 2 6" xfId="51463"/>
    <cellStyle name="Финансовый 2 5 2 6 2 7" xfId="51464"/>
    <cellStyle name="Финансовый 2 5 2 6 3" xfId="51465"/>
    <cellStyle name="Финансовый 2 5 2 6 3 2" xfId="51466"/>
    <cellStyle name="Финансовый 2 5 2 6 3 2 2" xfId="51467"/>
    <cellStyle name="Финансовый 2 5 2 6 3 3" xfId="51468"/>
    <cellStyle name="Финансовый 2 5 2 6 3 4" xfId="51469"/>
    <cellStyle name="Финансовый 2 5 2 6 3 5" xfId="51470"/>
    <cellStyle name="Финансовый 2 5 2 6 4" xfId="51471"/>
    <cellStyle name="Финансовый 2 5 2 6 4 2" xfId="51472"/>
    <cellStyle name="Финансовый 2 5 2 6 4 3" xfId="51473"/>
    <cellStyle name="Финансовый 2 5 2 6 4 4" xfId="51474"/>
    <cellStyle name="Финансовый 2 5 2 6 5" xfId="51475"/>
    <cellStyle name="Финансовый 2 5 2 6 6" xfId="51476"/>
    <cellStyle name="Финансовый 2 5 2 6 7" xfId="51477"/>
    <cellStyle name="Финансовый 2 5 2 6 8" xfId="51478"/>
    <cellStyle name="Финансовый 2 5 2 7" xfId="51479"/>
    <cellStyle name="Финансовый 2 5 2 7 2" xfId="51480"/>
    <cellStyle name="Финансовый 2 5 2 7 2 2" xfId="51481"/>
    <cellStyle name="Финансовый 2 5 2 7 2 2 2" xfId="51482"/>
    <cellStyle name="Финансовый 2 5 2 7 2 2 2 2" xfId="51483"/>
    <cellStyle name="Финансовый 2 5 2 7 2 2 3" xfId="51484"/>
    <cellStyle name="Финансовый 2 5 2 7 2 2 4" xfId="51485"/>
    <cellStyle name="Финансовый 2 5 2 7 2 2 5" xfId="51486"/>
    <cellStyle name="Финансовый 2 5 2 7 2 3" xfId="51487"/>
    <cellStyle name="Финансовый 2 5 2 7 2 3 2" xfId="51488"/>
    <cellStyle name="Финансовый 2 5 2 7 2 3 3" xfId="51489"/>
    <cellStyle name="Финансовый 2 5 2 7 2 3 4" xfId="51490"/>
    <cellStyle name="Финансовый 2 5 2 7 2 4" xfId="51491"/>
    <cellStyle name="Финансовый 2 5 2 7 2 5" xfId="51492"/>
    <cellStyle name="Финансовый 2 5 2 7 2 6" xfId="51493"/>
    <cellStyle name="Финансовый 2 5 2 7 2 7" xfId="51494"/>
    <cellStyle name="Финансовый 2 5 2 7 3" xfId="51495"/>
    <cellStyle name="Финансовый 2 5 2 7 3 2" xfId="51496"/>
    <cellStyle name="Финансовый 2 5 2 7 3 2 2" xfId="51497"/>
    <cellStyle name="Финансовый 2 5 2 7 3 3" xfId="51498"/>
    <cellStyle name="Финансовый 2 5 2 7 3 4" xfId="51499"/>
    <cellStyle name="Финансовый 2 5 2 7 3 5" xfId="51500"/>
    <cellStyle name="Финансовый 2 5 2 7 4" xfId="51501"/>
    <cellStyle name="Финансовый 2 5 2 7 4 2" xfId="51502"/>
    <cellStyle name="Финансовый 2 5 2 7 4 3" xfId="51503"/>
    <cellStyle name="Финансовый 2 5 2 7 4 4" xfId="51504"/>
    <cellStyle name="Финансовый 2 5 2 7 5" xfId="51505"/>
    <cellStyle name="Финансовый 2 5 2 7 6" xfId="51506"/>
    <cellStyle name="Финансовый 2 5 2 7 7" xfId="51507"/>
    <cellStyle name="Финансовый 2 5 2 7 8" xfId="51508"/>
    <cellStyle name="Финансовый 2 5 2 8" xfId="51509"/>
    <cellStyle name="Финансовый 2 5 2 8 2" xfId="51510"/>
    <cellStyle name="Финансовый 2 5 2 8 2 2" xfId="51511"/>
    <cellStyle name="Финансовый 2 5 2 8 2 2 2" xfId="51512"/>
    <cellStyle name="Финансовый 2 5 2 8 2 2 2 2" xfId="51513"/>
    <cellStyle name="Финансовый 2 5 2 8 2 2 3" xfId="51514"/>
    <cellStyle name="Финансовый 2 5 2 8 2 2 4" xfId="51515"/>
    <cellStyle name="Финансовый 2 5 2 8 2 2 5" xfId="51516"/>
    <cellStyle name="Финансовый 2 5 2 8 2 3" xfId="51517"/>
    <cellStyle name="Финансовый 2 5 2 8 2 3 2" xfId="51518"/>
    <cellStyle name="Финансовый 2 5 2 8 2 3 3" xfId="51519"/>
    <cellStyle name="Финансовый 2 5 2 8 2 3 4" xfId="51520"/>
    <cellStyle name="Финансовый 2 5 2 8 2 4" xfId="51521"/>
    <cellStyle name="Финансовый 2 5 2 8 2 5" xfId="51522"/>
    <cellStyle name="Финансовый 2 5 2 8 2 6" xfId="51523"/>
    <cellStyle name="Финансовый 2 5 2 8 2 7" xfId="51524"/>
    <cellStyle name="Финансовый 2 5 2 8 3" xfId="51525"/>
    <cellStyle name="Финансовый 2 5 2 8 3 2" xfId="51526"/>
    <cellStyle name="Финансовый 2 5 2 8 3 2 2" xfId="51527"/>
    <cellStyle name="Финансовый 2 5 2 8 3 3" xfId="51528"/>
    <cellStyle name="Финансовый 2 5 2 8 3 4" xfId="51529"/>
    <cellStyle name="Финансовый 2 5 2 8 3 5" xfId="51530"/>
    <cellStyle name="Финансовый 2 5 2 8 4" xfId="51531"/>
    <cellStyle name="Финансовый 2 5 2 8 4 2" xfId="51532"/>
    <cellStyle name="Финансовый 2 5 2 8 4 3" xfId="51533"/>
    <cellStyle name="Финансовый 2 5 2 8 4 4" xfId="51534"/>
    <cellStyle name="Финансовый 2 5 2 8 5" xfId="51535"/>
    <cellStyle name="Финансовый 2 5 2 8 6" xfId="51536"/>
    <cellStyle name="Финансовый 2 5 2 8 7" xfId="51537"/>
    <cellStyle name="Финансовый 2 5 2 8 8" xfId="51538"/>
    <cellStyle name="Финансовый 2 5 2 9" xfId="51539"/>
    <cellStyle name="Финансовый 2 5 2 9 2" xfId="51540"/>
    <cellStyle name="Финансовый 2 5 2 9 2 2" xfId="51541"/>
    <cellStyle name="Финансовый 2 5 2 9 2 2 2" xfId="51542"/>
    <cellStyle name="Финансовый 2 5 2 9 2 3" xfId="51543"/>
    <cellStyle name="Финансовый 2 5 2 9 2 4" xfId="51544"/>
    <cellStyle name="Финансовый 2 5 2 9 2 5" xfId="51545"/>
    <cellStyle name="Финансовый 2 5 2 9 3" xfId="51546"/>
    <cellStyle name="Финансовый 2 5 2 9 3 2" xfId="51547"/>
    <cellStyle name="Финансовый 2 5 2 9 3 3" xfId="51548"/>
    <cellStyle name="Финансовый 2 5 2 9 3 4" xfId="51549"/>
    <cellStyle name="Финансовый 2 5 2 9 4" xfId="51550"/>
    <cellStyle name="Финансовый 2 5 2 9 5" xfId="51551"/>
    <cellStyle name="Финансовый 2 5 2 9 6" xfId="51552"/>
    <cellStyle name="Финансовый 2 5 2 9 7" xfId="51553"/>
    <cellStyle name="Финансовый 2 5 3" xfId="51554"/>
    <cellStyle name="Финансовый 2 5 3 2" xfId="51555"/>
    <cellStyle name="Финансовый 2 5 3 2 2" xfId="51556"/>
    <cellStyle name="Финансовый 2 5 3 2 2 2" xfId="51557"/>
    <cellStyle name="Финансовый 2 5 3 2 3" xfId="51558"/>
    <cellStyle name="Финансовый 2 5 3 2 4" xfId="51559"/>
    <cellStyle name="Финансовый 2 5 3 2 5" xfId="51560"/>
    <cellStyle name="Финансовый 2 5 3 3" xfId="51561"/>
    <cellStyle name="Финансовый 2 5 3 3 2" xfId="51562"/>
    <cellStyle name="Финансовый 2 5 3 3 2 2" xfId="51563"/>
    <cellStyle name="Финансовый 2 5 3 3 3" xfId="51564"/>
    <cellStyle name="Финансовый 2 5 3 3 4" xfId="51565"/>
    <cellStyle name="Финансовый 2 5 3 3 5" xfId="51566"/>
    <cellStyle name="Финансовый 2 5 3 4" xfId="51567"/>
    <cellStyle name="Финансовый 2 5 3 4 2" xfId="51568"/>
    <cellStyle name="Финансовый 2 5 3 4 2 2" xfId="51569"/>
    <cellStyle name="Финансовый 2 5 3 4 3" xfId="51570"/>
    <cellStyle name="Финансовый 2 5 3 4 4" xfId="51571"/>
    <cellStyle name="Финансовый 2 5 3 4 5" xfId="51572"/>
    <cellStyle name="Финансовый 2 5 3 5" xfId="51573"/>
    <cellStyle name="Финансовый 2 5 3 6" xfId="51574"/>
    <cellStyle name="Финансовый 2 5 3 6 2" xfId="51575"/>
    <cellStyle name="Финансовый 2 5 3 6 2 2" xfId="51576"/>
    <cellStyle name="Финансовый 2 5 3 6 3" xfId="51577"/>
    <cellStyle name="Финансовый 2 5 3 7" xfId="51578"/>
    <cellStyle name="Финансовый 2 5 3 7 2" xfId="51579"/>
    <cellStyle name="Финансовый 2 5 3 8" xfId="51580"/>
    <cellStyle name="Финансовый 2 5 4" xfId="51581"/>
    <cellStyle name="Финансовый 2 5 4 10" xfId="51582"/>
    <cellStyle name="Финансовый 2 5 4 10 2" xfId="51583"/>
    <cellStyle name="Финансовый 2 5 4 10 2 2" xfId="51584"/>
    <cellStyle name="Финансовый 2 5 4 10 3" xfId="51585"/>
    <cellStyle name="Финансовый 2 5 4 10 4" xfId="51586"/>
    <cellStyle name="Финансовый 2 5 4 10 5" xfId="51587"/>
    <cellStyle name="Финансовый 2 5 4 11" xfId="51588"/>
    <cellStyle name="Финансовый 2 5 4 11 2" xfId="51589"/>
    <cellStyle name="Финансовый 2 5 4 11 2 2" xfId="51590"/>
    <cellStyle name="Финансовый 2 5 4 11 3" xfId="51591"/>
    <cellStyle name="Финансовый 2 5 4 11 4" xfId="51592"/>
    <cellStyle name="Финансовый 2 5 4 11 5" xfId="51593"/>
    <cellStyle name="Финансовый 2 5 4 12" xfId="51594"/>
    <cellStyle name="Финансовый 2 5 4 12 2" xfId="51595"/>
    <cellStyle name="Финансовый 2 5 4 12 2 2" xfId="51596"/>
    <cellStyle name="Финансовый 2 5 4 12 3" xfId="51597"/>
    <cellStyle name="Финансовый 2 5 4 13" xfId="51598"/>
    <cellStyle name="Финансовый 2 5 4 13 2" xfId="51599"/>
    <cellStyle name="Финансовый 2 5 4 14" xfId="51600"/>
    <cellStyle name="Финансовый 2 5 4 15" xfId="51601"/>
    <cellStyle name="Финансовый 2 5 4 2" xfId="51602"/>
    <cellStyle name="Финансовый 2 5 4 2 2" xfId="51603"/>
    <cellStyle name="Финансовый 2 5 4 2 2 2" xfId="51604"/>
    <cellStyle name="Финансовый 2 5 4 2 2 2 2" xfId="51605"/>
    <cellStyle name="Финансовый 2 5 4 2 2 2 2 2" xfId="51606"/>
    <cellStyle name="Финансовый 2 5 4 2 2 2 3" xfId="51607"/>
    <cellStyle name="Финансовый 2 5 4 2 2 2 4" xfId="51608"/>
    <cellStyle name="Финансовый 2 5 4 2 2 2 5" xfId="51609"/>
    <cellStyle name="Финансовый 2 5 4 2 2 3" xfId="51610"/>
    <cellStyle name="Финансовый 2 5 4 2 2 3 2" xfId="51611"/>
    <cellStyle name="Финансовый 2 5 4 2 2 3 3" xfId="51612"/>
    <cellStyle name="Финансовый 2 5 4 2 2 3 4" xfId="51613"/>
    <cellStyle name="Финансовый 2 5 4 2 2 4" xfId="51614"/>
    <cellStyle name="Финансовый 2 5 4 2 2 5" xfId="51615"/>
    <cellStyle name="Финансовый 2 5 4 2 2 6" xfId="51616"/>
    <cellStyle name="Финансовый 2 5 4 2 2 7" xfId="51617"/>
    <cellStyle name="Финансовый 2 5 4 2 3" xfId="51618"/>
    <cellStyle name="Финансовый 2 5 4 2 3 2" xfId="51619"/>
    <cellStyle name="Финансовый 2 5 4 2 3 2 2" xfId="51620"/>
    <cellStyle name="Финансовый 2 5 4 2 3 3" xfId="51621"/>
    <cellStyle name="Финансовый 2 5 4 2 3 4" xfId="51622"/>
    <cellStyle name="Финансовый 2 5 4 2 3 5" xfId="51623"/>
    <cellStyle name="Финансовый 2 5 4 2 4" xfId="51624"/>
    <cellStyle name="Финансовый 2 5 4 2 4 2" xfId="51625"/>
    <cellStyle name="Финансовый 2 5 4 2 4 2 2" xfId="51626"/>
    <cellStyle name="Финансовый 2 5 4 2 4 3" xfId="51627"/>
    <cellStyle name="Финансовый 2 5 4 2 4 4" xfId="51628"/>
    <cellStyle name="Финансовый 2 5 4 2 4 5" xfId="51629"/>
    <cellStyle name="Финансовый 2 5 4 2 5" xfId="51630"/>
    <cellStyle name="Финансовый 2 5 4 2 5 2" xfId="51631"/>
    <cellStyle name="Финансовый 2 5 4 2 5 3" xfId="51632"/>
    <cellStyle name="Финансовый 2 5 4 2 5 4" xfId="51633"/>
    <cellStyle name="Финансовый 2 5 4 2 6" xfId="51634"/>
    <cellStyle name="Финансовый 2 5 4 2 7" xfId="51635"/>
    <cellStyle name="Финансовый 2 5 4 2 8" xfId="51636"/>
    <cellStyle name="Финансовый 2 5 4 2 9" xfId="51637"/>
    <cellStyle name="Финансовый 2 5 4 3" xfId="51638"/>
    <cellStyle name="Финансовый 2 5 4 3 2" xfId="51639"/>
    <cellStyle name="Финансовый 2 5 4 3 2 2" xfId="51640"/>
    <cellStyle name="Финансовый 2 5 4 3 2 2 2" xfId="51641"/>
    <cellStyle name="Финансовый 2 5 4 3 2 2 2 2" xfId="51642"/>
    <cellStyle name="Финансовый 2 5 4 3 2 2 3" xfId="51643"/>
    <cellStyle name="Финансовый 2 5 4 3 2 2 4" xfId="51644"/>
    <cellStyle name="Финансовый 2 5 4 3 2 2 5" xfId="51645"/>
    <cellStyle name="Финансовый 2 5 4 3 2 3" xfId="51646"/>
    <cellStyle name="Финансовый 2 5 4 3 2 3 2" xfId="51647"/>
    <cellStyle name="Финансовый 2 5 4 3 2 3 3" xfId="51648"/>
    <cellStyle name="Финансовый 2 5 4 3 2 3 4" xfId="51649"/>
    <cellStyle name="Финансовый 2 5 4 3 2 4" xfId="51650"/>
    <cellStyle name="Финансовый 2 5 4 3 2 5" xfId="51651"/>
    <cellStyle name="Финансовый 2 5 4 3 2 6" xfId="51652"/>
    <cellStyle name="Финансовый 2 5 4 3 2 7" xfId="51653"/>
    <cellStyle name="Финансовый 2 5 4 3 3" xfId="51654"/>
    <cellStyle name="Финансовый 2 5 4 3 3 2" xfId="51655"/>
    <cellStyle name="Финансовый 2 5 4 3 3 2 2" xfId="51656"/>
    <cellStyle name="Финансовый 2 5 4 3 3 3" xfId="51657"/>
    <cellStyle name="Финансовый 2 5 4 3 3 4" xfId="51658"/>
    <cellStyle name="Финансовый 2 5 4 3 3 5" xfId="51659"/>
    <cellStyle name="Финансовый 2 5 4 3 4" xfId="51660"/>
    <cellStyle name="Финансовый 2 5 4 3 4 2" xfId="51661"/>
    <cellStyle name="Финансовый 2 5 4 3 4 2 2" xfId="51662"/>
    <cellStyle name="Финансовый 2 5 4 3 4 3" xfId="51663"/>
    <cellStyle name="Финансовый 2 5 4 3 4 4" xfId="51664"/>
    <cellStyle name="Финансовый 2 5 4 3 4 5" xfId="51665"/>
    <cellStyle name="Финансовый 2 5 4 3 5" xfId="51666"/>
    <cellStyle name="Финансовый 2 5 4 3 5 2" xfId="51667"/>
    <cellStyle name="Финансовый 2 5 4 3 5 3" xfId="51668"/>
    <cellStyle name="Финансовый 2 5 4 3 5 4" xfId="51669"/>
    <cellStyle name="Финансовый 2 5 4 3 6" xfId="51670"/>
    <cellStyle name="Финансовый 2 5 4 3 7" xfId="51671"/>
    <cellStyle name="Финансовый 2 5 4 3 8" xfId="51672"/>
    <cellStyle name="Финансовый 2 5 4 3 9" xfId="51673"/>
    <cellStyle name="Финансовый 2 5 4 4" xfId="51674"/>
    <cellStyle name="Финансовый 2 5 4 4 2" xfId="51675"/>
    <cellStyle name="Финансовый 2 5 4 4 2 2" xfId="51676"/>
    <cellStyle name="Финансовый 2 5 4 4 2 2 2" xfId="51677"/>
    <cellStyle name="Финансовый 2 5 4 4 2 2 2 2" xfId="51678"/>
    <cellStyle name="Финансовый 2 5 4 4 2 2 3" xfId="51679"/>
    <cellStyle name="Финансовый 2 5 4 4 2 2 4" xfId="51680"/>
    <cellStyle name="Финансовый 2 5 4 4 2 2 5" xfId="51681"/>
    <cellStyle name="Финансовый 2 5 4 4 2 3" xfId="51682"/>
    <cellStyle name="Финансовый 2 5 4 4 2 3 2" xfId="51683"/>
    <cellStyle name="Финансовый 2 5 4 4 2 3 3" xfId="51684"/>
    <cellStyle name="Финансовый 2 5 4 4 2 3 4" xfId="51685"/>
    <cellStyle name="Финансовый 2 5 4 4 2 4" xfId="51686"/>
    <cellStyle name="Финансовый 2 5 4 4 2 5" xfId="51687"/>
    <cellStyle name="Финансовый 2 5 4 4 2 6" xfId="51688"/>
    <cellStyle name="Финансовый 2 5 4 4 2 7" xfId="51689"/>
    <cellStyle name="Финансовый 2 5 4 4 3" xfId="51690"/>
    <cellStyle name="Финансовый 2 5 4 4 3 2" xfId="51691"/>
    <cellStyle name="Финансовый 2 5 4 4 3 2 2" xfId="51692"/>
    <cellStyle name="Финансовый 2 5 4 4 3 3" xfId="51693"/>
    <cellStyle name="Финансовый 2 5 4 4 3 4" xfId="51694"/>
    <cellStyle name="Финансовый 2 5 4 4 3 5" xfId="51695"/>
    <cellStyle name="Финансовый 2 5 4 4 4" xfId="51696"/>
    <cellStyle name="Финансовый 2 5 4 4 4 2" xfId="51697"/>
    <cellStyle name="Финансовый 2 5 4 4 4 2 2" xfId="51698"/>
    <cellStyle name="Финансовый 2 5 4 4 4 3" xfId="51699"/>
    <cellStyle name="Финансовый 2 5 4 4 4 4" xfId="51700"/>
    <cellStyle name="Финансовый 2 5 4 4 4 5" xfId="51701"/>
    <cellStyle name="Финансовый 2 5 4 4 5" xfId="51702"/>
    <cellStyle name="Финансовый 2 5 4 4 5 2" xfId="51703"/>
    <cellStyle name="Финансовый 2 5 4 4 5 3" xfId="51704"/>
    <cellStyle name="Финансовый 2 5 4 4 5 4" xfId="51705"/>
    <cellStyle name="Финансовый 2 5 4 4 6" xfId="51706"/>
    <cellStyle name="Финансовый 2 5 4 4 7" xfId="51707"/>
    <cellStyle name="Финансовый 2 5 4 4 8" xfId="51708"/>
    <cellStyle name="Финансовый 2 5 4 4 9" xfId="51709"/>
    <cellStyle name="Финансовый 2 5 4 5" xfId="51710"/>
    <cellStyle name="Финансовый 2 5 4 5 2" xfId="51711"/>
    <cellStyle name="Финансовый 2 5 4 5 2 2" xfId="51712"/>
    <cellStyle name="Финансовый 2 5 4 5 2 2 2" xfId="51713"/>
    <cellStyle name="Финансовый 2 5 4 5 2 2 2 2" xfId="51714"/>
    <cellStyle name="Финансовый 2 5 4 5 2 2 3" xfId="51715"/>
    <cellStyle name="Финансовый 2 5 4 5 2 2 4" xfId="51716"/>
    <cellStyle name="Финансовый 2 5 4 5 2 2 5" xfId="51717"/>
    <cellStyle name="Финансовый 2 5 4 5 2 3" xfId="51718"/>
    <cellStyle name="Финансовый 2 5 4 5 2 3 2" xfId="51719"/>
    <cellStyle name="Финансовый 2 5 4 5 2 3 3" xfId="51720"/>
    <cellStyle name="Финансовый 2 5 4 5 2 3 4" xfId="51721"/>
    <cellStyle name="Финансовый 2 5 4 5 2 4" xfId="51722"/>
    <cellStyle name="Финансовый 2 5 4 5 2 5" xfId="51723"/>
    <cellStyle name="Финансовый 2 5 4 5 2 6" xfId="51724"/>
    <cellStyle name="Финансовый 2 5 4 5 2 7" xfId="51725"/>
    <cellStyle name="Финансовый 2 5 4 5 3" xfId="51726"/>
    <cellStyle name="Финансовый 2 5 4 5 3 2" xfId="51727"/>
    <cellStyle name="Финансовый 2 5 4 5 3 2 2" xfId="51728"/>
    <cellStyle name="Финансовый 2 5 4 5 3 3" xfId="51729"/>
    <cellStyle name="Финансовый 2 5 4 5 3 4" xfId="51730"/>
    <cellStyle name="Финансовый 2 5 4 5 3 5" xfId="51731"/>
    <cellStyle name="Финансовый 2 5 4 5 4" xfId="51732"/>
    <cellStyle name="Финансовый 2 5 4 5 4 2" xfId="51733"/>
    <cellStyle name="Финансовый 2 5 4 5 4 3" xfId="51734"/>
    <cellStyle name="Финансовый 2 5 4 5 4 4" xfId="51735"/>
    <cellStyle name="Финансовый 2 5 4 5 5" xfId="51736"/>
    <cellStyle name="Финансовый 2 5 4 5 6" xfId="51737"/>
    <cellStyle name="Финансовый 2 5 4 5 7" xfId="51738"/>
    <cellStyle name="Финансовый 2 5 4 5 8" xfId="51739"/>
    <cellStyle name="Финансовый 2 5 4 6" xfId="51740"/>
    <cellStyle name="Финансовый 2 5 4 6 2" xfId="51741"/>
    <cellStyle name="Финансовый 2 5 4 6 2 2" xfId="51742"/>
    <cellStyle name="Финансовый 2 5 4 6 2 2 2" xfId="51743"/>
    <cellStyle name="Финансовый 2 5 4 6 2 2 2 2" xfId="51744"/>
    <cellStyle name="Финансовый 2 5 4 6 2 2 3" xfId="51745"/>
    <cellStyle name="Финансовый 2 5 4 6 2 2 4" xfId="51746"/>
    <cellStyle name="Финансовый 2 5 4 6 2 2 5" xfId="51747"/>
    <cellStyle name="Финансовый 2 5 4 6 2 3" xfId="51748"/>
    <cellStyle name="Финансовый 2 5 4 6 2 3 2" xfId="51749"/>
    <cellStyle name="Финансовый 2 5 4 6 2 3 3" xfId="51750"/>
    <cellStyle name="Финансовый 2 5 4 6 2 3 4" xfId="51751"/>
    <cellStyle name="Финансовый 2 5 4 6 2 4" xfId="51752"/>
    <cellStyle name="Финансовый 2 5 4 6 2 5" xfId="51753"/>
    <cellStyle name="Финансовый 2 5 4 6 2 6" xfId="51754"/>
    <cellStyle name="Финансовый 2 5 4 6 2 7" xfId="51755"/>
    <cellStyle name="Финансовый 2 5 4 6 3" xfId="51756"/>
    <cellStyle name="Финансовый 2 5 4 6 3 2" xfId="51757"/>
    <cellStyle name="Финансовый 2 5 4 6 3 2 2" xfId="51758"/>
    <cellStyle name="Финансовый 2 5 4 6 3 3" xfId="51759"/>
    <cellStyle name="Финансовый 2 5 4 6 3 4" xfId="51760"/>
    <cellStyle name="Финансовый 2 5 4 6 3 5" xfId="51761"/>
    <cellStyle name="Финансовый 2 5 4 6 4" xfId="51762"/>
    <cellStyle name="Финансовый 2 5 4 6 4 2" xfId="51763"/>
    <cellStyle name="Финансовый 2 5 4 6 4 3" xfId="51764"/>
    <cellStyle name="Финансовый 2 5 4 6 4 4" xfId="51765"/>
    <cellStyle name="Финансовый 2 5 4 6 5" xfId="51766"/>
    <cellStyle name="Финансовый 2 5 4 6 6" xfId="51767"/>
    <cellStyle name="Финансовый 2 5 4 6 7" xfId="51768"/>
    <cellStyle name="Финансовый 2 5 4 6 8" xfId="51769"/>
    <cellStyle name="Финансовый 2 5 4 7" xfId="51770"/>
    <cellStyle name="Финансовый 2 5 4 7 2" xfId="51771"/>
    <cellStyle name="Финансовый 2 5 4 7 2 2" xfId="51772"/>
    <cellStyle name="Финансовый 2 5 4 7 2 2 2" xfId="51773"/>
    <cellStyle name="Финансовый 2 5 4 7 2 2 2 2" xfId="51774"/>
    <cellStyle name="Финансовый 2 5 4 7 2 2 3" xfId="51775"/>
    <cellStyle name="Финансовый 2 5 4 7 2 2 4" xfId="51776"/>
    <cellStyle name="Финансовый 2 5 4 7 2 2 5" xfId="51777"/>
    <cellStyle name="Финансовый 2 5 4 7 2 3" xfId="51778"/>
    <cellStyle name="Финансовый 2 5 4 7 2 3 2" xfId="51779"/>
    <cellStyle name="Финансовый 2 5 4 7 2 3 3" xfId="51780"/>
    <cellStyle name="Финансовый 2 5 4 7 2 3 4" xfId="51781"/>
    <cellStyle name="Финансовый 2 5 4 7 2 4" xfId="51782"/>
    <cellStyle name="Финансовый 2 5 4 7 2 5" xfId="51783"/>
    <cellStyle name="Финансовый 2 5 4 7 2 6" xfId="51784"/>
    <cellStyle name="Финансовый 2 5 4 7 2 7" xfId="51785"/>
    <cellStyle name="Финансовый 2 5 4 7 3" xfId="51786"/>
    <cellStyle name="Финансовый 2 5 4 7 3 2" xfId="51787"/>
    <cellStyle name="Финансовый 2 5 4 7 3 2 2" xfId="51788"/>
    <cellStyle name="Финансовый 2 5 4 7 3 3" xfId="51789"/>
    <cellStyle name="Финансовый 2 5 4 7 3 4" xfId="51790"/>
    <cellStyle name="Финансовый 2 5 4 7 3 5" xfId="51791"/>
    <cellStyle name="Финансовый 2 5 4 7 4" xfId="51792"/>
    <cellStyle name="Финансовый 2 5 4 7 4 2" xfId="51793"/>
    <cellStyle name="Финансовый 2 5 4 7 4 3" xfId="51794"/>
    <cellStyle name="Финансовый 2 5 4 7 4 4" xfId="51795"/>
    <cellStyle name="Финансовый 2 5 4 7 5" xfId="51796"/>
    <cellStyle name="Финансовый 2 5 4 7 6" xfId="51797"/>
    <cellStyle name="Финансовый 2 5 4 7 7" xfId="51798"/>
    <cellStyle name="Финансовый 2 5 4 7 8" xfId="51799"/>
    <cellStyle name="Финансовый 2 5 4 8" xfId="51800"/>
    <cellStyle name="Финансовый 2 5 4 8 2" xfId="51801"/>
    <cellStyle name="Финансовый 2 5 4 8 2 2" xfId="51802"/>
    <cellStyle name="Финансовый 2 5 4 8 2 2 2" xfId="51803"/>
    <cellStyle name="Финансовый 2 5 4 8 2 3" xfId="51804"/>
    <cellStyle name="Финансовый 2 5 4 8 2 4" xfId="51805"/>
    <cellStyle name="Финансовый 2 5 4 8 2 5" xfId="51806"/>
    <cellStyle name="Финансовый 2 5 4 8 3" xfId="51807"/>
    <cellStyle name="Финансовый 2 5 4 8 3 2" xfId="51808"/>
    <cellStyle name="Финансовый 2 5 4 8 3 3" xfId="51809"/>
    <cellStyle name="Финансовый 2 5 4 8 3 4" xfId="51810"/>
    <cellStyle name="Финансовый 2 5 4 8 4" xfId="51811"/>
    <cellStyle name="Финансовый 2 5 4 8 5" xfId="51812"/>
    <cellStyle name="Финансовый 2 5 4 8 6" xfId="51813"/>
    <cellStyle name="Финансовый 2 5 4 8 7" xfId="51814"/>
    <cellStyle name="Финансовый 2 5 4 9" xfId="51815"/>
    <cellStyle name="Финансовый 2 5 4 9 2" xfId="51816"/>
    <cellStyle name="Финансовый 2 5 4 9 2 2" xfId="51817"/>
    <cellStyle name="Финансовый 2 5 4 9 2 2 2" xfId="51818"/>
    <cellStyle name="Финансовый 2 5 4 9 2 3" xfId="51819"/>
    <cellStyle name="Финансовый 2 5 4 9 2 4" xfId="51820"/>
    <cellStyle name="Финансовый 2 5 4 9 2 5" xfId="51821"/>
    <cellStyle name="Финансовый 2 5 4 9 3" xfId="51822"/>
    <cellStyle name="Финансовый 2 5 4 9 3 2" xfId="51823"/>
    <cellStyle name="Финансовый 2 5 4 9 3 3" xfId="51824"/>
    <cellStyle name="Финансовый 2 5 4 9 3 4" xfId="51825"/>
    <cellStyle name="Финансовый 2 5 4 9 4" xfId="51826"/>
    <cellStyle name="Финансовый 2 5 4 9 5" xfId="51827"/>
    <cellStyle name="Финансовый 2 5 4 9 6" xfId="51828"/>
    <cellStyle name="Финансовый 2 5 4 9 7" xfId="51829"/>
    <cellStyle name="Финансовый 2 5 5" xfId="51830"/>
    <cellStyle name="Финансовый 2 5 5 10" xfId="51831"/>
    <cellStyle name="Финансовый 2 5 5 10 2" xfId="51832"/>
    <cellStyle name="Финансовый 2 5 5 10 2 2" xfId="51833"/>
    <cellStyle name="Финансовый 2 5 5 10 3" xfId="51834"/>
    <cellStyle name="Финансовый 2 5 5 10 4" xfId="51835"/>
    <cellStyle name="Финансовый 2 5 5 10 5" xfId="51836"/>
    <cellStyle name="Финансовый 2 5 5 11" xfId="51837"/>
    <cellStyle name="Финансовый 2 5 5 11 2" xfId="51838"/>
    <cellStyle name="Финансовый 2 5 5 11 3" xfId="51839"/>
    <cellStyle name="Финансовый 2 5 5 11 4" xfId="51840"/>
    <cellStyle name="Финансовый 2 5 5 12" xfId="51841"/>
    <cellStyle name="Финансовый 2 5 5 13" xfId="51842"/>
    <cellStyle name="Финансовый 2 5 5 14" xfId="51843"/>
    <cellStyle name="Финансовый 2 5 5 15" xfId="51844"/>
    <cellStyle name="Финансовый 2 5 5 2" xfId="51845"/>
    <cellStyle name="Финансовый 2 5 5 2 2" xfId="51846"/>
    <cellStyle name="Финансовый 2 5 5 2 2 2" xfId="51847"/>
    <cellStyle name="Финансовый 2 5 5 2 2 2 2" xfId="51848"/>
    <cellStyle name="Финансовый 2 5 5 2 2 2 2 2" xfId="51849"/>
    <cellStyle name="Финансовый 2 5 5 2 2 2 3" xfId="51850"/>
    <cellStyle name="Финансовый 2 5 5 2 2 2 4" xfId="51851"/>
    <cellStyle name="Финансовый 2 5 5 2 2 2 5" xfId="51852"/>
    <cellStyle name="Финансовый 2 5 5 2 2 3" xfId="51853"/>
    <cellStyle name="Финансовый 2 5 5 2 2 3 2" xfId="51854"/>
    <cellStyle name="Финансовый 2 5 5 2 2 3 3" xfId="51855"/>
    <cellStyle name="Финансовый 2 5 5 2 2 3 4" xfId="51856"/>
    <cellStyle name="Финансовый 2 5 5 2 2 4" xfId="51857"/>
    <cellStyle name="Финансовый 2 5 5 2 2 5" xfId="51858"/>
    <cellStyle name="Финансовый 2 5 5 2 2 6" xfId="51859"/>
    <cellStyle name="Финансовый 2 5 5 2 2 7" xfId="51860"/>
    <cellStyle name="Финансовый 2 5 5 2 3" xfId="51861"/>
    <cellStyle name="Финансовый 2 5 5 2 3 2" xfId="51862"/>
    <cellStyle name="Финансовый 2 5 5 2 3 2 2" xfId="51863"/>
    <cellStyle name="Финансовый 2 5 5 2 3 3" xfId="51864"/>
    <cellStyle name="Финансовый 2 5 5 2 3 4" xfId="51865"/>
    <cellStyle name="Финансовый 2 5 5 2 3 5" xfId="51866"/>
    <cellStyle name="Финансовый 2 5 5 2 4" xfId="51867"/>
    <cellStyle name="Финансовый 2 5 5 2 4 2" xfId="51868"/>
    <cellStyle name="Финансовый 2 5 5 2 4 2 2" xfId="51869"/>
    <cellStyle name="Финансовый 2 5 5 2 4 3" xfId="51870"/>
    <cellStyle name="Финансовый 2 5 5 2 4 4" xfId="51871"/>
    <cellStyle name="Финансовый 2 5 5 2 4 5" xfId="51872"/>
    <cellStyle name="Финансовый 2 5 5 2 5" xfId="51873"/>
    <cellStyle name="Финансовый 2 5 5 2 5 2" xfId="51874"/>
    <cellStyle name="Финансовый 2 5 5 2 5 3" xfId="51875"/>
    <cellStyle name="Финансовый 2 5 5 2 5 4" xfId="51876"/>
    <cellStyle name="Финансовый 2 5 5 2 6" xfId="51877"/>
    <cellStyle name="Финансовый 2 5 5 2 7" xfId="51878"/>
    <cellStyle name="Финансовый 2 5 5 2 8" xfId="51879"/>
    <cellStyle name="Финансовый 2 5 5 2 9" xfId="51880"/>
    <cellStyle name="Финансовый 2 5 5 3" xfId="51881"/>
    <cellStyle name="Финансовый 2 5 5 3 2" xfId="51882"/>
    <cellStyle name="Финансовый 2 5 5 3 2 2" xfId="51883"/>
    <cellStyle name="Финансовый 2 5 5 3 2 2 2" xfId="51884"/>
    <cellStyle name="Финансовый 2 5 5 3 2 2 2 2" xfId="51885"/>
    <cellStyle name="Финансовый 2 5 5 3 2 2 3" xfId="51886"/>
    <cellStyle name="Финансовый 2 5 5 3 2 2 4" xfId="51887"/>
    <cellStyle name="Финансовый 2 5 5 3 2 2 5" xfId="51888"/>
    <cellStyle name="Финансовый 2 5 5 3 2 3" xfId="51889"/>
    <cellStyle name="Финансовый 2 5 5 3 2 3 2" xfId="51890"/>
    <cellStyle name="Финансовый 2 5 5 3 2 3 3" xfId="51891"/>
    <cellStyle name="Финансовый 2 5 5 3 2 3 4" xfId="51892"/>
    <cellStyle name="Финансовый 2 5 5 3 2 4" xfId="51893"/>
    <cellStyle name="Финансовый 2 5 5 3 2 5" xfId="51894"/>
    <cellStyle name="Финансовый 2 5 5 3 2 6" xfId="51895"/>
    <cellStyle name="Финансовый 2 5 5 3 2 7" xfId="51896"/>
    <cellStyle name="Финансовый 2 5 5 3 3" xfId="51897"/>
    <cellStyle name="Финансовый 2 5 5 3 3 2" xfId="51898"/>
    <cellStyle name="Финансовый 2 5 5 3 3 2 2" xfId="51899"/>
    <cellStyle name="Финансовый 2 5 5 3 3 3" xfId="51900"/>
    <cellStyle name="Финансовый 2 5 5 3 3 4" xfId="51901"/>
    <cellStyle name="Финансовый 2 5 5 3 3 5" xfId="51902"/>
    <cellStyle name="Финансовый 2 5 5 3 4" xfId="51903"/>
    <cellStyle name="Финансовый 2 5 5 3 4 2" xfId="51904"/>
    <cellStyle name="Финансовый 2 5 5 3 4 2 2" xfId="51905"/>
    <cellStyle name="Финансовый 2 5 5 3 4 3" xfId="51906"/>
    <cellStyle name="Финансовый 2 5 5 3 4 4" xfId="51907"/>
    <cellStyle name="Финансовый 2 5 5 3 4 5" xfId="51908"/>
    <cellStyle name="Финансовый 2 5 5 3 5" xfId="51909"/>
    <cellStyle name="Финансовый 2 5 5 3 5 2" xfId="51910"/>
    <cellStyle name="Финансовый 2 5 5 3 5 3" xfId="51911"/>
    <cellStyle name="Финансовый 2 5 5 3 5 4" xfId="51912"/>
    <cellStyle name="Финансовый 2 5 5 3 6" xfId="51913"/>
    <cellStyle name="Финансовый 2 5 5 3 7" xfId="51914"/>
    <cellStyle name="Финансовый 2 5 5 3 8" xfId="51915"/>
    <cellStyle name="Финансовый 2 5 5 3 9" xfId="51916"/>
    <cellStyle name="Финансовый 2 5 5 4" xfId="51917"/>
    <cellStyle name="Финансовый 2 5 5 4 2" xfId="51918"/>
    <cellStyle name="Финансовый 2 5 5 4 2 2" xfId="51919"/>
    <cellStyle name="Финансовый 2 5 5 4 2 2 2" xfId="51920"/>
    <cellStyle name="Финансовый 2 5 5 4 2 2 2 2" xfId="51921"/>
    <cellStyle name="Финансовый 2 5 5 4 2 2 3" xfId="51922"/>
    <cellStyle name="Финансовый 2 5 5 4 2 2 4" xfId="51923"/>
    <cellStyle name="Финансовый 2 5 5 4 2 2 5" xfId="51924"/>
    <cellStyle name="Финансовый 2 5 5 4 2 3" xfId="51925"/>
    <cellStyle name="Финансовый 2 5 5 4 2 3 2" xfId="51926"/>
    <cellStyle name="Финансовый 2 5 5 4 2 3 3" xfId="51927"/>
    <cellStyle name="Финансовый 2 5 5 4 2 3 4" xfId="51928"/>
    <cellStyle name="Финансовый 2 5 5 4 2 4" xfId="51929"/>
    <cellStyle name="Финансовый 2 5 5 4 2 5" xfId="51930"/>
    <cellStyle name="Финансовый 2 5 5 4 2 6" xfId="51931"/>
    <cellStyle name="Финансовый 2 5 5 4 2 7" xfId="51932"/>
    <cellStyle name="Финансовый 2 5 5 4 3" xfId="51933"/>
    <cellStyle name="Финансовый 2 5 5 4 3 2" xfId="51934"/>
    <cellStyle name="Финансовый 2 5 5 4 3 2 2" xfId="51935"/>
    <cellStyle name="Финансовый 2 5 5 4 3 3" xfId="51936"/>
    <cellStyle name="Финансовый 2 5 5 4 3 4" xfId="51937"/>
    <cellStyle name="Финансовый 2 5 5 4 3 5" xfId="51938"/>
    <cellStyle name="Финансовый 2 5 5 4 4" xfId="51939"/>
    <cellStyle name="Финансовый 2 5 5 4 4 2" xfId="51940"/>
    <cellStyle name="Финансовый 2 5 5 4 4 3" xfId="51941"/>
    <cellStyle name="Финансовый 2 5 5 4 4 4" xfId="51942"/>
    <cellStyle name="Финансовый 2 5 5 4 5" xfId="51943"/>
    <cellStyle name="Финансовый 2 5 5 4 6" xfId="51944"/>
    <cellStyle name="Финансовый 2 5 5 4 7" xfId="51945"/>
    <cellStyle name="Финансовый 2 5 5 4 8" xfId="51946"/>
    <cellStyle name="Финансовый 2 5 5 5" xfId="51947"/>
    <cellStyle name="Финансовый 2 5 5 5 2" xfId="51948"/>
    <cellStyle name="Финансовый 2 5 5 5 2 2" xfId="51949"/>
    <cellStyle name="Финансовый 2 5 5 5 2 2 2" xfId="51950"/>
    <cellStyle name="Финансовый 2 5 5 5 2 2 2 2" xfId="51951"/>
    <cellStyle name="Финансовый 2 5 5 5 2 2 3" xfId="51952"/>
    <cellStyle name="Финансовый 2 5 5 5 2 2 4" xfId="51953"/>
    <cellStyle name="Финансовый 2 5 5 5 2 2 5" xfId="51954"/>
    <cellStyle name="Финансовый 2 5 5 5 2 3" xfId="51955"/>
    <cellStyle name="Финансовый 2 5 5 5 2 3 2" xfId="51956"/>
    <cellStyle name="Финансовый 2 5 5 5 2 3 3" xfId="51957"/>
    <cellStyle name="Финансовый 2 5 5 5 2 3 4" xfId="51958"/>
    <cellStyle name="Финансовый 2 5 5 5 2 4" xfId="51959"/>
    <cellStyle name="Финансовый 2 5 5 5 2 5" xfId="51960"/>
    <cellStyle name="Финансовый 2 5 5 5 2 6" xfId="51961"/>
    <cellStyle name="Финансовый 2 5 5 5 2 7" xfId="51962"/>
    <cellStyle name="Финансовый 2 5 5 5 3" xfId="51963"/>
    <cellStyle name="Финансовый 2 5 5 5 3 2" xfId="51964"/>
    <cellStyle name="Финансовый 2 5 5 5 3 2 2" xfId="51965"/>
    <cellStyle name="Финансовый 2 5 5 5 3 3" xfId="51966"/>
    <cellStyle name="Финансовый 2 5 5 5 3 4" xfId="51967"/>
    <cellStyle name="Финансовый 2 5 5 5 3 5" xfId="51968"/>
    <cellStyle name="Финансовый 2 5 5 5 4" xfId="51969"/>
    <cellStyle name="Финансовый 2 5 5 5 4 2" xfId="51970"/>
    <cellStyle name="Финансовый 2 5 5 5 4 3" xfId="51971"/>
    <cellStyle name="Финансовый 2 5 5 5 4 4" xfId="51972"/>
    <cellStyle name="Финансовый 2 5 5 5 5" xfId="51973"/>
    <cellStyle name="Финансовый 2 5 5 5 6" xfId="51974"/>
    <cellStyle name="Финансовый 2 5 5 5 7" xfId="51975"/>
    <cellStyle name="Финансовый 2 5 5 5 8" xfId="51976"/>
    <cellStyle name="Финансовый 2 5 5 6" xfId="51977"/>
    <cellStyle name="Финансовый 2 5 5 6 2" xfId="51978"/>
    <cellStyle name="Финансовый 2 5 5 6 2 2" xfId="51979"/>
    <cellStyle name="Финансовый 2 5 5 6 2 2 2" xfId="51980"/>
    <cellStyle name="Финансовый 2 5 5 6 2 2 2 2" xfId="51981"/>
    <cellStyle name="Финансовый 2 5 5 6 2 2 3" xfId="51982"/>
    <cellStyle name="Финансовый 2 5 5 6 2 2 4" xfId="51983"/>
    <cellStyle name="Финансовый 2 5 5 6 2 2 5" xfId="51984"/>
    <cellStyle name="Финансовый 2 5 5 6 2 3" xfId="51985"/>
    <cellStyle name="Финансовый 2 5 5 6 2 3 2" xfId="51986"/>
    <cellStyle name="Финансовый 2 5 5 6 2 3 3" xfId="51987"/>
    <cellStyle name="Финансовый 2 5 5 6 2 3 4" xfId="51988"/>
    <cellStyle name="Финансовый 2 5 5 6 2 4" xfId="51989"/>
    <cellStyle name="Финансовый 2 5 5 6 2 5" xfId="51990"/>
    <cellStyle name="Финансовый 2 5 5 6 2 6" xfId="51991"/>
    <cellStyle name="Финансовый 2 5 5 6 2 7" xfId="51992"/>
    <cellStyle name="Финансовый 2 5 5 6 3" xfId="51993"/>
    <cellStyle name="Финансовый 2 5 5 6 3 2" xfId="51994"/>
    <cellStyle name="Финансовый 2 5 5 6 3 2 2" xfId="51995"/>
    <cellStyle name="Финансовый 2 5 5 6 3 3" xfId="51996"/>
    <cellStyle name="Финансовый 2 5 5 6 3 4" xfId="51997"/>
    <cellStyle name="Финансовый 2 5 5 6 3 5" xfId="51998"/>
    <cellStyle name="Финансовый 2 5 5 6 4" xfId="51999"/>
    <cellStyle name="Финансовый 2 5 5 6 4 2" xfId="52000"/>
    <cellStyle name="Финансовый 2 5 5 6 4 3" xfId="52001"/>
    <cellStyle name="Финансовый 2 5 5 6 4 4" xfId="52002"/>
    <cellStyle name="Финансовый 2 5 5 6 5" xfId="52003"/>
    <cellStyle name="Финансовый 2 5 5 6 6" xfId="52004"/>
    <cellStyle name="Финансовый 2 5 5 6 7" xfId="52005"/>
    <cellStyle name="Финансовый 2 5 5 6 8" xfId="52006"/>
    <cellStyle name="Финансовый 2 5 5 7" xfId="52007"/>
    <cellStyle name="Финансовый 2 5 5 7 2" xfId="52008"/>
    <cellStyle name="Финансовый 2 5 5 7 2 2" xfId="52009"/>
    <cellStyle name="Финансовый 2 5 5 7 2 2 2" xfId="52010"/>
    <cellStyle name="Финансовый 2 5 5 7 2 2 2 2" xfId="52011"/>
    <cellStyle name="Финансовый 2 5 5 7 2 2 3" xfId="52012"/>
    <cellStyle name="Финансовый 2 5 5 7 2 2 4" xfId="52013"/>
    <cellStyle name="Финансовый 2 5 5 7 2 2 5" xfId="52014"/>
    <cellStyle name="Финансовый 2 5 5 7 2 3" xfId="52015"/>
    <cellStyle name="Финансовый 2 5 5 7 2 3 2" xfId="52016"/>
    <cellStyle name="Финансовый 2 5 5 7 2 3 3" xfId="52017"/>
    <cellStyle name="Финансовый 2 5 5 7 2 3 4" xfId="52018"/>
    <cellStyle name="Финансовый 2 5 5 7 2 4" xfId="52019"/>
    <cellStyle name="Финансовый 2 5 5 7 2 5" xfId="52020"/>
    <cellStyle name="Финансовый 2 5 5 7 2 6" xfId="52021"/>
    <cellStyle name="Финансовый 2 5 5 7 2 7" xfId="52022"/>
    <cellStyle name="Финансовый 2 5 5 7 3" xfId="52023"/>
    <cellStyle name="Финансовый 2 5 5 7 3 2" xfId="52024"/>
    <cellStyle name="Финансовый 2 5 5 7 3 2 2" xfId="52025"/>
    <cellStyle name="Финансовый 2 5 5 7 3 3" xfId="52026"/>
    <cellStyle name="Финансовый 2 5 5 7 3 4" xfId="52027"/>
    <cellStyle name="Финансовый 2 5 5 7 3 5" xfId="52028"/>
    <cellStyle name="Финансовый 2 5 5 7 4" xfId="52029"/>
    <cellStyle name="Финансовый 2 5 5 7 4 2" xfId="52030"/>
    <cellStyle name="Финансовый 2 5 5 7 4 3" xfId="52031"/>
    <cellStyle name="Финансовый 2 5 5 7 4 4" xfId="52032"/>
    <cellStyle name="Финансовый 2 5 5 7 5" xfId="52033"/>
    <cellStyle name="Финансовый 2 5 5 7 6" xfId="52034"/>
    <cellStyle name="Финансовый 2 5 5 7 7" xfId="52035"/>
    <cellStyle name="Финансовый 2 5 5 7 8" xfId="52036"/>
    <cellStyle name="Финансовый 2 5 5 8" xfId="52037"/>
    <cellStyle name="Финансовый 2 5 5 8 2" xfId="52038"/>
    <cellStyle name="Финансовый 2 5 5 8 2 2" xfId="52039"/>
    <cellStyle name="Финансовый 2 5 5 8 2 2 2" xfId="52040"/>
    <cellStyle name="Финансовый 2 5 5 8 2 3" xfId="52041"/>
    <cellStyle name="Финансовый 2 5 5 8 2 4" xfId="52042"/>
    <cellStyle name="Финансовый 2 5 5 8 2 5" xfId="52043"/>
    <cellStyle name="Финансовый 2 5 5 8 3" xfId="52044"/>
    <cellStyle name="Финансовый 2 5 5 8 3 2" xfId="52045"/>
    <cellStyle name="Финансовый 2 5 5 8 3 3" xfId="52046"/>
    <cellStyle name="Финансовый 2 5 5 8 3 4" xfId="52047"/>
    <cellStyle name="Финансовый 2 5 5 8 4" xfId="52048"/>
    <cellStyle name="Финансовый 2 5 5 8 5" xfId="52049"/>
    <cellStyle name="Финансовый 2 5 5 8 6" xfId="52050"/>
    <cellStyle name="Финансовый 2 5 5 8 7" xfId="52051"/>
    <cellStyle name="Финансовый 2 5 5 9" xfId="52052"/>
    <cellStyle name="Финансовый 2 5 5 9 2" xfId="52053"/>
    <cellStyle name="Финансовый 2 5 5 9 2 2" xfId="52054"/>
    <cellStyle name="Финансовый 2 5 5 9 2 2 2" xfId="52055"/>
    <cellStyle name="Финансовый 2 5 5 9 2 3" xfId="52056"/>
    <cellStyle name="Финансовый 2 5 5 9 2 4" xfId="52057"/>
    <cellStyle name="Финансовый 2 5 5 9 2 5" xfId="52058"/>
    <cellStyle name="Финансовый 2 5 5 9 3" xfId="52059"/>
    <cellStyle name="Финансовый 2 5 5 9 3 2" xfId="52060"/>
    <cellStyle name="Финансовый 2 5 5 9 3 3" xfId="52061"/>
    <cellStyle name="Финансовый 2 5 5 9 3 4" xfId="52062"/>
    <cellStyle name="Финансовый 2 5 5 9 4" xfId="52063"/>
    <cellStyle name="Финансовый 2 5 5 9 5" xfId="52064"/>
    <cellStyle name="Финансовый 2 5 5 9 6" xfId="52065"/>
    <cellStyle name="Финансовый 2 5 5 9 7" xfId="52066"/>
    <cellStyle name="Финансовый 2 5 6" xfId="52067"/>
    <cellStyle name="Финансовый 2 5 6 2" xfId="52068"/>
    <cellStyle name="Финансовый 2 5 6 2 2" xfId="52069"/>
    <cellStyle name="Финансовый 2 5 6 2 2 2" xfId="52070"/>
    <cellStyle name="Финансовый 2 5 6 2 2 2 2" xfId="52071"/>
    <cellStyle name="Финансовый 2 5 6 2 2 3" xfId="52072"/>
    <cellStyle name="Финансовый 2 5 6 2 2 4" xfId="52073"/>
    <cellStyle name="Финансовый 2 5 6 2 2 5" xfId="52074"/>
    <cellStyle name="Финансовый 2 5 6 2 3" xfId="52075"/>
    <cellStyle name="Финансовый 2 5 6 2 3 2" xfId="52076"/>
    <cellStyle name="Финансовый 2 5 6 2 3 3" xfId="52077"/>
    <cellStyle name="Финансовый 2 5 6 2 3 4" xfId="52078"/>
    <cellStyle name="Финансовый 2 5 6 2 4" xfId="52079"/>
    <cellStyle name="Финансовый 2 5 6 2 5" xfId="52080"/>
    <cellStyle name="Финансовый 2 5 6 2 6" xfId="52081"/>
    <cellStyle name="Финансовый 2 5 6 2 7" xfId="52082"/>
    <cellStyle name="Финансовый 2 5 6 3" xfId="52083"/>
    <cellStyle name="Финансовый 2 5 6 3 2" xfId="52084"/>
    <cellStyle name="Финансовый 2 5 6 3 2 2" xfId="52085"/>
    <cellStyle name="Финансовый 2 5 6 3 2 2 2" xfId="52086"/>
    <cellStyle name="Финансовый 2 5 6 3 2 3" xfId="52087"/>
    <cellStyle name="Финансовый 2 5 6 3 2 4" xfId="52088"/>
    <cellStyle name="Финансовый 2 5 6 3 2 5" xfId="52089"/>
    <cellStyle name="Финансовый 2 5 6 3 3" xfId="52090"/>
    <cellStyle name="Финансовый 2 5 6 3 3 2" xfId="52091"/>
    <cellStyle name="Финансовый 2 5 6 3 3 3" xfId="52092"/>
    <cellStyle name="Финансовый 2 5 6 3 3 4" xfId="52093"/>
    <cellStyle name="Финансовый 2 5 6 3 4" xfId="52094"/>
    <cellStyle name="Финансовый 2 5 6 3 5" xfId="52095"/>
    <cellStyle name="Финансовый 2 5 6 3 6" xfId="52096"/>
    <cellStyle name="Финансовый 2 5 6 3 7" xfId="52097"/>
    <cellStyle name="Финансовый 2 5 6 4" xfId="52098"/>
    <cellStyle name="Финансовый 2 5 6 4 2" xfId="52099"/>
    <cellStyle name="Финансовый 2 5 6 4 2 2" xfId="52100"/>
    <cellStyle name="Финансовый 2 5 6 4 3" xfId="52101"/>
    <cellStyle name="Финансовый 2 5 6 4 4" xfId="52102"/>
    <cellStyle name="Финансовый 2 5 6 4 5" xfId="52103"/>
    <cellStyle name="Финансовый 2 5 6 5" xfId="52104"/>
    <cellStyle name="Финансовый 2 5 6 5 2" xfId="52105"/>
    <cellStyle name="Финансовый 2 5 6 5 3" xfId="52106"/>
    <cellStyle name="Финансовый 2 5 6 5 4" xfId="52107"/>
    <cellStyle name="Финансовый 2 5 6 6" xfId="52108"/>
    <cellStyle name="Финансовый 2 5 6 7" xfId="52109"/>
    <cellStyle name="Финансовый 2 5 6 8" xfId="52110"/>
    <cellStyle name="Финансовый 2 5 6 9" xfId="52111"/>
    <cellStyle name="Финансовый 2 5 7" xfId="52112"/>
    <cellStyle name="Финансовый 2 5 7 2" xfId="52113"/>
    <cellStyle name="Финансовый 2 5 7 2 2" xfId="52114"/>
    <cellStyle name="Финансовый 2 5 7 2 2 2" xfId="52115"/>
    <cellStyle name="Финансовый 2 5 7 2 2 2 2" xfId="52116"/>
    <cellStyle name="Финансовый 2 5 7 2 2 3" xfId="52117"/>
    <cellStyle name="Финансовый 2 5 7 2 2 4" xfId="52118"/>
    <cellStyle name="Финансовый 2 5 7 2 2 5" xfId="52119"/>
    <cellStyle name="Финансовый 2 5 7 2 3" xfId="52120"/>
    <cellStyle name="Финансовый 2 5 7 2 3 2" xfId="52121"/>
    <cellStyle name="Финансовый 2 5 7 2 3 3" xfId="52122"/>
    <cellStyle name="Финансовый 2 5 7 2 3 4" xfId="52123"/>
    <cellStyle name="Финансовый 2 5 7 2 4" xfId="52124"/>
    <cellStyle name="Финансовый 2 5 7 2 5" xfId="52125"/>
    <cellStyle name="Финансовый 2 5 7 2 6" xfId="52126"/>
    <cellStyle name="Финансовый 2 5 7 2 7" xfId="52127"/>
    <cellStyle name="Финансовый 2 5 7 3" xfId="52128"/>
    <cellStyle name="Финансовый 2 5 7 3 2" xfId="52129"/>
    <cellStyle name="Финансовый 2 5 7 3 2 2" xfId="52130"/>
    <cellStyle name="Финансовый 2 5 7 3 3" xfId="52131"/>
    <cellStyle name="Финансовый 2 5 7 3 4" xfId="52132"/>
    <cellStyle name="Финансовый 2 5 7 3 5" xfId="52133"/>
    <cellStyle name="Финансовый 2 5 7 4" xfId="52134"/>
    <cellStyle name="Финансовый 2 5 7 4 2" xfId="52135"/>
    <cellStyle name="Финансовый 2 5 7 4 2 2" xfId="52136"/>
    <cellStyle name="Финансовый 2 5 7 4 3" xfId="52137"/>
    <cellStyle name="Финансовый 2 5 7 4 4" xfId="52138"/>
    <cellStyle name="Финансовый 2 5 7 4 5" xfId="52139"/>
    <cellStyle name="Финансовый 2 5 7 5" xfId="52140"/>
    <cellStyle name="Финансовый 2 5 7 5 2" xfId="52141"/>
    <cellStyle name="Финансовый 2 5 7 5 3" xfId="52142"/>
    <cellStyle name="Финансовый 2 5 7 5 4" xfId="52143"/>
    <cellStyle name="Финансовый 2 5 7 6" xfId="52144"/>
    <cellStyle name="Финансовый 2 5 7 7" xfId="52145"/>
    <cellStyle name="Финансовый 2 5 7 8" xfId="52146"/>
    <cellStyle name="Финансовый 2 5 7 9" xfId="52147"/>
    <cellStyle name="Финансовый 2 5 8" xfId="52148"/>
    <cellStyle name="Финансовый 2 5 8 2" xfId="52149"/>
    <cellStyle name="Финансовый 2 5 8 2 2" xfId="52150"/>
    <cellStyle name="Финансовый 2 5 8 2 2 2" xfId="52151"/>
    <cellStyle name="Финансовый 2 5 8 2 2 2 2" xfId="52152"/>
    <cellStyle name="Финансовый 2 5 8 2 2 3" xfId="52153"/>
    <cellStyle name="Финансовый 2 5 8 2 2 4" xfId="52154"/>
    <cellStyle name="Финансовый 2 5 8 2 2 5" xfId="52155"/>
    <cellStyle name="Финансовый 2 5 8 2 3" xfId="52156"/>
    <cellStyle name="Финансовый 2 5 8 2 3 2" xfId="52157"/>
    <cellStyle name="Финансовый 2 5 8 2 3 3" xfId="52158"/>
    <cellStyle name="Финансовый 2 5 8 2 3 4" xfId="52159"/>
    <cellStyle name="Финансовый 2 5 8 2 4" xfId="52160"/>
    <cellStyle name="Финансовый 2 5 8 2 5" xfId="52161"/>
    <cellStyle name="Финансовый 2 5 8 2 6" xfId="52162"/>
    <cellStyle name="Финансовый 2 5 8 2 7" xfId="52163"/>
    <cellStyle name="Финансовый 2 5 8 3" xfId="52164"/>
    <cellStyle name="Финансовый 2 5 8 3 2" xfId="52165"/>
    <cellStyle name="Финансовый 2 5 8 3 2 2" xfId="52166"/>
    <cellStyle name="Финансовый 2 5 8 3 3" xfId="52167"/>
    <cellStyle name="Финансовый 2 5 8 3 4" xfId="52168"/>
    <cellStyle name="Финансовый 2 5 8 3 5" xfId="52169"/>
    <cellStyle name="Финансовый 2 5 8 4" xfId="52170"/>
    <cellStyle name="Финансовый 2 5 8 4 2" xfId="52171"/>
    <cellStyle name="Финансовый 2 5 8 4 2 2" xfId="52172"/>
    <cellStyle name="Финансовый 2 5 8 4 3" xfId="52173"/>
    <cellStyle name="Финансовый 2 5 8 4 4" xfId="52174"/>
    <cellStyle name="Финансовый 2 5 8 4 5" xfId="52175"/>
    <cellStyle name="Финансовый 2 5 8 5" xfId="52176"/>
    <cellStyle name="Финансовый 2 5 8 5 2" xfId="52177"/>
    <cellStyle name="Финансовый 2 5 8 5 3" xfId="52178"/>
    <cellStyle name="Финансовый 2 5 8 5 4" xfId="52179"/>
    <cellStyle name="Финансовый 2 5 8 6" xfId="52180"/>
    <cellStyle name="Финансовый 2 5 8 7" xfId="52181"/>
    <cellStyle name="Финансовый 2 5 8 8" xfId="52182"/>
    <cellStyle name="Финансовый 2 5 8 9" xfId="52183"/>
    <cellStyle name="Финансовый 2 5 9" xfId="52184"/>
    <cellStyle name="Финансовый 2 5 9 2" xfId="52185"/>
    <cellStyle name="Финансовый 2 5 9 2 2" xfId="52186"/>
    <cellStyle name="Финансовый 2 5 9 2 2 2" xfId="52187"/>
    <cellStyle name="Финансовый 2 5 9 2 2 2 2" xfId="52188"/>
    <cellStyle name="Финансовый 2 5 9 2 2 3" xfId="52189"/>
    <cellStyle name="Финансовый 2 5 9 2 2 4" xfId="52190"/>
    <cellStyle name="Финансовый 2 5 9 2 2 5" xfId="52191"/>
    <cellStyle name="Финансовый 2 5 9 2 3" xfId="52192"/>
    <cellStyle name="Финансовый 2 5 9 2 3 2" xfId="52193"/>
    <cellStyle name="Финансовый 2 5 9 2 3 3" xfId="52194"/>
    <cellStyle name="Финансовый 2 5 9 2 3 4" xfId="52195"/>
    <cellStyle name="Финансовый 2 5 9 2 4" xfId="52196"/>
    <cellStyle name="Финансовый 2 5 9 2 5" xfId="52197"/>
    <cellStyle name="Финансовый 2 5 9 2 6" xfId="52198"/>
    <cellStyle name="Финансовый 2 5 9 2 7" xfId="52199"/>
    <cellStyle name="Финансовый 2 5 9 3" xfId="52200"/>
    <cellStyle name="Финансовый 2 5 9 3 2" xfId="52201"/>
    <cellStyle name="Финансовый 2 5 9 3 2 2" xfId="52202"/>
    <cellStyle name="Финансовый 2 5 9 3 3" xfId="52203"/>
    <cellStyle name="Финансовый 2 5 9 3 4" xfId="52204"/>
    <cellStyle name="Финансовый 2 5 9 3 5" xfId="52205"/>
    <cellStyle name="Финансовый 2 5 9 4" xfId="52206"/>
    <cellStyle name="Финансовый 2 5 9 4 2" xfId="52207"/>
    <cellStyle name="Финансовый 2 5 9 4 3" xfId="52208"/>
    <cellStyle name="Финансовый 2 5 9 4 4" xfId="52209"/>
    <cellStyle name="Финансовый 2 5 9 5" xfId="52210"/>
    <cellStyle name="Финансовый 2 5 9 6" xfId="52211"/>
    <cellStyle name="Финансовый 2 5 9 7" xfId="52212"/>
    <cellStyle name="Финансовый 2 5 9 8" xfId="52213"/>
    <cellStyle name="Финансовый 2 6" xfId="52214"/>
    <cellStyle name="Финансовый 2 6 10" xfId="52215"/>
    <cellStyle name="Финансовый 2 6 10 2" xfId="52216"/>
    <cellStyle name="Финансовый 2 6 11" xfId="52217"/>
    <cellStyle name="Финансовый 2 6 2" xfId="52218"/>
    <cellStyle name="Финансовый 2 6 2 10" xfId="52219"/>
    <cellStyle name="Финансовый 2 6 2 2" xfId="52220"/>
    <cellStyle name="Финансовый 2 6 2 2 2" xfId="52221"/>
    <cellStyle name="Финансовый 2 6 2 2 2 2" xfId="52222"/>
    <cellStyle name="Финансовый 2 6 2 2 2 2 2" xfId="52223"/>
    <cellStyle name="Финансовый 2 6 2 2 2 3" xfId="52224"/>
    <cellStyle name="Финансовый 2 6 2 2 2 4" xfId="52225"/>
    <cellStyle name="Финансовый 2 6 2 2 2 5" xfId="52226"/>
    <cellStyle name="Финансовый 2 6 2 2 3" xfId="52227"/>
    <cellStyle name="Финансовый 2 6 2 2 3 2" xfId="52228"/>
    <cellStyle name="Финансовый 2 6 2 2 3 2 2" xfId="52229"/>
    <cellStyle name="Финансовый 2 6 2 2 3 3" xfId="52230"/>
    <cellStyle name="Финансовый 2 6 2 2 3 4" xfId="52231"/>
    <cellStyle name="Финансовый 2 6 2 2 3 5" xfId="52232"/>
    <cellStyle name="Финансовый 2 6 2 2 4" xfId="52233"/>
    <cellStyle name="Финансовый 2 6 2 2 4 2" xfId="52234"/>
    <cellStyle name="Финансовый 2 6 2 2 4 2 2" xfId="52235"/>
    <cellStyle name="Финансовый 2 6 2 2 4 3" xfId="52236"/>
    <cellStyle name="Финансовый 2 6 2 2 5" xfId="52237"/>
    <cellStyle name="Финансовый 2 6 2 2 5 2" xfId="52238"/>
    <cellStyle name="Финансовый 2 6 2 2 5 2 2" xfId="52239"/>
    <cellStyle name="Финансовый 2 6 2 2 5 3" xfId="52240"/>
    <cellStyle name="Финансовый 2 6 2 2 6" xfId="52241"/>
    <cellStyle name="Финансовый 2 6 2 2 6 2" xfId="52242"/>
    <cellStyle name="Финансовый 2 6 2 2 7" xfId="52243"/>
    <cellStyle name="Финансовый 2 6 2 3" xfId="52244"/>
    <cellStyle name="Финансовый 2 6 2 3 2" xfId="52245"/>
    <cellStyle name="Финансовый 2 6 2 3 2 2" xfId="52246"/>
    <cellStyle name="Финансовый 2 6 2 3 2 2 2" xfId="52247"/>
    <cellStyle name="Финансовый 2 6 2 3 2 3" xfId="52248"/>
    <cellStyle name="Финансовый 2 6 2 3 2 4" xfId="52249"/>
    <cellStyle name="Финансовый 2 6 2 3 2 5" xfId="52250"/>
    <cellStyle name="Финансовый 2 6 2 3 3" xfId="52251"/>
    <cellStyle name="Финансовый 2 6 2 3 3 2" xfId="52252"/>
    <cellStyle name="Финансовый 2 6 2 3 3 2 2" xfId="52253"/>
    <cellStyle name="Финансовый 2 6 2 3 3 3" xfId="52254"/>
    <cellStyle name="Финансовый 2 6 2 3 3 4" xfId="52255"/>
    <cellStyle name="Финансовый 2 6 2 3 3 5" xfId="52256"/>
    <cellStyle name="Финансовый 2 6 2 3 4" xfId="52257"/>
    <cellStyle name="Финансовый 2 6 2 3 4 2" xfId="52258"/>
    <cellStyle name="Финансовый 2 6 2 3 4 2 2" xfId="52259"/>
    <cellStyle name="Финансовый 2 6 2 3 4 3" xfId="52260"/>
    <cellStyle name="Финансовый 2 6 2 3 5" xfId="52261"/>
    <cellStyle name="Финансовый 2 6 2 3 5 2" xfId="52262"/>
    <cellStyle name="Финансовый 2 6 2 3 5 2 2" xfId="52263"/>
    <cellStyle name="Финансовый 2 6 2 3 5 3" xfId="52264"/>
    <cellStyle name="Финансовый 2 6 2 3 6" xfId="52265"/>
    <cellStyle name="Финансовый 2 6 2 3 6 2" xfId="52266"/>
    <cellStyle name="Финансовый 2 6 2 3 7" xfId="52267"/>
    <cellStyle name="Финансовый 2 6 2 4" xfId="52268"/>
    <cellStyle name="Финансовый 2 6 2 4 2" xfId="52269"/>
    <cellStyle name="Финансовый 2 6 2 4 2 2" xfId="52270"/>
    <cellStyle name="Финансовый 2 6 2 4 3" xfId="52271"/>
    <cellStyle name="Финансовый 2 6 2 4 4" xfId="52272"/>
    <cellStyle name="Финансовый 2 6 2 4 5" xfId="52273"/>
    <cellStyle name="Финансовый 2 6 2 5" xfId="52274"/>
    <cellStyle name="Финансовый 2 6 2 5 2" xfId="52275"/>
    <cellStyle name="Финансовый 2 6 2 5 2 2" xfId="52276"/>
    <cellStyle name="Финансовый 2 6 2 5 3" xfId="52277"/>
    <cellStyle name="Финансовый 2 6 2 5 4" xfId="52278"/>
    <cellStyle name="Финансовый 2 6 2 5 5" xfId="52279"/>
    <cellStyle name="Финансовый 2 6 2 6" xfId="52280"/>
    <cellStyle name="Финансовый 2 6 2 7" xfId="52281"/>
    <cellStyle name="Финансовый 2 6 2 7 2" xfId="52282"/>
    <cellStyle name="Финансовый 2 6 2 7 2 2" xfId="52283"/>
    <cellStyle name="Финансовый 2 6 2 7 3" xfId="52284"/>
    <cellStyle name="Финансовый 2 6 2 8" xfId="52285"/>
    <cellStyle name="Финансовый 2 6 2 8 2" xfId="52286"/>
    <cellStyle name="Финансовый 2 6 2 8 2 2" xfId="52287"/>
    <cellStyle name="Финансовый 2 6 2 8 3" xfId="52288"/>
    <cellStyle name="Финансовый 2 6 2 9" xfId="52289"/>
    <cellStyle name="Финансовый 2 6 2 9 2" xfId="52290"/>
    <cellStyle name="Финансовый 2 6 3" xfId="52291"/>
    <cellStyle name="Финансовый 2 6 3 2" xfId="52292"/>
    <cellStyle name="Финансовый 2 6 3 2 2" xfId="52293"/>
    <cellStyle name="Финансовый 2 6 3 2 2 2" xfId="52294"/>
    <cellStyle name="Финансовый 2 6 3 2 3" xfId="52295"/>
    <cellStyle name="Финансовый 2 6 3 2 4" xfId="52296"/>
    <cellStyle name="Финансовый 2 6 3 2 5" xfId="52297"/>
    <cellStyle name="Финансовый 2 6 3 3" xfId="52298"/>
    <cellStyle name="Финансовый 2 6 3 3 2" xfId="52299"/>
    <cellStyle name="Финансовый 2 6 3 3 2 2" xfId="52300"/>
    <cellStyle name="Финансовый 2 6 3 3 3" xfId="52301"/>
    <cellStyle name="Финансовый 2 6 3 3 4" xfId="52302"/>
    <cellStyle name="Финансовый 2 6 3 3 5" xfId="52303"/>
    <cellStyle name="Финансовый 2 6 3 4" xfId="52304"/>
    <cellStyle name="Финансовый 2 6 3 5" xfId="52305"/>
    <cellStyle name="Финансовый 2 6 3 5 2" xfId="52306"/>
    <cellStyle name="Финансовый 2 6 3 5 2 2" xfId="52307"/>
    <cellStyle name="Финансовый 2 6 3 5 3" xfId="52308"/>
    <cellStyle name="Финансовый 2 6 3 6" xfId="52309"/>
    <cellStyle name="Финансовый 2 6 3 6 2" xfId="52310"/>
    <cellStyle name="Финансовый 2 6 3 6 2 2" xfId="52311"/>
    <cellStyle name="Финансовый 2 6 3 6 3" xfId="52312"/>
    <cellStyle name="Финансовый 2 6 3 7" xfId="52313"/>
    <cellStyle name="Финансовый 2 6 3 7 2" xfId="52314"/>
    <cellStyle name="Финансовый 2 6 3 8" xfId="52315"/>
    <cellStyle name="Финансовый 2 6 4" xfId="52316"/>
    <cellStyle name="Финансовый 2 6 4 2" xfId="52317"/>
    <cellStyle name="Финансовый 2 6 4 2 2" xfId="52318"/>
    <cellStyle name="Финансовый 2 6 4 2 2 2" xfId="52319"/>
    <cellStyle name="Финансовый 2 6 4 2 3" xfId="52320"/>
    <cellStyle name="Финансовый 2 6 4 2 4" xfId="52321"/>
    <cellStyle name="Финансовый 2 6 4 2 5" xfId="52322"/>
    <cellStyle name="Финансовый 2 6 4 3" xfId="52323"/>
    <cellStyle name="Финансовый 2 6 4 3 2" xfId="52324"/>
    <cellStyle name="Финансовый 2 6 4 3 2 2" xfId="52325"/>
    <cellStyle name="Финансовый 2 6 4 3 3" xfId="52326"/>
    <cellStyle name="Финансовый 2 6 4 3 4" xfId="52327"/>
    <cellStyle name="Финансовый 2 6 4 3 5" xfId="52328"/>
    <cellStyle name="Финансовый 2 6 4 4" xfId="52329"/>
    <cellStyle name="Финансовый 2 6 4 4 2" xfId="52330"/>
    <cellStyle name="Финансовый 2 6 4 4 2 2" xfId="52331"/>
    <cellStyle name="Финансовый 2 6 4 4 3" xfId="52332"/>
    <cellStyle name="Финансовый 2 6 4 5" xfId="52333"/>
    <cellStyle name="Финансовый 2 6 4 5 2" xfId="52334"/>
    <cellStyle name="Финансовый 2 6 4 5 2 2" xfId="52335"/>
    <cellStyle name="Финансовый 2 6 4 5 3" xfId="52336"/>
    <cellStyle name="Финансовый 2 6 4 6" xfId="52337"/>
    <cellStyle name="Финансовый 2 6 4 6 2" xfId="52338"/>
    <cellStyle name="Финансовый 2 6 4 7" xfId="52339"/>
    <cellStyle name="Финансовый 2 6 5" xfId="52340"/>
    <cellStyle name="Финансовый 2 6 5 2" xfId="52341"/>
    <cellStyle name="Финансовый 2 6 5 2 2" xfId="52342"/>
    <cellStyle name="Финансовый 2 6 5 3" xfId="52343"/>
    <cellStyle name="Финансовый 2 6 5 4" xfId="52344"/>
    <cellStyle name="Финансовый 2 6 5 5" xfId="52345"/>
    <cellStyle name="Финансовый 2 6 6" xfId="52346"/>
    <cellStyle name="Финансовый 2 6 6 2" xfId="52347"/>
    <cellStyle name="Финансовый 2 6 6 2 2" xfId="52348"/>
    <cellStyle name="Финансовый 2 6 6 3" xfId="52349"/>
    <cellStyle name="Финансовый 2 6 6 4" xfId="52350"/>
    <cellStyle name="Финансовый 2 6 6 5" xfId="52351"/>
    <cellStyle name="Финансовый 2 6 7" xfId="52352"/>
    <cellStyle name="Финансовый 2 6 7 2" xfId="52353"/>
    <cellStyle name="Финансовый 2 6 7 2 2" xfId="52354"/>
    <cellStyle name="Финансовый 2 6 7 3" xfId="52355"/>
    <cellStyle name="Финансовый 2 6 7 4" xfId="52356"/>
    <cellStyle name="Финансовый 2 6 7 5" xfId="52357"/>
    <cellStyle name="Финансовый 2 6 8" xfId="52358"/>
    <cellStyle name="Финансовый 2 6 9" xfId="52359"/>
    <cellStyle name="Финансовый 2 6 9 2" xfId="52360"/>
    <cellStyle name="Финансовый 2 6 9 2 2" xfId="52361"/>
    <cellStyle name="Финансовый 2 6 9 3" xfId="52362"/>
    <cellStyle name="Финансовый 2 7" xfId="52363"/>
    <cellStyle name="Финансовый 2 7 10" xfId="52364"/>
    <cellStyle name="Финансовый 2 7 2" xfId="52365"/>
    <cellStyle name="Финансовый 2 7 2 2" xfId="52366"/>
    <cellStyle name="Финансовый 2 7 2 2 2" xfId="52367"/>
    <cellStyle name="Финансовый 2 7 2 2 2 2" xfId="52368"/>
    <cellStyle name="Финансовый 2 7 2 2 3" xfId="52369"/>
    <cellStyle name="Финансовый 2 7 2 2 4" xfId="52370"/>
    <cellStyle name="Финансовый 2 7 2 2 5" xfId="52371"/>
    <cellStyle name="Финансовый 2 7 2 3" xfId="52372"/>
    <cellStyle name="Финансовый 2 7 2 3 2" xfId="52373"/>
    <cellStyle name="Финансовый 2 7 2 3 2 2" xfId="52374"/>
    <cellStyle name="Финансовый 2 7 2 3 3" xfId="52375"/>
    <cellStyle name="Финансовый 2 7 2 3 4" xfId="52376"/>
    <cellStyle name="Финансовый 2 7 2 3 5" xfId="52377"/>
    <cellStyle name="Финансовый 2 7 2 4" xfId="52378"/>
    <cellStyle name="Финансовый 2 7 2 5" xfId="52379"/>
    <cellStyle name="Финансовый 2 7 2 5 2" xfId="52380"/>
    <cellStyle name="Финансовый 2 7 2 5 2 2" xfId="52381"/>
    <cellStyle name="Финансовый 2 7 2 5 3" xfId="52382"/>
    <cellStyle name="Финансовый 2 7 2 6" xfId="52383"/>
    <cellStyle name="Финансовый 2 7 2 6 2" xfId="52384"/>
    <cellStyle name="Финансовый 2 7 2 6 2 2" xfId="52385"/>
    <cellStyle name="Финансовый 2 7 2 6 3" xfId="52386"/>
    <cellStyle name="Финансовый 2 7 2 7" xfId="52387"/>
    <cellStyle name="Финансовый 2 7 2 7 2" xfId="52388"/>
    <cellStyle name="Финансовый 2 7 2 8" xfId="52389"/>
    <cellStyle name="Финансовый 2 7 3" xfId="52390"/>
    <cellStyle name="Финансовый 2 7 3 2" xfId="52391"/>
    <cellStyle name="Финансовый 2 7 3 2 2" xfId="52392"/>
    <cellStyle name="Финансовый 2 7 3 2 2 2" xfId="52393"/>
    <cellStyle name="Финансовый 2 7 3 2 3" xfId="52394"/>
    <cellStyle name="Финансовый 2 7 3 2 4" xfId="52395"/>
    <cellStyle name="Финансовый 2 7 3 2 5" xfId="52396"/>
    <cellStyle name="Финансовый 2 7 3 3" xfId="52397"/>
    <cellStyle name="Финансовый 2 7 3 3 2" xfId="52398"/>
    <cellStyle name="Финансовый 2 7 3 3 2 2" xfId="52399"/>
    <cellStyle name="Финансовый 2 7 3 3 3" xfId="52400"/>
    <cellStyle name="Финансовый 2 7 3 3 4" xfId="52401"/>
    <cellStyle name="Финансовый 2 7 3 3 5" xfId="52402"/>
    <cellStyle name="Финансовый 2 7 3 4" xfId="52403"/>
    <cellStyle name="Финансовый 2 7 3 5" xfId="52404"/>
    <cellStyle name="Финансовый 2 7 3 5 2" xfId="52405"/>
    <cellStyle name="Финансовый 2 7 3 5 2 2" xfId="52406"/>
    <cellStyle name="Финансовый 2 7 3 5 3" xfId="52407"/>
    <cellStyle name="Финансовый 2 7 3 6" xfId="52408"/>
    <cellStyle name="Финансовый 2 7 3 6 2" xfId="52409"/>
    <cellStyle name="Финансовый 2 7 3 6 2 2" xfId="52410"/>
    <cellStyle name="Финансовый 2 7 3 6 3" xfId="52411"/>
    <cellStyle name="Финансовый 2 7 3 7" xfId="52412"/>
    <cellStyle name="Финансовый 2 7 3 7 2" xfId="52413"/>
    <cellStyle name="Финансовый 2 7 3 8" xfId="52414"/>
    <cellStyle name="Финансовый 2 7 4" xfId="52415"/>
    <cellStyle name="Финансовый 2 7 4 2" xfId="52416"/>
    <cellStyle name="Финансовый 2 7 4 2 2" xfId="52417"/>
    <cellStyle name="Финансовый 2 7 4 3" xfId="52418"/>
    <cellStyle name="Финансовый 2 7 4 4" xfId="52419"/>
    <cellStyle name="Финансовый 2 7 4 5" xfId="52420"/>
    <cellStyle name="Финансовый 2 7 5" xfId="52421"/>
    <cellStyle name="Финансовый 2 7 5 2" xfId="52422"/>
    <cellStyle name="Финансовый 2 7 5 2 2" xfId="52423"/>
    <cellStyle name="Финансовый 2 7 5 3" xfId="52424"/>
    <cellStyle name="Финансовый 2 7 5 4" xfId="52425"/>
    <cellStyle name="Финансовый 2 7 5 5" xfId="52426"/>
    <cellStyle name="Финансовый 2 7 6" xfId="52427"/>
    <cellStyle name="Финансовый 2 7 6 2" xfId="52428"/>
    <cellStyle name="Финансовый 2 7 6 2 2" xfId="52429"/>
    <cellStyle name="Финансовый 2 7 6 3" xfId="52430"/>
    <cellStyle name="Финансовый 2 7 6 4" xfId="52431"/>
    <cellStyle name="Финансовый 2 7 6 5" xfId="52432"/>
    <cellStyle name="Финансовый 2 7 7" xfId="52433"/>
    <cellStyle name="Финансовый 2 7 8" xfId="52434"/>
    <cellStyle name="Финансовый 2 7 8 2" xfId="52435"/>
    <cellStyle name="Финансовый 2 7 8 2 2" xfId="52436"/>
    <cellStyle name="Финансовый 2 7 8 3" xfId="52437"/>
    <cellStyle name="Финансовый 2 7 9" xfId="52438"/>
    <cellStyle name="Финансовый 2 7 9 2" xfId="52439"/>
    <cellStyle name="Финансовый 2 8" xfId="52440"/>
    <cellStyle name="Финансовый 2 8 2" xfId="52441"/>
    <cellStyle name="Финансовый 2 8 2 2" xfId="52442"/>
    <cellStyle name="Финансовый 2 8 2 3" xfId="52443"/>
    <cellStyle name="Финансовый 2 8 2 3 2" xfId="52444"/>
    <cellStyle name="Финансовый 2 8 2 4" xfId="52445"/>
    <cellStyle name="Финансовый 2 8 2 5" xfId="52446"/>
    <cellStyle name="Финансовый 2 8 2 6" xfId="52447"/>
    <cellStyle name="Финансовый 2 8 3" xfId="52448"/>
    <cellStyle name="Финансовый 2 8 3 2" xfId="52449"/>
    <cellStyle name="Финансовый 2 8 3 3" xfId="52450"/>
    <cellStyle name="Финансовый 2 8 3 3 2" xfId="52451"/>
    <cellStyle name="Финансовый 2 8 3 4" xfId="52452"/>
    <cellStyle name="Финансовый 2 8 3 5" xfId="52453"/>
    <cellStyle name="Финансовый 2 8 3 6" xfId="52454"/>
    <cellStyle name="Финансовый 2 8 4" xfId="52455"/>
    <cellStyle name="Финансовый 2 8 4 2" xfId="52456"/>
    <cellStyle name="Финансовый 2 8 4 2 2" xfId="52457"/>
    <cellStyle name="Финансовый 2 8 4 3" xfId="52458"/>
    <cellStyle name="Финансовый 2 8 4 4" xfId="52459"/>
    <cellStyle name="Финансовый 2 8 4 5" xfId="52460"/>
    <cellStyle name="Финансовый 2 8 5" xfId="52461"/>
    <cellStyle name="Финансовый 2 8 6" xfId="52462"/>
    <cellStyle name="Финансовый 2 8 6 2" xfId="52463"/>
    <cellStyle name="Финансовый 2 8 6 2 2" xfId="52464"/>
    <cellStyle name="Финансовый 2 8 6 3" xfId="52465"/>
    <cellStyle name="Финансовый 2 8 7" xfId="52466"/>
    <cellStyle name="Финансовый 2 8 7 2" xfId="52467"/>
    <cellStyle name="Финансовый 2 8 8" xfId="52468"/>
    <cellStyle name="Финансовый 2 9" xfId="52469"/>
    <cellStyle name="Финансовый 2 9 10" xfId="52470"/>
    <cellStyle name="Финансовый 2 9 10 2" xfId="52471"/>
    <cellStyle name="Финансовый 2 9 10 2 2" xfId="52472"/>
    <cellStyle name="Финансовый 2 9 10 3" xfId="52473"/>
    <cellStyle name="Финансовый 2 9 10 4" xfId="52474"/>
    <cellStyle name="Финансовый 2 9 10 5" xfId="52475"/>
    <cellStyle name="Финансовый 2 9 11" xfId="52476"/>
    <cellStyle name="Финансовый 2 9 11 2" xfId="52477"/>
    <cellStyle name="Финансовый 2 9 11 2 2" xfId="52478"/>
    <cellStyle name="Финансовый 2 9 11 3" xfId="52479"/>
    <cellStyle name="Финансовый 2 9 11 4" xfId="52480"/>
    <cellStyle name="Финансовый 2 9 11 5" xfId="52481"/>
    <cellStyle name="Финансовый 2 9 12" xfId="52482"/>
    <cellStyle name="Финансовый 2 9 12 2" xfId="52483"/>
    <cellStyle name="Финансовый 2 9 12 2 2" xfId="52484"/>
    <cellStyle name="Финансовый 2 9 12 3" xfId="52485"/>
    <cellStyle name="Финансовый 2 9 13" xfId="52486"/>
    <cellStyle name="Финансовый 2 9 13 2" xfId="52487"/>
    <cellStyle name="Финансовый 2 9 14" xfId="52488"/>
    <cellStyle name="Финансовый 2 9 15" xfId="52489"/>
    <cellStyle name="Финансовый 2 9 2" xfId="52490"/>
    <cellStyle name="Финансовый 2 9 2 2" xfId="52491"/>
    <cellStyle name="Финансовый 2 9 2 2 2" xfId="52492"/>
    <cellStyle name="Финансовый 2 9 2 2 2 2" xfId="52493"/>
    <cellStyle name="Финансовый 2 9 2 2 2 2 2" xfId="52494"/>
    <cellStyle name="Финансовый 2 9 2 2 2 3" xfId="52495"/>
    <cellStyle name="Финансовый 2 9 2 2 2 4" xfId="52496"/>
    <cellStyle name="Финансовый 2 9 2 2 2 5" xfId="52497"/>
    <cellStyle name="Финансовый 2 9 2 2 3" xfId="52498"/>
    <cellStyle name="Финансовый 2 9 2 2 3 2" xfId="52499"/>
    <cellStyle name="Финансовый 2 9 2 2 3 3" xfId="52500"/>
    <cellStyle name="Финансовый 2 9 2 2 3 4" xfId="52501"/>
    <cellStyle name="Финансовый 2 9 2 2 4" xfId="52502"/>
    <cellStyle name="Финансовый 2 9 2 2 5" xfId="52503"/>
    <cellStyle name="Финансовый 2 9 2 2 6" xfId="52504"/>
    <cellStyle name="Финансовый 2 9 2 2 7" xfId="52505"/>
    <cellStyle name="Финансовый 2 9 2 3" xfId="52506"/>
    <cellStyle name="Финансовый 2 9 2 3 2" xfId="52507"/>
    <cellStyle name="Финансовый 2 9 2 3 2 2" xfId="52508"/>
    <cellStyle name="Финансовый 2 9 2 3 3" xfId="52509"/>
    <cellStyle name="Финансовый 2 9 2 3 4" xfId="52510"/>
    <cellStyle name="Финансовый 2 9 2 3 5" xfId="52511"/>
    <cellStyle name="Финансовый 2 9 2 4" xfId="52512"/>
    <cellStyle name="Финансовый 2 9 2 4 2" xfId="52513"/>
    <cellStyle name="Финансовый 2 9 2 4 2 2" xfId="52514"/>
    <cellStyle name="Финансовый 2 9 2 4 3" xfId="52515"/>
    <cellStyle name="Финансовый 2 9 2 4 4" xfId="52516"/>
    <cellStyle name="Финансовый 2 9 2 4 5" xfId="52517"/>
    <cellStyle name="Финансовый 2 9 2 5" xfId="52518"/>
    <cellStyle name="Финансовый 2 9 2 5 2" xfId="52519"/>
    <cellStyle name="Финансовый 2 9 2 5 3" xfId="52520"/>
    <cellStyle name="Финансовый 2 9 2 5 4" xfId="52521"/>
    <cellStyle name="Финансовый 2 9 2 6" xfId="52522"/>
    <cellStyle name="Финансовый 2 9 2 7" xfId="52523"/>
    <cellStyle name="Финансовый 2 9 2 8" xfId="52524"/>
    <cellStyle name="Финансовый 2 9 2 9" xfId="52525"/>
    <cellStyle name="Финансовый 2 9 3" xfId="52526"/>
    <cellStyle name="Финансовый 2 9 3 2" xfId="52527"/>
    <cellStyle name="Финансовый 2 9 3 2 2" xfId="52528"/>
    <cellStyle name="Финансовый 2 9 3 2 2 2" xfId="52529"/>
    <cellStyle name="Финансовый 2 9 3 2 2 2 2" xfId="52530"/>
    <cellStyle name="Финансовый 2 9 3 2 2 3" xfId="52531"/>
    <cellStyle name="Финансовый 2 9 3 2 2 4" xfId="52532"/>
    <cellStyle name="Финансовый 2 9 3 2 2 5" xfId="52533"/>
    <cellStyle name="Финансовый 2 9 3 2 3" xfId="52534"/>
    <cellStyle name="Финансовый 2 9 3 2 3 2" xfId="52535"/>
    <cellStyle name="Финансовый 2 9 3 2 3 3" xfId="52536"/>
    <cellStyle name="Финансовый 2 9 3 2 3 4" xfId="52537"/>
    <cellStyle name="Финансовый 2 9 3 2 4" xfId="52538"/>
    <cellStyle name="Финансовый 2 9 3 2 5" xfId="52539"/>
    <cellStyle name="Финансовый 2 9 3 2 6" xfId="52540"/>
    <cellStyle name="Финансовый 2 9 3 2 7" xfId="52541"/>
    <cellStyle name="Финансовый 2 9 3 3" xfId="52542"/>
    <cellStyle name="Финансовый 2 9 3 3 2" xfId="52543"/>
    <cellStyle name="Финансовый 2 9 3 3 2 2" xfId="52544"/>
    <cellStyle name="Финансовый 2 9 3 3 3" xfId="52545"/>
    <cellStyle name="Финансовый 2 9 3 3 4" xfId="52546"/>
    <cellStyle name="Финансовый 2 9 3 3 5" xfId="52547"/>
    <cellStyle name="Финансовый 2 9 3 4" xfId="52548"/>
    <cellStyle name="Финансовый 2 9 3 4 2" xfId="52549"/>
    <cellStyle name="Финансовый 2 9 3 4 2 2" xfId="52550"/>
    <cellStyle name="Финансовый 2 9 3 4 3" xfId="52551"/>
    <cellStyle name="Финансовый 2 9 3 4 4" xfId="52552"/>
    <cellStyle name="Финансовый 2 9 3 4 5" xfId="52553"/>
    <cellStyle name="Финансовый 2 9 3 5" xfId="52554"/>
    <cellStyle name="Финансовый 2 9 3 5 2" xfId="52555"/>
    <cellStyle name="Финансовый 2 9 3 5 3" xfId="52556"/>
    <cellStyle name="Финансовый 2 9 3 5 4" xfId="52557"/>
    <cellStyle name="Финансовый 2 9 3 6" xfId="52558"/>
    <cellStyle name="Финансовый 2 9 3 7" xfId="52559"/>
    <cellStyle name="Финансовый 2 9 3 8" xfId="52560"/>
    <cellStyle name="Финансовый 2 9 3 9" xfId="52561"/>
    <cellStyle name="Финансовый 2 9 4" xfId="52562"/>
    <cellStyle name="Финансовый 2 9 4 2" xfId="52563"/>
    <cellStyle name="Финансовый 2 9 4 2 2" xfId="52564"/>
    <cellStyle name="Финансовый 2 9 4 2 2 2" xfId="52565"/>
    <cellStyle name="Финансовый 2 9 4 2 2 2 2" xfId="52566"/>
    <cellStyle name="Финансовый 2 9 4 2 2 3" xfId="52567"/>
    <cellStyle name="Финансовый 2 9 4 2 2 4" xfId="52568"/>
    <cellStyle name="Финансовый 2 9 4 2 2 5" xfId="52569"/>
    <cellStyle name="Финансовый 2 9 4 2 3" xfId="52570"/>
    <cellStyle name="Финансовый 2 9 4 2 3 2" xfId="52571"/>
    <cellStyle name="Финансовый 2 9 4 2 3 3" xfId="52572"/>
    <cellStyle name="Финансовый 2 9 4 2 3 4" xfId="52573"/>
    <cellStyle name="Финансовый 2 9 4 2 4" xfId="52574"/>
    <cellStyle name="Финансовый 2 9 4 2 5" xfId="52575"/>
    <cellStyle name="Финансовый 2 9 4 2 6" xfId="52576"/>
    <cellStyle name="Финансовый 2 9 4 2 7" xfId="52577"/>
    <cellStyle name="Финансовый 2 9 4 3" xfId="52578"/>
    <cellStyle name="Финансовый 2 9 4 3 2" xfId="52579"/>
    <cellStyle name="Финансовый 2 9 4 3 2 2" xfId="52580"/>
    <cellStyle name="Финансовый 2 9 4 3 3" xfId="52581"/>
    <cellStyle name="Финансовый 2 9 4 3 4" xfId="52582"/>
    <cellStyle name="Финансовый 2 9 4 3 5" xfId="52583"/>
    <cellStyle name="Финансовый 2 9 4 4" xfId="52584"/>
    <cellStyle name="Финансовый 2 9 4 4 2" xfId="52585"/>
    <cellStyle name="Финансовый 2 9 4 4 2 2" xfId="52586"/>
    <cellStyle name="Финансовый 2 9 4 4 3" xfId="52587"/>
    <cellStyle name="Финансовый 2 9 4 4 4" xfId="52588"/>
    <cellStyle name="Финансовый 2 9 4 4 5" xfId="52589"/>
    <cellStyle name="Финансовый 2 9 4 5" xfId="52590"/>
    <cellStyle name="Финансовый 2 9 4 5 2" xfId="52591"/>
    <cellStyle name="Финансовый 2 9 4 5 3" xfId="52592"/>
    <cellStyle name="Финансовый 2 9 4 5 4" xfId="52593"/>
    <cellStyle name="Финансовый 2 9 4 6" xfId="52594"/>
    <cellStyle name="Финансовый 2 9 4 7" xfId="52595"/>
    <cellStyle name="Финансовый 2 9 4 8" xfId="52596"/>
    <cellStyle name="Финансовый 2 9 4 9" xfId="52597"/>
    <cellStyle name="Финансовый 2 9 5" xfId="52598"/>
    <cellStyle name="Финансовый 2 9 5 2" xfId="52599"/>
    <cellStyle name="Финансовый 2 9 5 2 2" xfId="52600"/>
    <cellStyle name="Финансовый 2 9 5 2 2 2" xfId="52601"/>
    <cellStyle name="Финансовый 2 9 5 2 2 2 2" xfId="52602"/>
    <cellStyle name="Финансовый 2 9 5 2 2 3" xfId="52603"/>
    <cellStyle name="Финансовый 2 9 5 2 2 4" xfId="52604"/>
    <cellStyle name="Финансовый 2 9 5 2 2 5" xfId="52605"/>
    <cellStyle name="Финансовый 2 9 5 2 3" xfId="52606"/>
    <cellStyle name="Финансовый 2 9 5 2 3 2" xfId="52607"/>
    <cellStyle name="Финансовый 2 9 5 2 3 3" xfId="52608"/>
    <cellStyle name="Финансовый 2 9 5 2 3 4" xfId="52609"/>
    <cellStyle name="Финансовый 2 9 5 2 4" xfId="52610"/>
    <cellStyle name="Финансовый 2 9 5 2 5" xfId="52611"/>
    <cellStyle name="Финансовый 2 9 5 2 6" xfId="52612"/>
    <cellStyle name="Финансовый 2 9 5 2 7" xfId="52613"/>
    <cellStyle name="Финансовый 2 9 5 3" xfId="52614"/>
    <cellStyle name="Финансовый 2 9 5 3 2" xfId="52615"/>
    <cellStyle name="Финансовый 2 9 5 3 2 2" xfId="52616"/>
    <cellStyle name="Финансовый 2 9 5 3 3" xfId="52617"/>
    <cellStyle name="Финансовый 2 9 5 3 4" xfId="52618"/>
    <cellStyle name="Финансовый 2 9 5 3 5" xfId="52619"/>
    <cellStyle name="Финансовый 2 9 5 4" xfId="52620"/>
    <cellStyle name="Финансовый 2 9 5 4 2" xfId="52621"/>
    <cellStyle name="Финансовый 2 9 5 4 3" xfId="52622"/>
    <cellStyle name="Финансовый 2 9 5 4 4" xfId="52623"/>
    <cellStyle name="Финансовый 2 9 5 5" xfId="52624"/>
    <cellStyle name="Финансовый 2 9 5 6" xfId="52625"/>
    <cellStyle name="Финансовый 2 9 5 7" xfId="52626"/>
    <cellStyle name="Финансовый 2 9 5 8" xfId="52627"/>
    <cellStyle name="Финансовый 2 9 6" xfId="52628"/>
    <cellStyle name="Финансовый 2 9 6 2" xfId="52629"/>
    <cellStyle name="Финансовый 2 9 6 2 2" xfId="52630"/>
    <cellStyle name="Финансовый 2 9 6 2 2 2" xfId="52631"/>
    <cellStyle name="Финансовый 2 9 6 2 2 2 2" xfId="52632"/>
    <cellStyle name="Финансовый 2 9 6 2 2 3" xfId="52633"/>
    <cellStyle name="Финансовый 2 9 6 2 2 4" xfId="52634"/>
    <cellStyle name="Финансовый 2 9 6 2 2 5" xfId="52635"/>
    <cellStyle name="Финансовый 2 9 6 2 3" xfId="52636"/>
    <cellStyle name="Финансовый 2 9 6 2 3 2" xfId="52637"/>
    <cellStyle name="Финансовый 2 9 6 2 3 3" xfId="52638"/>
    <cellStyle name="Финансовый 2 9 6 2 3 4" xfId="52639"/>
    <cellStyle name="Финансовый 2 9 6 2 4" xfId="52640"/>
    <cellStyle name="Финансовый 2 9 6 2 5" xfId="52641"/>
    <cellStyle name="Финансовый 2 9 6 2 6" xfId="52642"/>
    <cellStyle name="Финансовый 2 9 6 2 7" xfId="52643"/>
    <cellStyle name="Финансовый 2 9 6 3" xfId="52644"/>
    <cellStyle name="Финансовый 2 9 6 3 2" xfId="52645"/>
    <cellStyle name="Финансовый 2 9 6 3 2 2" xfId="52646"/>
    <cellStyle name="Финансовый 2 9 6 3 3" xfId="52647"/>
    <cellStyle name="Финансовый 2 9 6 3 4" xfId="52648"/>
    <cellStyle name="Финансовый 2 9 6 3 5" xfId="52649"/>
    <cellStyle name="Финансовый 2 9 6 4" xfId="52650"/>
    <cellStyle name="Финансовый 2 9 6 4 2" xfId="52651"/>
    <cellStyle name="Финансовый 2 9 6 4 3" xfId="52652"/>
    <cellStyle name="Финансовый 2 9 6 4 4" xfId="52653"/>
    <cellStyle name="Финансовый 2 9 6 5" xfId="52654"/>
    <cellStyle name="Финансовый 2 9 6 6" xfId="52655"/>
    <cellStyle name="Финансовый 2 9 6 7" xfId="52656"/>
    <cellStyle name="Финансовый 2 9 6 8" xfId="52657"/>
    <cellStyle name="Финансовый 2 9 7" xfId="52658"/>
    <cellStyle name="Финансовый 2 9 7 2" xfId="52659"/>
    <cellStyle name="Финансовый 2 9 7 2 2" xfId="52660"/>
    <cellStyle name="Финансовый 2 9 7 2 2 2" xfId="52661"/>
    <cellStyle name="Финансовый 2 9 7 2 2 2 2" xfId="52662"/>
    <cellStyle name="Финансовый 2 9 7 2 2 3" xfId="52663"/>
    <cellStyle name="Финансовый 2 9 7 2 2 4" xfId="52664"/>
    <cellStyle name="Финансовый 2 9 7 2 2 5" xfId="52665"/>
    <cellStyle name="Финансовый 2 9 7 2 3" xfId="52666"/>
    <cellStyle name="Финансовый 2 9 7 2 3 2" xfId="52667"/>
    <cellStyle name="Финансовый 2 9 7 2 3 3" xfId="52668"/>
    <cellStyle name="Финансовый 2 9 7 2 3 4" xfId="52669"/>
    <cellStyle name="Финансовый 2 9 7 2 4" xfId="52670"/>
    <cellStyle name="Финансовый 2 9 7 2 5" xfId="52671"/>
    <cellStyle name="Финансовый 2 9 7 2 6" xfId="52672"/>
    <cellStyle name="Финансовый 2 9 7 2 7" xfId="52673"/>
    <cellStyle name="Финансовый 2 9 7 3" xfId="52674"/>
    <cellStyle name="Финансовый 2 9 7 3 2" xfId="52675"/>
    <cellStyle name="Финансовый 2 9 7 3 2 2" xfId="52676"/>
    <cellStyle name="Финансовый 2 9 7 3 3" xfId="52677"/>
    <cellStyle name="Финансовый 2 9 7 3 4" xfId="52678"/>
    <cellStyle name="Финансовый 2 9 7 3 5" xfId="52679"/>
    <cellStyle name="Финансовый 2 9 7 4" xfId="52680"/>
    <cellStyle name="Финансовый 2 9 7 4 2" xfId="52681"/>
    <cellStyle name="Финансовый 2 9 7 4 3" xfId="52682"/>
    <cellStyle name="Финансовый 2 9 7 4 4" xfId="52683"/>
    <cellStyle name="Финансовый 2 9 7 5" xfId="52684"/>
    <cellStyle name="Финансовый 2 9 7 6" xfId="52685"/>
    <cellStyle name="Финансовый 2 9 7 7" xfId="52686"/>
    <cellStyle name="Финансовый 2 9 7 8" xfId="52687"/>
    <cellStyle name="Финансовый 2 9 8" xfId="52688"/>
    <cellStyle name="Финансовый 2 9 8 2" xfId="52689"/>
    <cellStyle name="Финансовый 2 9 8 2 2" xfId="52690"/>
    <cellStyle name="Финансовый 2 9 8 2 2 2" xfId="52691"/>
    <cellStyle name="Финансовый 2 9 8 2 3" xfId="52692"/>
    <cellStyle name="Финансовый 2 9 8 2 4" xfId="52693"/>
    <cellStyle name="Финансовый 2 9 8 2 5" xfId="52694"/>
    <cellStyle name="Финансовый 2 9 8 3" xfId="52695"/>
    <cellStyle name="Финансовый 2 9 8 3 2" xfId="52696"/>
    <cellStyle name="Финансовый 2 9 8 3 3" xfId="52697"/>
    <cellStyle name="Финансовый 2 9 8 3 4" xfId="52698"/>
    <cellStyle name="Финансовый 2 9 8 4" xfId="52699"/>
    <cellStyle name="Финансовый 2 9 8 5" xfId="52700"/>
    <cellStyle name="Финансовый 2 9 8 6" xfId="52701"/>
    <cellStyle name="Финансовый 2 9 8 7" xfId="52702"/>
    <cellStyle name="Финансовый 2 9 9" xfId="52703"/>
    <cellStyle name="Финансовый 2 9 9 2" xfId="52704"/>
    <cellStyle name="Финансовый 2 9 9 2 2" xfId="52705"/>
    <cellStyle name="Финансовый 2 9 9 2 2 2" xfId="52706"/>
    <cellStyle name="Финансовый 2 9 9 2 3" xfId="52707"/>
    <cellStyle name="Финансовый 2 9 9 2 4" xfId="52708"/>
    <cellStyle name="Финансовый 2 9 9 2 5" xfId="52709"/>
    <cellStyle name="Финансовый 2 9 9 3" xfId="52710"/>
    <cellStyle name="Финансовый 2 9 9 3 2" xfId="52711"/>
    <cellStyle name="Финансовый 2 9 9 3 3" xfId="52712"/>
    <cellStyle name="Финансовый 2 9 9 3 4" xfId="52713"/>
    <cellStyle name="Финансовый 2 9 9 4" xfId="52714"/>
    <cellStyle name="Финансовый 2 9 9 5" xfId="52715"/>
    <cellStyle name="Финансовый 2 9 9 6" xfId="52716"/>
    <cellStyle name="Финансовый 2 9 9 7" xfId="52717"/>
    <cellStyle name="Финансовый 2_46EE.2011(v1.0)" xfId="52718"/>
    <cellStyle name="Финансовый 3" xfId="52719"/>
    <cellStyle name="Финансовый 3 10" xfId="52720"/>
    <cellStyle name="Финансовый 3 10 2" xfId="52721"/>
    <cellStyle name="Финансовый 3 10 2 2" xfId="52722"/>
    <cellStyle name="Финансовый 3 10 3" xfId="52723"/>
    <cellStyle name="Финансовый 3 11" xfId="52724"/>
    <cellStyle name="Финансовый 3 11 2" xfId="52725"/>
    <cellStyle name="Финансовый 3 12" xfId="52726"/>
    <cellStyle name="Финансовый 3 13" xfId="52727"/>
    <cellStyle name="Финансовый 3 14" xfId="59138"/>
    <cellStyle name="Финансовый 3 2" xfId="52728"/>
    <cellStyle name="Финансовый 3 2 10" xfId="52729"/>
    <cellStyle name="Финансовый 3 2 10 2" xfId="52730"/>
    <cellStyle name="Финансовый 3 2 10 2 2" xfId="52731"/>
    <cellStyle name="Финансовый 3 2 10 2 2 2" xfId="52732"/>
    <cellStyle name="Финансовый 3 2 10 2 2 2 2" xfId="52733"/>
    <cellStyle name="Финансовый 3 2 10 2 2 3" xfId="52734"/>
    <cellStyle name="Финансовый 3 2 10 2 2 4" xfId="52735"/>
    <cellStyle name="Финансовый 3 2 10 2 2 5" xfId="52736"/>
    <cellStyle name="Финансовый 3 2 10 2 3" xfId="52737"/>
    <cellStyle name="Финансовый 3 2 10 2 3 2" xfId="52738"/>
    <cellStyle name="Финансовый 3 2 10 2 3 3" xfId="52739"/>
    <cellStyle name="Финансовый 3 2 10 2 3 4" xfId="52740"/>
    <cellStyle name="Финансовый 3 2 10 2 4" xfId="52741"/>
    <cellStyle name="Финансовый 3 2 10 2 5" xfId="52742"/>
    <cellStyle name="Финансовый 3 2 10 2 6" xfId="52743"/>
    <cellStyle name="Финансовый 3 2 10 2 7" xfId="52744"/>
    <cellStyle name="Финансовый 3 2 10 3" xfId="52745"/>
    <cellStyle name="Финансовый 3 2 10 3 2" xfId="52746"/>
    <cellStyle name="Финансовый 3 2 10 3 2 2" xfId="52747"/>
    <cellStyle name="Финансовый 3 2 10 3 3" xfId="52748"/>
    <cellStyle name="Финансовый 3 2 10 3 4" xfId="52749"/>
    <cellStyle name="Финансовый 3 2 10 3 5" xfId="52750"/>
    <cellStyle name="Финансовый 3 2 10 4" xfId="52751"/>
    <cellStyle name="Финансовый 3 2 10 4 2" xfId="52752"/>
    <cellStyle name="Финансовый 3 2 10 4 2 2" xfId="52753"/>
    <cellStyle name="Финансовый 3 2 10 4 3" xfId="52754"/>
    <cellStyle name="Финансовый 3 2 10 4 4" xfId="52755"/>
    <cellStyle name="Финансовый 3 2 10 4 5" xfId="52756"/>
    <cellStyle name="Финансовый 3 2 10 5" xfId="52757"/>
    <cellStyle name="Финансовый 3 2 10 5 2" xfId="52758"/>
    <cellStyle name="Финансовый 3 2 10 5 3" xfId="52759"/>
    <cellStyle name="Финансовый 3 2 10 5 4" xfId="52760"/>
    <cellStyle name="Финансовый 3 2 10 6" xfId="52761"/>
    <cellStyle name="Финансовый 3 2 10 7" xfId="52762"/>
    <cellStyle name="Финансовый 3 2 10 8" xfId="52763"/>
    <cellStyle name="Финансовый 3 2 10 9" xfId="52764"/>
    <cellStyle name="Финансовый 3 2 11" xfId="52765"/>
    <cellStyle name="Финансовый 3 2 11 2" xfId="52766"/>
    <cellStyle name="Финансовый 3 2 11 2 2" xfId="52767"/>
    <cellStyle name="Финансовый 3 2 11 2 2 2" xfId="52768"/>
    <cellStyle name="Финансовый 3 2 11 2 2 2 2" xfId="52769"/>
    <cellStyle name="Финансовый 3 2 11 2 2 3" xfId="52770"/>
    <cellStyle name="Финансовый 3 2 11 2 2 4" xfId="52771"/>
    <cellStyle name="Финансовый 3 2 11 2 2 5" xfId="52772"/>
    <cellStyle name="Финансовый 3 2 11 2 3" xfId="52773"/>
    <cellStyle name="Финансовый 3 2 11 2 3 2" xfId="52774"/>
    <cellStyle name="Финансовый 3 2 11 2 3 3" xfId="52775"/>
    <cellStyle name="Финансовый 3 2 11 2 3 4" xfId="52776"/>
    <cellStyle name="Финансовый 3 2 11 2 4" xfId="52777"/>
    <cellStyle name="Финансовый 3 2 11 2 5" xfId="52778"/>
    <cellStyle name="Финансовый 3 2 11 2 6" xfId="52779"/>
    <cellStyle name="Финансовый 3 2 11 2 7" xfId="52780"/>
    <cellStyle name="Финансовый 3 2 11 3" xfId="52781"/>
    <cellStyle name="Финансовый 3 2 11 3 2" xfId="52782"/>
    <cellStyle name="Финансовый 3 2 11 3 2 2" xfId="52783"/>
    <cellStyle name="Финансовый 3 2 11 3 3" xfId="52784"/>
    <cellStyle name="Финансовый 3 2 11 3 4" xfId="52785"/>
    <cellStyle name="Финансовый 3 2 11 3 5" xfId="52786"/>
    <cellStyle name="Финансовый 3 2 11 4" xfId="52787"/>
    <cellStyle name="Финансовый 3 2 11 4 2" xfId="52788"/>
    <cellStyle name="Финансовый 3 2 11 4 3" xfId="52789"/>
    <cellStyle name="Финансовый 3 2 11 4 4" xfId="52790"/>
    <cellStyle name="Финансовый 3 2 11 5" xfId="52791"/>
    <cellStyle name="Финансовый 3 2 11 6" xfId="52792"/>
    <cellStyle name="Финансовый 3 2 11 7" xfId="52793"/>
    <cellStyle name="Финансовый 3 2 11 8" xfId="52794"/>
    <cellStyle name="Финансовый 3 2 12" xfId="52795"/>
    <cellStyle name="Финансовый 3 2 12 2" xfId="52796"/>
    <cellStyle name="Финансовый 3 2 12 2 2" xfId="52797"/>
    <cellStyle name="Финансовый 3 2 12 2 2 2" xfId="52798"/>
    <cellStyle name="Финансовый 3 2 12 2 2 2 2" xfId="52799"/>
    <cellStyle name="Финансовый 3 2 12 2 2 3" xfId="52800"/>
    <cellStyle name="Финансовый 3 2 12 2 2 4" xfId="52801"/>
    <cellStyle name="Финансовый 3 2 12 2 2 5" xfId="52802"/>
    <cellStyle name="Финансовый 3 2 12 2 3" xfId="52803"/>
    <cellStyle name="Финансовый 3 2 12 2 3 2" xfId="52804"/>
    <cellStyle name="Финансовый 3 2 12 2 3 3" xfId="52805"/>
    <cellStyle name="Финансовый 3 2 12 2 3 4" xfId="52806"/>
    <cellStyle name="Финансовый 3 2 12 2 4" xfId="52807"/>
    <cellStyle name="Финансовый 3 2 12 2 5" xfId="52808"/>
    <cellStyle name="Финансовый 3 2 12 2 6" xfId="52809"/>
    <cellStyle name="Финансовый 3 2 12 2 7" xfId="52810"/>
    <cellStyle name="Финансовый 3 2 12 3" xfId="52811"/>
    <cellStyle name="Финансовый 3 2 12 3 2" xfId="52812"/>
    <cellStyle name="Финансовый 3 2 12 3 2 2" xfId="52813"/>
    <cellStyle name="Финансовый 3 2 12 3 3" xfId="52814"/>
    <cellStyle name="Финансовый 3 2 12 3 4" xfId="52815"/>
    <cellStyle name="Финансовый 3 2 12 3 5" xfId="52816"/>
    <cellStyle name="Финансовый 3 2 12 4" xfId="52817"/>
    <cellStyle name="Финансовый 3 2 12 4 2" xfId="52818"/>
    <cellStyle name="Финансовый 3 2 12 4 3" xfId="52819"/>
    <cellStyle name="Финансовый 3 2 12 4 4" xfId="52820"/>
    <cellStyle name="Финансовый 3 2 12 5" xfId="52821"/>
    <cellStyle name="Финансовый 3 2 12 6" xfId="52822"/>
    <cellStyle name="Финансовый 3 2 12 7" xfId="52823"/>
    <cellStyle name="Финансовый 3 2 12 8" xfId="52824"/>
    <cellStyle name="Финансовый 3 2 13" xfId="52825"/>
    <cellStyle name="Финансовый 3 2 13 2" xfId="52826"/>
    <cellStyle name="Финансовый 3 2 13 2 2" xfId="52827"/>
    <cellStyle name="Финансовый 3 2 13 2 2 2" xfId="52828"/>
    <cellStyle name="Финансовый 3 2 13 2 2 2 2" xfId="52829"/>
    <cellStyle name="Финансовый 3 2 13 2 2 3" xfId="52830"/>
    <cellStyle name="Финансовый 3 2 13 2 2 4" xfId="52831"/>
    <cellStyle name="Финансовый 3 2 13 2 2 5" xfId="52832"/>
    <cellStyle name="Финансовый 3 2 13 2 3" xfId="52833"/>
    <cellStyle name="Финансовый 3 2 13 2 3 2" xfId="52834"/>
    <cellStyle name="Финансовый 3 2 13 2 3 3" xfId="52835"/>
    <cellStyle name="Финансовый 3 2 13 2 3 4" xfId="52836"/>
    <cellStyle name="Финансовый 3 2 13 2 4" xfId="52837"/>
    <cellStyle name="Финансовый 3 2 13 2 5" xfId="52838"/>
    <cellStyle name="Финансовый 3 2 13 2 6" xfId="52839"/>
    <cellStyle name="Финансовый 3 2 13 2 7" xfId="52840"/>
    <cellStyle name="Финансовый 3 2 13 3" xfId="52841"/>
    <cellStyle name="Финансовый 3 2 13 3 2" xfId="52842"/>
    <cellStyle name="Финансовый 3 2 13 3 2 2" xfId="52843"/>
    <cellStyle name="Финансовый 3 2 13 3 3" xfId="52844"/>
    <cellStyle name="Финансовый 3 2 13 3 4" xfId="52845"/>
    <cellStyle name="Финансовый 3 2 13 3 5" xfId="52846"/>
    <cellStyle name="Финансовый 3 2 13 4" xfId="52847"/>
    <cellStyle name="Финансовый 3 2 13 4 2" xfId="52848"/>
    <cellStyle name="Финансовый 3 2 13 4 3" xfId="52849"/>
    <cellStyle name="Финансовый 3 2 13 4 4" xfId="52850"/>
    <cellStyle name="Финансовый 3 2 13 5" xfId="52851"/>
    <cellStyle name="Финансовый 3 2 13 6" xfId="52852"/>
    <cellStyle name="Финансовый 3 2 13 7" xfId="52853"/>
    <cellStyle name="Финансовый 3 2 13 8" xfId="52854"/>
    <cellStyle name="Финансовый 3 2 14" xfId="52855"/>
    <cellStyle name="Финансовый 3 2 14 2" xfId="52856"/>
    <cellStyle name="Финансовый 3 2 14 2 2" xfId="52857"/>
    <cellStyle name="Финансовый 3 2 14 2 2 2" xfId="52858"/>
    <cellStyle name="Финансовый 3 2 14 2 2 2 2" xfId="52859"/>
    <cellStyle name="Финансовый 3 2 14 2 2 3" xfId="52860"/>
    <cellStyle name="Финансовый 3 2 14 2 2 4" xfId="52861"/>
    <cellStyle name="Финансовый 3 2 14 2 2 5" xfId="52862"/>
    <cellStyle name="Финансовый 3 2 14 2 3" xfId="52863"/>
    <cellStyle name="Финансовый 3 2 14 2 3 2" xfId="52864"/>
    <cellStyle name="Финансовый 3 2 14 2 3 3" xfId="52865"/>
    <cellStyle name="Финансовый 3 2 14 2 3 4" xfId="52866"/>
    <cellStyle name="Финансовый 3 2 14 2 4" xfId="52867"/>
    <cellStyle name="Финансовый 3 2 14 2 5" xfId="52868"/>
    <cellStyle name="Финансовый 3 2 14 2 6" xfId="52869"/>
    <cellStyle name="Финансовый 3 2 14 2 7" xfId="52870"/>
    <cellStyle name="Финансовый 3 2 14 3" xfId="52871"/>
    <cellStyle name="Финансовый 3 2 14 3 2" xfId="52872"/>
    <cellStyle name="Финансовый 3 2 14 3 2 2" xfId="52873"/>
    <cellStyle name="Финансовый 3 2 14 3 3" xfId="52874"/>
    <cellStyle name="Финансовый 3 2 14 3 4" xfId="52875"/>
    <cellStyle name="Финансовый 3 2 14 3 5" xfId="52876"/>
    <cellStyle name="Финансовый 3 2 14 4" xfId="52877"/>
    <cellStyle name="Финансовый 3 2 14 4 2" xfId="52878"/>
    <cellStyle name="Финансовый 3 2 14 4 3" xfId="52879"/>
    <cellStyle name="Финансовый 3 2 14 4 4" xfId="52880"/>
    <cellStyle name="Финансовый 3 2 14 5" xfId="52881"/>
    <cellStyle name="Финансовый 3 2 14 6" xfId="52882"/>
    <cellStyle name="Финансовый 3 2 14 7" xfId="52883"/>
    <cellStyle name="Финансовый 3 2 14 8" xfId="52884"/>
    <cellStyle name="Финансовый 3 2 15" xfId="52885"/>
    <cellStyle name="Финансовый 3 2 15 2" xfId="52886"/>
    <cellStyle name="Финансовый 3 2 15 2 2" xfId="52887"/>
    <cellStyle name="Финансовый 3 2 15 2 2 2" xfId="52888"/>
    <cellStyle name="Финансовый 3 2 15 2 3" xfId="52889"/>
    <cellStyle name="Финансовый 3 2 15 2 4" xfId="52890"/>
    <cellStyle name="Финансовый 3 2 15 2 5" xfId="52891"/>
    <cellStyle name="Финансовый 3 2 15 3" xfId="52892"/>
    <cellStyle name="Финансовый 3 2 15 3 2" xfId="52893"/>
    <cellStyle name="Финансовый 3 2 15 3 3" xfId="52894"/>
    <cellStyle name="Финансовый 3 2 15 3 4" xfId="52895"/>
    <cellStyle name="Финансовый 3 2 15 4" xfId="52896"/>
    <cellStyle name="Финансовый 3 2 15 5" xfId="52897"/>
    <cellStyle name="Финансовый 3 2 15 6" xfId="52898"/>
    <cellStyle name="Финансовый 3 2 15 7" xfId="52899"/>
    <cellStyle name="Финансовый 3 2 16" xfId="52900"/>
    <cellStyle name="Финансовый 3 2 16 2" xfId="52901"/>
    <cellStyle name="Финансовый 3 2 16 2 2" xfId="52902"/>
    <cellStyle name="Финансовый 3 2 16 2 2 2" xfId="52903"/>
    <cellStyle name="Финансовый 3 2 16 2 3" xfId="52904"/>
    <cellStyle name="Финансовый 3 2 16 2 4" xfId="52905"/>
    <cellStyle name="Финансовый 3 2 16 2 5" xfId="52906"/>
    <cellStyle name="Финансовый 3 2 16 3" xfId="52907"/>
    <cellStyle name="Финансовый 3 2 16 3 2" xfId="52908"/>
    <cellStyle name="Финансовый 3 2 16 3 3" xfId="52909"/>
    <cellStyle name="Финансовый 3 2 16 3 4" xfId="52910"/>
    <cellStyle name="Финансовый 3 2 16 4" xfId="52911"/>
    <cellStyle name="Финансовый 3 2 16 5" xfId="52912"/>
    <cellStyle name="Финансовый 3 2 16 6" xfId="52913"/>
    <cellStyle name="Финансовый 3 2 16 7" xfId="52914"/>
    <cellStyle name="Финансовый 3 2 17" xfId="52915"/>
    <cellStyle name="Финансовый 3 2 17 2" xfId="52916"/>
    <cellStyle name="Финансовый 3 2 17 2 2" xfId="52917"/>
    <cellStyle name="Финансовый 3 2 17 3" xfId="52918"/>
    <cellStyle name="Финансовый 3 2 17 4" xfId="52919"/>
    <cellStyle name="Финансовый 3 2 17 5" xfId="52920"/>
    <cellStyle name="Финансовый 3 2 18" xfId="52921"/>
    <cellStyle name="Финансовый 3 2 18 2" xfId="52922"/>
    <cellStyle name="Финансовый 3 2 18 2 2" xfId="52923"/>
    <cellStyle name="Финансовый 3 2 18 3" xfId="52924"/>
    <cellStyle name="Финансовый 3 2 18 4" xfId="52925"/>
    <cellStyle name="Финансовый 3 2 18 5" xfId="52926"/>
    <cellStyle name="Финансовый 3 2 19" xfId="52927"/>
    <cellStyle name="Финансовый 3 2 19 2" xfId="52928"/>
    <cellStyle name="Финансовый 3 2 19 2 2" xfId="52929"/>
    <cellStyle name="Финансовый 3 2 19 3" xfId="52930"/>
    <cellStyle name="Финансовый 3 2 2" xfId="52931"/>
    <cellStyle name="Финансовый 3 2 2 10" xfId="52932"/>
    <cellStyle name="Финансовый 3 2 2 10 2" xfId="52933"/>
    <cellStyle name="Финансовый 3 2 2 10 2 2" xfId="52934"/>
    <cellStyle name="Финансовый 3 2 2 10 2 2 2" xfId="52935"/>
    <cellStyle name="Финансовый 3 2 2 10 2 2 2 2" xfId="52936"/>
    <cellStyle name="Финансовый 3 2 2 10 2 2 3" xfId="52937"/>
    <cellStyle name="Финансовый 3 2 2 10 2 2 4" xfId="52938"/>
    <cellStyle name="Финансовый 3 2 2 10 2 2 5" xfId="52939"/>
    <cellStyle name="Финансовый 3 2 2 10 2 3" xfId="52940"/>
    <cellStyle name="Финансовый 3 2 2 10 2 3 2" xfId="52941"/>
    <cellStyle name="Финансовый 3 2 2 10 2 3 3" xfId="52942"/>
    <cellStyle name="Финансовый 3 2 2 10 2 3 4" xfId="52943"/>
    <cellStyle name="Финансовый 3 2 2 10 2 4" xfId="52944"/>
    <cellStyle name="Финансовый 3 2 2 10 2 5" xfId="52945"/>
    <cellStyle name="Финансовый 3 2 2 10 2 6" xfId="52946"/>
    <cellStyle name="Финансовый 3 2 2 10 2 7" xfId="52947"/>
    <cellStyle name="Финансовый 3 2 2 10 3" xfId="52948"/>
    <cellStyle name="Финансовый 3 2 2 10 3 2" xfId="52949"/>
    <cellStyle name="Финансовый 3 2 2 10 3 2 2" xfId="52950"/>
    <cellStyle name="Финансовый 3 2 2 10 3 3" xfId="52951"/>
    <cellStyle name="Финансовый 3 2 2 10 3 4" xfId="52952"/>
    <cellStyle name="Финансовый 3 2 2 10 3 5" xfId="52953"/>
    <cellStyle name="Финансовый 3 2 2 10 4" xfId="52954"/>
    <cellStyle name="Финансовый 3 2 2 10 4 2" xfId="52955"/>
    <cellStyle name="Финансовый 3 2 2 10 4 3" xfId="52956"/>
    <cellStyle name="Финансовый 3 2 2 10 4 4" xfId="52957"/>
    <cellStyle name="Финансовый 3 2 2 10 5" xfId="52958"/>
    <cellStyle name="Финансовый 3 2 2 10 6" xfId="52959"/>
    <cellStyle name="Финансовый 3 2 2 10 7" xfId="52960"/>
    <cellStyle name="Финансовый 3 2 2 10 8" xfId="52961"/>
    <cellStyle name="Финансовый 3 2 2 11" xfId="52962"/>
    <cellStyle name="Финансовый 3 2 2 11 2" xfId="52963"/>
    <cellStyle name="Финансовый 3 2 2 11 2 2" xfId="52964"/>
    <cellStyle name="Финансовый 3 2 2 11 2 2 2" xfId="52965"/>
    <cellStyle name="Финансовый 3 2 2 11 2 2 2 2" xfId="52966"/>
    <cellStyle name="Финансовый 3 2 2 11 2 2 3" xfId="52967"/>
    <cellStyle name="Финансовый 3 2 2 11 2 2 4" xfId="52968"/>
    <cellStyle name="Финансовый 3 2 2 11 2 2 5" xfId="52969"/>
    <cellStyle name="Финансовый 3 2 2 11 2 3" xfId="52970"/>
    <cellStyle name="Финансовый 3 2 2 11 2 3 2" xfId="52971"/>
    <cellStyle name="Финансовый 3 2 2 11 2 3 3" xfId="52972"/>
    <cellStyle name="Финансовый 3 2 2 11 2 3 4" xfId="52973"/>
    <cellStyle name="Финансовый 3 2 2 11 2 4" xfId="52974"/>
    <cellStyle name="Финансовый 3 2 2 11 2 5" xfId="52975"/>
    <cellStyle name="Финансовый 3 2 2 11 2 6" xfId="52976"/>
    <cellStyle name="Финансовый 3 2 2 11 2 7" xfId="52977"/>
    <cellStyle name="Финансовый 3 2 2 11 3" xfId="52978"/>
    <cellStyle name="Финансовый 3 2 2 11 3 2" xfId="52979"/>
    <cellStyle name="Финансовый 3 2 2 11 3 2 2" xfId="52980"/>
    <cellStyle name="Финансовый 3 2 2 11 3 3" xfId="52981"/>
    <cellStyle name="Финансовый 3 2 2 11 3 4" xfId="52982"/>
    <cellStyle name="Финансовый 3 2 2 11 3 5" xfId="52983"/>
    <cellStyle name="Финансовый 3 2 2 11 4" xfId="52984"/>
    <cellStyle name="Финансовый 3 2 2 11 4 2" xfId="52985"/>
    <cellStyle name="Финансовый 3 2 2 11 4 3" xfId="52986"/>
    <cellStyle name="Финансовый 3 2 2 11 4 4" xfId="52987"/>
    <cellStyle name="Финансовый 3 2 2 11 5" xfId="52988"/>
    <cellStyle name="Финансовый 3 2 2 11 6" xfId="52989"/>
    <cellStyle name="Финансовый 3 2 2 11 7" xfId="52990"/>
    <cellStyle name="Финансовый 3 2 2 11 8" xfId="52991"/>
    <cellStyle name="Финансовый 3 2 2 12" xfId="52992"/>
    <cellStyle name="Финансовый 3 2 2 12 2" xfId="52993"/>
    <cellStyle name="Финансовый 3 2 2 12 2 2" xfId="52994"/>
    <cellStyle name="Финансовый 3 2 2 12 2 2 2" xfId="52995"/>
    <cellStyle name="Финансовый 3 2 2 12 2 3" xfId="52996"/>
    <cellStyle name="Финансовый 3 2 2 12 2 4" xfId="52997"/>
    <cellStyle name="Финансовый 3 2 2 12 2 5" xfId="52998"/>
    <cellStyle name="Финансовый 3 2 2 12 3" xfId="52999"/>
    <cellStyle name="Финансовый 3 2 2 12 3 2" xfId="53000"/>
    <cellStyle name="Финансовый 3 2 2 12 3 3" xfId="53001"/>
    <cellStyle name="Финансовый 3 2 2 12 3 4" xfId="53002"/>
    <cellStyle name="Финансовый 3 2 2 12 4" xfId="53003"/>
    <cellStyle name="Финансовый 3 2 2 12 5" xfId="53004"/>
    <cellStyle name="Финансовый 3 2 2 12 6" xfId="53005"/>
    <cellStyle name="Финансовый 3 2 2 12 7" xfId="53006"/>
    <cellStyle name="Финансовый 3 2 2 13" xfId="53007"/>
    <cellStyle name="Финансовый 3 2 2 13 2" xfId="53008"/>
    <cellStyle name="Финансовый 3 2 2 13 2 2" xfId="53009"/>
    <cellStyle name="Финансовый 3 2 2 13 2 2 2" xfId="53010"/>
    <cellStyle name="Финансовый 3 2 2 13 2 3" xfId="53011"/>
    <cellStyle name="Финансовый 3 2 2 13 2 4" xfId="53012"/>
    <cellStyle name="Финансовый 3 2 2 13 2 5" xfId="53013"/>
    <cellStyle name="Финансовый 3 2 2 13 3" xfId="53014"/>
    <cellStyle name="Финансовый 3 2 2 13 3 2" xfId="53015"/>
    <cellStyle name="Финансовый 3 2 2 13 3 3" xfId="53016"/>
    <cellStyle name="Финансовый 3 2 2 13 3 4" xfId="53017"/>
    <cellStyle name="Финансовый 3 2 2 13 4" xfId="53018"/>
    <cellStyle name="Финансовый 3 2 2 13 5" xfId="53019"/>
    <cellStyle name="Финансовый 3 2 2 13 6" xfId="53020"/>
    <cellStyle name="Финансовый 3 2 2 13 7" xfId="53021"/>
    <cellStyle name="Финансовый 3 2 2 14" xfId="53022"/>
    <cellStyle name="Финансовый 3 2 2 14 2" xfId="53023"/>
    <cellStyle name="Финансовый 3 2 2 14 2 2" xfId="53024"/>
    <cellStyle name="Финансовый 3 2 2 14 3" xfId="53025"/>
    <cellStyle name="Финансовый 3 2 2 14 4" xfId="53026"/>
    <cellStyle name="Финансовый 3 2 2 14 5" xfId="53027"/>
    <cellStyle name="Финансовый 3 2 2 15" xfId="53028"/>
    <cellStyle name="Финансовый 3 2 2 15 2" xfId="53029"/>
    <cellStyle name="Финансовый 3 2 2 15 2 2" xfId="53030"/>
    <cellStyle name="Финансовый 3 2 2 15 3" xfId="53031"/>
    <cellStyle name="Финансовый 3 2 2 15 4" xfId="53032"/>
    <cellStyle name="Финансовый 3 2 2 15 5" xfId="53033"/>
    <cellStyle name="Финансовый 3 2 2 16" xfId="53034"/>
    <cellStyle name="Финансовый 3 2 2 16 2" xfId="53035"/>
    <cellStyle name="Финансовый 3 2 2 16 2 2" xfId="53036"/>
    <cellStyle name="Финансовый 3 2 2 16 3" xfId="53037"/>
    <cellStyle name="Финансовый 3 2 2 17" xfId="53038"/>
    <cellStyle name="Финансовый 3 2 2 17 2" xfId="53039"/>
    <cellStyle name="Финансовый 3 2 2 18" xfId="53040"/>
    <cellStyle name="Финансовый 3 2 2 19" xfId="53041"/>
    <cellStyle name="Финансовый 3 2 2 2" xfId="53042"/>
    <cellStyle name="Финансовый 3 2 2 2 10" xfId="53043"/>
    <cellStyle name="Финансовый 3 2 2 2 10 2" xfId="53044"/>
    <cellStyle name="Финансовый 3 2 2 2 10 2 2" xfId="53045"/>
    <cellStyle name="Финансовый 3 2 2 2 10 2 2 2" xfId="53046"/>
    <cellStyle name="Финансовый 3 2 2 2 10 2 3" xfId="53047"/>
    <cellStyle name="Финансовый 3 2 2 2 10 2 4" xfId="53048"/>
    <cellStyle name="Финансовый 3 2 2 2 10 2 5" xfId="53049"/>
    <cellStyle name="Финансовый 3 2 2 2 10 3" xfId="53050"/>
    <cellStyle name="Финансовый 3 2 2 2 10 3 2" xfId="53051"/>
    <cellStyle name="Финансовый 3 2 2 2 10 3 3" xfId="53052"/>
    <cellStyle name="Финансовый 3 2 2 2 10 3 4" xfId="53053"/>
    <cellStyle name="Финансовый 3 2 2 2 10 4" xfId="53054"/>
    <cellStyle name="Финансовый 3 2 2 2 10 5" xfId="53055"/>
    <cellStyle name="Финансовый 3 2 2 2 10 6" xfId="53056"/>
    <cellStyle name="Финансовый 3 2 2 2 10 7" xfId="53057"/>
    <cellStyle name="Финансовый 3 2 2 2 11" xfId="53058"/>
    <cellStyle name="Финансовый 3 2 2 2 11 2" xfId="53059"/>
    <cellStyle name="Финансовый 3 2 2 2 11 2 2" xfId="53060"/>
    <cellStyle name="Финансовый 3 2 2 2 11 3" xfId="53061"/>
    <cellStyle name="Финансовый 3 2 2 2 11 4" xfId="53062"/>
    <cellStyle name="Финансовый 3 2 2 2 11 5" xfId="53063"/>
    <cellStyle name="Финансовый 3 2 2 2 12" xfId="53064"/>
    <cellStyle name="Финансовый 3 2 2 2 12 2" xfId="53065"/>
    <cellStyle name="Финансовый 3 2 2 2 12 2 2" xfId="53066"/>
    <cellStyle name="Финансовый 3 2 2 2 12 3" xfId="53067"/>
    <cellStyle name="Финансовый 3 2 2 2 12 4" xfId="53068"/>
    <cellStyle name="Финансовый 3 2 2 2 12 5" xfId="53069"/>
    <cellStyle name="Финансовый 3 2 2 2 13" xfId="53070"/>
    <cellStyle name="Финансовый 3 2 2 2 13 2" xfId="53071"/>
    <cellStyle name="Финансовый 3 2 2 2 13 2 2" xfId="53072"/>
    <cellStyle name="Финансовый 3 2 2 2 13 3" xfId="53073"/>
    <cellStyle name="Финансовый 3 2 2 2 14" xfId="53074"/>
    <cellStyle name="Финансовый 3 2 2 2 14 2" xfId="53075"/>
    <cellStyle name="Финансовый 3 2 2 2 15" xfId="53076"/>
    <cellStyle name="Финансовый 3 2 2 2 16" xfId="53077"/>
    <cellStyle name="Финансовый 3 2 2 2 2" xfId="53078"/>
    <cellStyle name="Финансовый 3 2 2 2 2 10" xfId="53079"/>
    <cellStyle name="Финансовый 3 2 2 2 2 10 2" xfId="53080"/>
    <cellStyle name="Финансовый 3 2 2 2 2 10 2 2" xfId="53081"/>
    <cellStyle name="Финансовый 3 2 2 2 2 10 3" xfId="53082"/>
    <cellStyle name="Финансовый 3 2 2 2 2 10 4" xfId="53083"/>
    <cellStyle name="Финансовый 3 2 2 2 2 10 5" xfId="53084"/>
    <cellStyle name="Финансовый 3 2 2 2 2 11" xfId="53085"/>
    <cellStyle name="Финансовый 3 2 2 2 2 11 2" xfId="53086"/>
    <cellStyle name="Финансовый 3 2 2 2 2 11 2 2" xfId="53087"/>
    <cellStyle name="Финансовый 3 2 2 2 2 11 3" xfId="53088"/>
    <cellStyle name="Финансовый 3 2 2 2 2 11 4" xfId="53089"/>
    <cellStyle name="Финансовый 3 2 2 2 2 11 5" xfId="53090"/>
    <cellStyle name="Финансовый 3 2 2 2 2 12" xfId="53091"/>
    <cellStyle name="Финансовый 3 2 2 2 2 12 2" xfId="53092"/>
    <cellStyle name="Финансовый 3 2 2 2 2 12 2 2" xfId="53093"/>
    <cellStyle name="Финансовый 3 2 2 2 2 12 3" xfId="53094"/>
    <cellStyle name="Финансовый 3 2 2 2 2 13" xfId="53095"/>
    <cellStyle name="Финансовый 3 2 2 2 2 13 2" xfId="53096"/>
    <cellStyle name="Финансовый 3 2 2 2 2 14" xfId="53097"/>
    <cellStyle name="Финансовый 3 2 2 2 2 15" xfId="53098"/>
    <cellStyle name="Финансовый 3 2 2 2 2 2" xfId="53099"/>
    <cellStyle name="Финансовый 3 2 2 2 2 2 2" xfId="53100"/>
    <cellStyle name="Финансовый 3 2 2 2 2 2 2 2" xfId="53101"/>
    <cellStyle name="Финансовый 3 2 2 2 2 2 2 2 2" xfId="53102"/>
    <cellStyle name="Финансовый 3 2 2 2 2 2 2 2 2 2" xfId="53103"/>
    <cellStyle name="Финансовый 3 2 2 2 2 2 2 2 3" xfId="53104"/>
    <cellStyle name="Финансовый 3 2 2 2 2 2 2 2 4" xfId="53105"/>
    <cellStyle name="Финансовый 3 2 2 2 2 2 2 2 5" xfId="53106"/>
    <cellStyle name="Финансовый 3 2 2 2 2 2 2 3" xfId="53107"/>
    <cellStyle name="Финансовый 3 2 2 2 2 2 2 3 2" xfId="53108"/>
    <cellStyle name="Финансовый 3 2 2 2 2 2 2 3 3" xfId="53109"/>
    <cellStyle name="Финансовый 3 2 2 2 2 2 2 3 4" xfId="53110"/>
    <cellStyle name="Финансовый 3 2 2 2 2 2 2 4" xfId="53111"/>
    <cellStyle name="Финансовый 3 2 2 2 2 2 2 5" xfId="53112"/>
    <cellStyle name="Финансовый 3 2 2 2 2 2 2 6" xfId="53113"/>
    <cellStyle name="Финансовый 3 2 2 2 2 2 2 7" xfId="53114"/>
    <cellStyle name="Финансовый 3 2 2 2 2 2 3" xfId="53115"/>
    <cellStyle name="Финансовый 3 2 2 2 2 2 3 2" xfId="53116"/>
    <cellStyle name="Финансовый 3 2 2 2 2 2 3 2 2" xfId="53117"/>
    <cellStyle name="Финансовый 3 2 2 2 2 2 3 3" xfId="53118"/>
    <cellStyle name="Финансовый 3 2 2 2 2 2 3 4" xfId="53119"/>
    <cellStyle name="Финансовый 3 2 2 2 2 2 3 5" xfId="53120"/>
    <cellStyle name="Финансовый 3 2 2 2 2 2 4" xfId="53121"/>
    <cellStyle name="Финансовый 3 2 2 2 2 2 4 2" xfId="53122"/>
    <cellStyle name="Финансовый 3 2 2 2 2 2 4 2 2" xfId="53123"/>
    <cellStyle name="Финансовый 3 2 2 2 2 2 4 3" xfId="53124"/>
    <cellStyle name="Финансовый 3 2 2 2 2 2 4 4" xfId="53125"/>
    <cellStyle name="Финансовый 3 2 2 2 2 2 4 5" xfId="53126"/>
    <cellStyle name="Финансовый 3 2 2 2 2 2 5" xfId="53127"/>
    <cellStyle name="Финансовый 3 2 2 2 2 2 5 2" xfId="53128"/>
    <cellStyle name="Финансовый 3 2 2 2 2 2 5 3" xfId="53129"/>
    <cellStyle name="Финансовый 3 2 2 2 2 2 5 4" xfId="53130"/>
    <cellStyle name="Финансовый 3 2 2 2 2 2 6" xfId="53131"/>
    <cellStyle name="Финансовый 3 2 2 2 2 2 7" xfId="53132"/>
    <cellStyle name="Финансовый 3 2 2 2 2 2 8" xfId="53133"/>
    <cellStyle name="Финансовый 3 2 2 2 2 2 9" xfId="53134"/>
    <cellStyle name="Финансовый 3 2 2 2 2 3" xfId="53135"/>
    <cellStyle name="Финансовый 3 2 2 2 2 3 2" xfId="53136"/>
    <cellStyle name="Финансовый 3 2 2 2 2 3 2 2" xfId="53137"/>
    <cellStyle name="Финансовый 3 2 2 2 2 3 2 2 2" xfId="53138"/>
    <cellStyle name="Финансовый 3 2 2 2 2 3 2 2 2 2" xfId="53139"/>
    <cellStyle name="Финансовый 3 2 2 2 2 3 2 2 3" xfId="53140"/>
    <cellStyle name="Финансовый 3 2 2 2 2 3 2 2 4" xfId="53141"/>
    <cellStyle name="Финансовый 3 2 2 2 2 3 2 2 5" xfId="53142"/>
    <cellStyle name="Финансовый 3 2 2 2 2 3 2 3" xfId="53143"/>
    <cellStyle name="Финансовый 3 2 2 2 2 3 2 3 2" xfId="53144"/>
    <cellStyle name="Финансовый 3 2 2 2 2 3 2 3 3" xfId="53145"/>
    <cellStyle name="Финансовый 3 2 2 2 2 3 2 3 4" xfId="53146"/>
    <cellStyle name="Финансовый 3 2 2 2 2 3 2 4" xfId="53147"/>
    <cellStyle name="Финансовый 3 2 2 2 2 3 2 5" xfId="53148"/>
    <cellStyle name="Финансовый 3 2 2 2 2 3 2 6" xfId="53149"/>
    <cellStyle name="Финансовый 3 2 2 2 2 3 2 7" xfId="53150"/>
    <cellStyle name="Финансовый 3 2 2 2 2 3 3" xfId="53151"/>
    <cellStyle name="Финансовый 3 2 2 2 2 3 3 2" xfId="53152"/>
    <cellStyle name="Финансовый 3 2 2 2 2 3 3 2 2" xfId="53153"/>
    <cellStyle name="Финансовый 3 2 2 2 2 3 3 3" xfId="53154"/>
    <cellStyle name="Финансовый 3 2 2 2 2 3 3 4" xfId="53155"/>
    <cellStyle name="Финансовый 3 2 2 2 2 3 3 5" xfId="53156"/>
    <cellStyle name="Финансовый 3 2 2 2 2 3 4" xfId="53157"/>
    <cellStyle name="Финансовый 3 2 2 2 2 3 4 2" xfId="53158"/>
    <cellStyle name="Финансовый 3 2 2 2 2 3 4 2 2" xfId="53159"/>
    <cellStyle name="Финансовый 3 2 2 2 2 3 4 3" xfId="53160"/>
    <cellStyle name="Финансовый 3 2 2 2 2 3 4 4" xfId="53161"/>
    <cellStyle name="Финансовый 3 2 2 2 2 3 4 5" xfId="53162"/>
    <cellStyle name="Финансовый 3 2 2 2 2 3 5" xfId="53163"/>
    <cellStyle name="Финансовый 3 2 2 2 2 3 5 2" xfId="53164"/>
    <cellStyle name="Финансовый 3 2 2 2 2 3 5 3" xfId="53165"/>
    <cellStyle name="Финансовый 3 2 2 2 2 3 5 4" xfId="53166"/>
    <cellStyle name="Финансовый 3 2 2 2 2 3 6" xfId="53167"/>
    <cellStyle name="Финансовый 3 2 2 2 2 3 7" xfId="53168"/>
    <cellStyle name="Финансовый 3 2 2 2 2 3 8" xfId="53169"/>
    <cellStyle name="Финансовый 3 2 2 2 2 3 9" xfId="53170"/>
    <cellStyle name="Финансовый 3 2 2 2 2 4" xfId="53171"/>
    <cellStyle name="Финансовый 3 2 2 2 2 4 2" xfId="53172"/>
    <cellStyle name="Финансовый 3 2 2 2 2 4 2 2" xfId="53173"/>
    <cellStyle name="Финансовый 3 2 2 2 2 4 2 2 2" xfId="53174"/>
    <cellStyle name="Финансовый 3 2 2 2 2 4 2 2 2 2" xfId="53175"/>
    <cellStyle name="Финансовый 3 2 2 2 2 4 2 2 3" xfId="53176"/>
    <cellStyle name="Финансовый 3 2 2 2 2 4 2 2 4" xfId="53177"/>
    <cellStyle name="Финансовый 3 2 2 2 2 4 2 2 5" xfId="53178"/>
    <cellStyle name="Финансовый 3 2 2 2 2 4 2 3" xfId="53179"/>
    <cellStyle name="Финансовый 3 2 2 2 2 4 2 3 2" xfId="53180"/>
    <cellStyle name="Финансовый 3 2 2 2 2 4 2 3 3" xfId="53181"/>
    <cellStyle name="Финансовый 3 2 2 2 2 4 2 3 4" xfId="53182"/>
    <cellStyle name="Финансовый 3 2 2 2 2 4 2 4" xfId="53183"/>
    <cellStyle name="Финансовый 3 2 2 2 2 4 2 5" xfId="53184"/>
    <cellStyle name="Финансовый 3 2 2 2 2 4 2 6" xfId="53185"/>
    <cellStyle name="Финансовый 3 2 2 2 2 4 2 7" xfId="53186"/>
    <cellStyle name="Финансовый 3 2 2 2 2 4 3" xfId="53187"/>
    <cellStyle name="Финансовый 3 2 2 2 2 4 3 2" xfId="53188"/>
    <cellStyle name="Финансовый 3 2 2 2 2 4 3 2 2" xfId="53189"/>
    <cellStyle name="Финансовый 3 2 2 2 2 4 3 3" xfId="53190"/>
    <cellStyle name="Финансовый 3 2 2 2 2 4 3 4" xfId="53191"/>
    <cellStyle name="Финансовый 3 2 2 2 2 4 3 5" xfId="53192"/>
    <cellStyle name="Финансовый 3 2 2 2 2 4 4" xfId="53193"/>
    <cellStyle name="Финансовый 3 2 2 2 2 4 4 2" xfId="53194"/>
    <cellStyle name="Финансовый 3 2 2 2 2 4 4 2 2" xfId="53195"/>
    <cellStyle name="Финансовый 3 2 2 2 2 4 4 3" xfId="53196"/>
    <cellStyle name="Финансовый 3 2 2 2 2 4 4 4" xfId="53197"/>
    <cellStyle name="Финансовый 3 2 2 2 2 4 4 5" xfId="53198"/>
    <cellStyle name="Финансовый 3 2 2 2 2 4 5" xfId="53199"/>
    <cellStyle name="Финансовый 3 2 2 2 2 4 5 2" xfId="53200"/>
    <cellStyle name="Финансовый 3 2 2 2 2 4 5 3" xfId="53201"/>
    <cellStyle name="Финансовый 3 2 2 2 2 4 5 4" xfId="53202"/>
    <cellStyle name="Финансовый 3 2 2 2 2 4 6" xfId="53203"/>
    <cellStyle name="Финансовый 3 2 2 2 2 4 7" xfId="53204"/>
    <cellStyle name="Финансовый 3 2 2 2 2 4 8" xfId="53205"/>
    <cellStyle name="Финансовый 3 2 2 2 2 4 9" xfId="53206"/>
    <cellStyle name="Финансовый 3 2 2 2 2 5" xfId="53207"/>
    <cellStyle name="Финансовый 3 2 2 2 2 5 2" xfId="53208"/>
    <cellStyle name="Финансовый 3 2 2 2 2 5 2 2" xfId="53209"/>
    <cellStyle name="Финансовый 3 2 2 2 2 5 2 2 2" xfId="53210"/>
    <cellStyle name="Финансовый 3 2 2 2 2 5 2 2 2 2" xfId="53211"/>
    <cellStyle name="Финансовый 3 2 2 2 2 5 2 2 3" xfId="53212"/>
    <cellStyle name="Финансовый 3 2 2 2 2 5 2 2 4" xfId="53213"/>
    <cellStyle name="Финансовый 3 2 2 2 2 5 2 2 5" xfId="53214"/>
    <cellStyle name="Финансовый 3 2 2 2 2 5 2 3" xfId="53215"/>
    <cellStyle name="Финансовый 3 2 2 2 2 5 2 3 2" xfId="53216"/>
    <cellStyle name="Финансовый 3 2 2 2 2 5 2 3 3" xfId="53217"/>
    <cellStyle name="Финансовый 3 2 2 2 2 5 2 3 4" xfId="53218"/>
    <cellStyle name="Финансовый 3 2 2 2 2 5 2 4" xfId="53219"/>
    <cellStyle name="Финансовый 3 2 2 2 2 5 2 5" xfId="53220"/>
    <cellStyle name="Финансовый 3 2 2 2 2 5 2 6" xfId="53221"/>
    <cellStyle name="Финансовый 3 2 2 2 2 5 2 7" xfId="53222"/>
    <cellStyle name="Финансовый 3 2 2 2 2 5 3" xfId="53223"/>
    <cellStyle name="Финансовый 3 2 2 2 2 5 3 2" xfId="53224"/>
    <cellStyle name="Финансовый 3 2 2 2 2 5 3 2 2" xfId="53225"/>
    <cellStyle name="Финансовый 3 2 2 2 2 5 3 3" xfId="53226"/>
    <cellStyle name="Финансовый 3 2 2 2 2 5 3 4" xfId="53227"/>
    <cellStyle name="Финансовый 3 2 2 2 2 5 3 5" xfId="53228"/>
    <cellStyle name="Финансовый 3 2 2 2 2 5 4" xfId="53229"/>
    <cellStyle name="Финансовый 3 2 2 2 2 5 4 2" xfId="53230"/>
    <cellStyle name="Финансовый 3 2 2 2 2 5 4 3" xfId="53231"/>
    <cellStyle name="Финансовый 3 2 2 2 2 5 4 4" xfId="53232"/>
    <cellStyle name="Финансовый 3 2 2 2 2 5 5" xfId="53233"/>
    <cellStyle name="Финансовый 3 2 2 2 2 5 6" xfId="53234"/>
    <cellStyle name="Финансовый 3 2 2 2 2 5 7" xfId="53235"/>
    <cellStyle name="Финансовый 3 2 2 2 2 5 8" xfId="53236"/>
    <cellStyle name="Финансовый 3 2 2 2 2 6" xfId="53237"/>
    <cellStyle name="Финансовый 3 2 2 2 2 6 2" xfId="53238"/>
    <cellStyle name="Финансовый 3 2 2 2 2 6 2 2" xfId="53239"/>
    <cellStyle name="Финансовый 3 2 2 2 2 6 2 2 2" xfId="53240"/>
    <cellStyle name="Финансовый 3 2 2 2 2 6 2 2 2 2" xfId="53241"/>
    <cellStyle name="Финансовый 3 2 2 2 2 6 2 2 3" xfId="53242"/>
    <cellStyle name="Финансовый 3 2 2 2 2 6 2 2 4" xfId="53243"/>
    <cellStyle name="Финансовый 3 2 2 2 2 6 2 2 5" xfId="53244"/>
    <cellStyle name="Финансовый 3 2 2 2 2 6 2 3" xfId="53245"/>
    <cellStyle name="Финансовый 3 2 2 2 2 6 2 3 2" xfId="53246"/>
    <cellStyle name="Финансовый 3 2 2 2 2 6 2 3 3" xfId="53247"/>
    <cellStyle name="Финансовый 3 2 2 2 2 6 2 3 4" xfId="53248"/>
    <cellStyle name="Финансовый 3 2 2 2 2 6 2 4" xfId="53249"/>
    <cellStyle name="Финансовый 3 2 2 2 2 6 2 5" xfId="53250"/>
    <cellStyle name="Финансовый 3 2 2 2 2 6 2 6" xfId="53251"/>
    <cellStyle name="Финансовый 3 2 2 2 2 6 2 7" xfId="53252"/>
    <cellStyle name="Финансовый 3 2 2 2 2 6 3" xfId="53253"/>
    <cellStyle name="Финансовый 3 2 2 2 2 6 3 2" xfId="53254"/>
    <cellStyle name="Финансовый 3 2 2 2 2 6 3 2 2" xfId="53255"/>
    <cellStyle name="Финансовый 3 2 2 2 2 6 3 3" xfId="53256"/>
    <cellStyle name="Финансовый 3 2 2 2 2 6 3 4" xfId="53257"/>
    <cellStyle name="Финансовый 3 2 2 2 2 6 3 5" xfId="53258"/>
    <cellStyle name="Финансовый 3 2 2 2 2 6 4" xfId="53259"/>
    <cellStyle name="Финансовый 3 2 2 2 2 6 4 2" xfId="53260"/>
    <cellStyle name="Финансовый 3 2 2 2 2 6 4 3" xfId="53261"/>
    <cellStyle name="Финансовый 3 2 2 2 2 6 4 4" xfId="53262"/>
    <cellStyle name="Финансовый 3 2 2 2 2 6 5" xfId="53263"/>
    <cellStyle name="Финансовый 3 2 2 2 2 6 6" xfId="53264"/>
    <cellStyle name="Финансовый 3 2 2 2 2 6 7" xfId="53265"/>
    <cellStyle name="Финансовый 3 2 2 2 2 6 8" xfId="53266"/>
    <cellStyle name="Финансовый 3 2 2 2 2 7" xfId="53267"/>
    <cellStyle name="Финансовый 3 2 2 2 2 7 2" xfId="53268"/>
    <cellStyle name="Финансовый 3 2 2 2 2 7 2 2" xfId="53269"/>
    <cellStyle name="Финансовый 3 2 2 2 2 7 2 2 2" xfId="53270"/>
    <cellStyle name="Финансовый 3 2 2 2 2 7 2 2 2 2" xfId="53271"/>
    <cellStyle name="Финансовый 3 2 2 2 2 7 2 2 3" xfId="53272"/>
    <cellStyle name="Финансовый 3 2 2 2 2 7 2 2 4" xfId="53273"/>
    <cellStyle name="Финансовый 3 2 2 2 2 7 2 2 5" xfId="53274"/>
    <cellStyle name="Финансовый 3 2 2 2 2 7 2 3" xfId="53275"/>
    <cellStyle name="Финансовый 3 2 2 2 2 7 2 3 2" xfId="53276"/>
    <cellStyle name="Финансовый 3 2 2 2 2 7 2 3 3" xfId="53277"/>
    <cellStyle name="Финансовый 3 2 2 2 2 7 2 3 4" xfId="53278"/>
    <cellStyle name="Финансовый 3 2 2 2 2 7 2 4" xfId="53279"/>
    <cellStyle name="Финансовый 3 2 2 2 2 7 2 5" xfId="53280"/>
    <cellStyle name="Финансовый 3 2 2 2 2 7 2 6" xfId="53281"/>
    <cellStyle name="Финансовый 3 2 2 2 2 7 2 7" xfId="53282"/>
    <cellStyle name="Финансовый 3 2 2 2 2 7 3" xfId="53283"/>
    <cellStyle name="Финансовый 3 2 2 2 2 7 3 2" xfId="53284"/>
    <cellStyle name="Финансовый 3 2 2 2 2 7 3 2 2" xfId="53285"/>
    <cellStyle name="Финансовый 3 2 2 2 2 7 3 3" xfId="53286"/>
    <cellStyle name="Финансовый 3 2 2 2 2 7 3 4" xfId="53287"/>
    <cellStyle name="Финансовый 3 2 2 2 2 7 3 5" xfId="53288"/>
    <cellStyle name="Финансовый 3 2 2 2 2 7 4" xfId="53289"/>
    <cellStyle name="Финансовый 3 2 2 2 2 7 4 2" xfId="53290"/>
    <cellStyle name="Финансовый 3 2 2 2 2 7 4 3" xfId="53291"/>
    <cellStyle name="Финансовый 3 2 2 2 2 7 4 4" xfId="53292"/>
    <cellStyle name="Финансовый 3 2 2 2 2 7 5" xfId="53293"/>
    <cellStyle name="Финансовый 3 2 2 2 2 7 6" xfId="53294"/>
    <cellStyle name="Финансовый 3 2 2 2 2 7 7" xfId="53295"/>
    <cellStyle name="Финансовый 3 2 2 2 2 7 8" xfId="53296"/>
    <cellStyle name="Финансовый 3 2 2 2 2 8" xfId="53297"/>
    <cellStyle name="Финансовый 3 2 2 2 2 8 2" xfId="53298"/>
    <cellStyle name="Финансовый 3 2 2 2 2 8 2 2" xfId="53299"/>
    <cellStyle name="Финансовый 3 2 2 2 2 8 2 2 2" xfId="53300"/>
    <cellStyle name="Финансовый 3 2 2 2 2 8 2 3" xfId="53301"/>
    <cellStyle name="Финансовый 3 2 2 2 2 8 2 4" xfId="53302"/>
    <cellStyle name="Финансовый 3 2 2 2 2 8 2 5" xfId="53303"/>
    <cellStyle name="Финансовый 3 2 2 2 2 8 3" xfId="53304"/>
    <cellStyle name="Финансовый 3 2 2 2 2 8 3 2" xfId="53305"/>
    <cellStyle name="Финансовый 3 2 2 2 2 8 3 3" xfId="53306"/>
    <cellStyle name="Финансовый 3 2 2 2 2 8 3 4" xfId="53307"/>
    <cellStyle name="Финансовый 3 2 2 2 2 8 4" xfId="53308"/>
    <cellStyle name="Финансовый 3 2 2 2 2 8 5" xfId="53309"/>
    <cellStyle name="Финансовый 3 2 2 2 2 8 6" xfId="53310"/>
    <cellStyle name="Финансовый 3 2 2 2 2 8 7" xfId="53311"/>
    <cellStyle name="Финансовый 3 2 2 2 2 9" xfId="53312"/>
    <cellStyle name="Финансовый 3 2 2 2 2 9 2" xfId="53313"/>
    <cellStyle name="Финансовый 3 2 2 2 2 9 2 2" xfId="53314"/>
    <cellStyle name="Финансовый 3 2 2 2 2 9 2 2 2" xfId="53315"/>
    <cellStyle name="Финансовый 3 2 2 2 2 9 2 3" xfId="53316"/>
    <cellStyle name="Финансовый 3 2 2 2 2 9 2 4" xfId="53317"/>
    <cellStyle name="Финансовый 3 2 2 2 2 9 2 5" xfId="53318"/>
    <cellStyle name="Финансовый 3 2 2 2 2 9 3" xfId="53319"/>
    <cellStyle name="Финансовый 3 2 2 2 2 9 3 2" xfId="53320"/>
    <cellStyle name="Финансовый 3 2 2 2 2 9 3 3" xfId="53321"/>
    <cellStyle name="Финансовый 3 2 2 2 2 9 3 4" xfId="53322"/>
    <cellStyle name="Финансовый 3 2 2 2 2 9 4" xfId="53323"/>
    <cellStyle name="Финансовый 3 2 2 2 2 9 5" xfId="53324"/>
    <cellStyle name="Финансовый 3 2 2 2 2 9 6" xfId="53325"/>
    <cellStyle name="Финансовый 3 2 2 2 2 9 7" xfId="53326"/>
    <cellStyle name="Финансовый 3 2 2 2 3" xfId="53327"/>
    <cellStyle name="Финансовый 3 2 2 2 3 2" xfId="53328"/>
    <cellStyle name="Финансовый 3 2 2 2 3 2 2" xfId="53329"/>
    <cellStyle name="Финансовый 3 2 2 2 3 2 2 2" xfId="53330"/>
    <cellStyle name="Финансовый 3 2 2 2 3 2 2 2 2" xfId="53331"/>
    <cellStyle name="Финансовый 3 2 2 2 3 2 2 3" xfId="53332"/>
    <cellStyle name="Финансовый 3 2 2 2 3 2 2 4" xfId="53333"/>
    <cellStyle name="Финансовый 3 2 2 2 3 2 2 5" xfId="53334"/>
    <cellStyle name="Финансовый 3 2 2 2 3 2 3" xfId="53335"/>
    <cellStyle name="Финансовый 3 2 2 2 3 2 3 2" xfId="53336"/>
    <cellStyle name="Финансовый 3 2 2 2 3 2 3 2 2" xfId="53337"/>
    <cellStyle name="Финансовый 3 2 2 2 3 2 3 3" xfId="53338"/>
    <cellStyle name="Финансовый 3 2 2 2 3 2 3 4" xfId="53339"/>
    <cellStyle name="Финансовый 3 2 2 2 3 2 3 5" xfId="53340"/>
    <cellStyle name="Финансовый 3 2 2 2 3 2 4" xfId="53341"/>
    <cellStyle name="Финансовый 3 2 2 2 3 2 4 2" xfId="53342"/>
    <cellStyle name="Финансовый 3 2 2 2 3 2 4 3" xfId="53343"/>
    <cellStyle name="Финансовый 3 2 2 2 3 2 4 4" xfId="53344"/>
    <cellStyle name="Финансовый 3 2 2 2 3 2 5" xfId="53345"/>
    <cellStyle name="Финансовый 3 2 2 2 3 2 6" xfId="53346"/>
    <cellStyle name="Финансовый 3 2 2 2 3 2 7" xfId="53347"/>
    <cellStyle name="Финансовый 3 2 2 2 3 2 8" xfId="53348"/>
    <cellStyle name="Финансовый 3 2 2 2 3 3" xfId="53349"/>
    <cellStyle name="Финансовый 3 2 2 2 3 3 2" xfId="53350"/>
    <cellStyle name="Финансовый 3 2 2 2 3 3 2 2" xfId="53351"/>
    <cellStyle name="Финансовый 3 2 2 2 3 3 3" xfId="53352"/>
    <cellStyle name="Финансовый 3 2 2 2 3 3 4" xfId="53353"/>
    <cellStyle name="Финансовый 3 2 2 2 3 3 5" xfId="53354"/>
    <cellStyle name="Финансовый 3 2 2 2 3 4" xfId="53355"/>
    <cellStyle name="Финансовый 3 2 2 2 3 4 2" xfId="53356"/>
    <cellStyle name="Финансовый 3 2 2 2 3 4 2 2" xfId="53357"/>
    <cellStyle name="Финансовый 3 2 2 2 3 4 3" xfId="53358"/>
    <cellStyle name="Финансовый 3 2 2 2 3 4 4" xfId="53359"/>
    <cellStyle name="Финансовый 3 2 2 2 3 4 5" xfId="53360"/>
    <cellStyle name="Финансовый 3 2 2 2 3 5" xfId="53361"/>
    <cellStyle name="Финансовый 3 2 2 2 3 5 2" xfId="53362"/>
    <cellStyle name="Финансовый 3 2 2 2 3 5 2 2" xfId="53363"/>
    <cellStyle name="Финансовый 3 2 2 2 3 5 3" xfId="53364"/>
    <cellStyle name="Финансовый 3 2 2 2 3 5 4" xfId="53365"/>
    <cellStyle name="Финансовый 3 2 2 2 3 5 5" xfId="53366"/>
    <cellStyle name="Финансовый 3 2 2 2 3 6" xfId="53367"/>
    <cellStyle name="Финансовый 3 2 2 2 3 6 2" xfId="53368"/>
    <cellStyle name="Финансовый 3 2 2 2 3 6 2 2" xfId="53369"/>
    <cellStyle name="Финансовый 3 2 2 2 3 6 3" xfId="53370"/>
    <cellStyle name="Финансовый 3 2 2 2 3 7" xfId="53371"/>
    <cellStyle name="Финансовый 3 2 2 2 3 7 2" xfId="53372"/>
    <cellStyle name="Финансовый 3 2 2 2 3 8" xfId="53373"/>
    <cellStyle name="Финансовый 3 2 2 2 3 9" xfId="53374"/>
    <cellStyle name="Финансовый 3 2 2 2 4" xfId="53375"/>
    <cellStyle name="Финансовый 3 2 2 2 4 2" xfId="53376"/>
    <cellStyle name="Финансовый 3 2 2 2 4 2 2" xfId="53377"/>
    <cellStyle name="Финансовый 3 2 2 2 4 2 2 2" xfId="53378"/>
    <cellStyle name="Финансовый 3 2 2 2 4 2 2 2 2" xfId="53379"/>
    <cellStyle name="Финансовый 3 2 2 2 4 2 2 3" xfId="53380"/>
    <cellStyle name="Финансовый 3 2 2 2 4 2 2 4" xfId="53381"/>
    <cellStyle name="Финансовый 3 2 2 2 4 2 2 5" xfId="53382"/>
    <cellStyle name="Финансовый 3 2 2 2 4 2 3" xfId="53383"/>
    <cellStyle name="Финансовый 3 2 2 2 4 2 3 2" xfId="53384"/>
    <cellStyle name="Финансовый 3 2 2 2 4 2 3 3" xfId="53385"/>
    <cellStyle name="Финансовый 3 2 2 2 4 2 3 4" xfId="53386"/>
    <cellStyle name="Финансовый 3 2 2 2 4 2 4" xfId="53387"/>
    <cellStyle name="Финансовый 3 2 2 2 4 2 5" xfId="53388"/>
    <cellStyle name="Финансовый 3 2 2 2 4 2 6" xfId="53389"/>
    <cellStyle name="Финансовый 3 2 2 2 4 2 7" xfId="53390"/>
    <cellStyle name="Финансовый 3 2 2 2 4 3" xfId="53391"/>
    <cellStyle name="Финансовый 3 2 2 2 4 3 2" xfId="53392"/>
    <cellStyle name="Финансовый 3 2 2 2 4 3 2 2" xfId="53393"/>
    <cellStyle name="Финансовый 3 2 2 2 4 3 3" xfId="53394"/>
    <cellStyle name="Финансовый 3 2 2 2 4 3 4" xfId="53395"/>
    <cellStyle name="Финансовый 3 2 2 2 4 3 5" xfId="53396"/>
    <cellStyle name="Финансовый 3 2 2 2 4 4" xfId="53397"/>
    <cellStyle name="Финансовый 3 2 2 2 4 4 2" xfId="53398"/>
    <cellStyle name="Финансовый 3 2 2 2 4 4 2 2" xfId="53399"/>
    <cellStyle name="Финансовый 3 2 2 2 4 4 3" xfId="53400"/>
    <cellStyle name="Финансовый 3 2 2 2 4 4 4" xfId="53401"/>
    <cellStyle name="Финансовый 3 2 2 2 4 4 5" xfId="53402"/>
    <cellStyle name="Финансовый 3 2 2 2 4 5" xfId="53403"/>
    <cellStyle name="Финансовый 3 2 2 2 4 5 2" xfId="53404"/>
    <cellStyle name="Финансовый 3 2 2 2 4 5 3" xfId="53405"/>
    <cellStyle name="Финансовый 3 2 2 2 4 5 4" xfId="53406"/>
    <cellStyle name="Финансовый 3 2 2 2 4 6" xfId="53407"/>
    <cellStyle name="Финансовый 3 2 2 2 4 7" xfId="53408"/>
    <cellStyle name="Финансовый 3 2 2 2 4 8" xfId="53409"/>
    <cellStyle name="Финансовый 3 2 2 2 4 9" xfId="53410"/>
    <cellStyle name="Финансовый 3 2 2 2 5" xfId="53411"/>
    <cellStyle name="Финансовый 3 2 2 2 5 2" xfId="53412"/>
    <cellStyle name="Финансовый 3 2 2 2 5 2 2" xfId="53413"/>
    <cellStyle name="Финансовый 3 2 2 2 5 2 2 2" xfId="53414"/>
    <cellStyle name="Финансовый 3 2 2 2 5 2 2 2 2" xfId="53415"/>
    <cellStyle name="Финансовый 3 2 2 2 5 2 2 3" xfId="53416"/>
    <cellStyle name="Финансовый 3 2 2 2 5 2 2 4" xfId="53417"/>
    <cellStyle name="Финансовый 3 2 2 2 5 2 2 5" xfId="53418"/>
    <cellStyle name="Финансовый 3 2 2 2 5 2 3" xfId="53419"/>
    <cellStyle name="Финансовый 3 2 2 2 5 2 3 2" xfId="53420"/>
    <cellStyle name="Финансовый 3 2 2 2 5 2 3 3" xfId="53421"/>
    <cellStyle name="Финансовый 3 2 2 2 5 2 3 4" xfId="53422"/>
    <cellStyle name="Финансовый 3 2 2 2 5 2 4" xfId="53423"/>
    <cellStyle name="Финансовый 3 2 2 2 5 2 5" xfId="53424"/>
    <cellStyle name="Финансовый 3 2 2 2 5 2 6" xfId="53425"/>
    <cellStyle name="Финансовый 3 2 2 2 5 2 7" xfId="53426"/>
    <cellStyle name="Финансовый 3 2 2 2 5 3" xfId="53427"/>
    <cellStyle name="Финансовый 3 2 2 2 5 3 2" xfId="53428"/>
    <cellStyle name="Финансовый 3 2 2 2 5 3 2 2" xfId="53429"/>
    <cellStyle name="Финансовый 3 2 2 2 5 3 3" xfId="53430"/>
    <cellStyle name="Финансовый 3 2 2 2 5 3 4" xfId="53431"/>
    <cellStyle name="Финансовый 3 2 2 2 5 3 5" xfId="53432"/>
    <cellStyle name="Финансовый 3 2 2 2 5 4" xfId="53433"/>
    <cellStyle name="Финансовый 3 2 2 2 5 4 2" xfId="53434"/>
    <cellStyle name="Финансовый 3 2 2 2 5 4 2 2" xfId="53435"/>
    <cellStyle name="Финансовый 3 2 2 2 5 4 3" xfId="53436"/>
    <cellStyle name="Финансовый 3 2 2 2 5 4 4" xfId="53437"/>
    <cellStyle name="Финансовый 3 2 2 2 5 4 5" xfId="53438"/>
    <cellStyle name="Финансовый 3 2 2 2 5 5" xfId="53439"/>
    <cellStyle name="Финансовый 3 2 2 2 5 5 2" xfId="53440"/>
    <cellStyle name="Финансовый 3 2 2 2 5 5 3" xfId="53441"/>
    <cellStyle name="Финансовый 3 2 2 2 5 5 4" xfId="53442"/>
    <cellStyle name="Финансовый 3 2 2 2 5 6" xfId="53443"/>
    <cellStyle name="Финансовый 3 2 2 2 5 7" xfId="53444"/>
    <cellStyle name="Финансовый 3 2 2 2 5 8" xfId="53445"/>
    <cellStyle name="Финансовый 3 2 2 2 5 9" xfId="53446"/>
    <cellStyle name="Финансовый 3 2 2 2 6" xfId="53447"/>
    <cellStyle name="Финансовый 3 2 2 2 6 2" xfId="53448"/>
    <cellStyle name="Финансовый 3 2 2 2 6 2 2" xfId="53449"/>
    <cellStyle name="Финансовый 3 2 2 2 6 2 2 2" xfId="53450"/>
    <cellStyle name="Финансовый 3 2 2 2 6 2 2 2 2" xfId="53451"/>
    <cellStyle name="Финансовый 3 2 2 2 6 2 2 3" xfId="53452"/>
    <cellStyle name="Финансовый 3 2 2 2 6 2 2 4" xfId="53453"/>
    <cellStyle name="Финансовый 3 2 2 2 6 2 2 5" xfId="53454"/>
    <cellStyle name="Финансовый 3 2 2 2 6 2 3" xfId="53455"/>
    <cellStyle name="Финансовый 3 2 2 2 6 2 3 2" xfId="53456"/>
    <cellStyle name="Финансовый 3 2 2 2 6 2 3 3" xfId="53457"/>
    <cellStyle name="Финансовый 3 2 2 2 6 2 3 4" xfId="53458"/>
    <cellStyle name="Финансовый 3 2 2 2 6 2 4" xfId="53459"/>
    <cellStyle name="Финансовый 3 2 2 2 6 2 5" xfId="53460"/>
    <cellStyle name="Финансовый 3 2 2 2 6 2 6" xfId="53461"/>
    <cellStyle name="Финансовый 3 2 2 2 6 2 7" xfId="53462"/>
    <cellStyle name="Финансовый 3 2 2 2 6 3" xfId="53463"/>
    <cellStyle name="Финансовый 3 2 2 2 6 3 2" xfId="53464"/>
    <cellStyle name="Финансовый 3 2 2 2 6 3 2 2" xfId="53465"/>
    <cellStyle name="Финансовый 3 2 2 2 6 3 3" xfId="53466"/>
    <cellStyle name="Финансовый 3 2 2 2 6 3 4" xfId="53467"/>
    <cellStyle name="Финансовый 3 2 2 2 6 3 5" xfId="53468"/>
    <cellStyle name="Финансовый 3 2 2 2 6 4" xfId="53469"/>
    <cellStyle name="Финансовый 3 2 2 2 6 4 2" xfId="53470"/>
    <cellStyle name="Финансовый 3 2 2 2 6 4 3" xfId="53471"/>
    <cellStyle name="Финансовый 3 2 2 2 6 4 4" xfId="53472"/>
    <cellStyle name="Финансовый 3 2 2 2 6 5" xfId="53473"/>
    <cellStyle name="Финансовый 3 2 2 2 6 6" xfId="53474"/>
    <cellStyle name="Финансовый 3 2 2 2 6 7" xfId="53475"/>
    <cellStyle name="Финансовый 3 2 2 2 6 8" xfId="53476"/>
    <cellStyle name="Финансовый 3 2 2 2 7" xfId="53477"/>
    <cellStyle name="Финансовый 3 2 2 2 7 2" xfId="53478"/>
    <cellStyle name="Финансовый 3 2 2 2 7 2 2" xfId="53479"/>
    <cellStyle name="Финансовый 3 2 2 2 7 2 2 2" xfId="53480"/>
    <cellStyle name="Финансовый 3 2 2 2 7 2 2 2 2" xfId="53481"/>
    <cellStyle name="Финансовый 3 2 2 2 7 2 2 3" xfId="53482"/>
    <cellStyle name="Финансовый 3 2 2 2 7 2 2 4" xfId="53483"/>
    <cellStyle name="Финансовый 3 2 2 2 7 2 2 5" xfId="53484"/>
    <cellStyle name="Финансовый 3 2 2 2 7 2 3" xfId="53485"/>
    <cellStyle name="Финансовый 3 2 2 2 7 2 3 2" xfId="53486"/>
    <cellStyle name="Финансовый 3 2 2 2 7 2 3 3" xfId="53487"/>
    <cellStyle name="Финансовый 3 2 2 2 7 2 3 4" xfId="53488"/>
    <cellStyle name="Финансовый 3 2 2 2 7 2 4" xfId="53489"/>
    <cellStyle name="Финансовый 3 2 2 2 7 2 5" xfId="53490"/>
    <cellStyle name="Финансовый 3 2 2 2 7 2 6" xfId="53491"/>
    <cellStyle name="Финансовый 3 2 2 2 7 2 7" xfId="53492"/>
    <cellStyle name="Финансовый 3 2 2 2 7 3" xfId="53493"/>
    <cellStyle name="Финансовый 3 2 2 2 7 3 2" xfId="53494"/>
    <cellStyle name="Финансовый 3 2 2 2 7 3 2 2" xfId="53495"/>
    <cellStyle name="Финансовый 3 2 2 2 7 3 3" xfId="53496"/>
    <cellStyle name="Финансовый 3 2 2 2 7 3 4" xfId="53497"/>
    <cellStyle name="Финансовый 3 2 2 2 7 3 5" xfId="53498"/>
    <cellStyle name="Финансовый 3 2 2 2 7 4" xfId="53499"/>
    <cellStyle name="Финансовый 3 2 2 2 7 4 2" xfId="53500"/>
    <cellStyle name="Финансовый 3 2 2 2 7 4 3" xfId="53501"/>
    <cellStyle name="Финансовый 3 2 2 2 7 4 4" xfId="53502"/>
    <cellStyle name="Финансовый 3 2 2 2 7 5" xfId="53503"/>
    <cellStyle name="Финансовый 3 2 2 2 7 6" xfId="53504"/>
    <cellStyle name="Финансовый 3 2 2 2 7 7" xfId="53505"/>
    <cellStyle name="Финансовый 3 2 2 2 7 8" xfId="53506"/>
    <cellStyle name="Финансовый 3 2 2 2 8" xfId="53507"/>
    <cellStyle name="Финансовый 3 2 2 2 8 2" xfId="53508"/>
    <cellStyle name="Финансовый 3 2 2 2 8 2 2" xfId="53509"/>
    <cellStyle name="Финансовый 3 2 2 2 8 2 2 2" xfId="53510"/>
    <cellStyle name="Финансовый 3 2 2 2 8 2 2 2 2" xfId="53511"/>
    <cellStyle name="Финансовый 3 2 2 2 8 2 2 3" xfId="53512"/>
    <cellStyle name="Финансовый 3 2 2 2 8 2 2 4" xfId="53513"/>
    <cellStyle name="Финансовый 3 2 2 2 8 2 2 5" xfId="53514"/>
    <cellStyle name="Финансовый 3 2 2 2 8 2 3" xfId="53515"/>
    <cellStyle name="Финансовый 3 2 2 2 8 2 3 2" xfId="53516"/>
    <cellStyle name="Финансовый 3 2 2 2 8 2 3 3" xfId="53517"/>
    <cellStyle name="Финансовый 3 2 2 2 8 2 3 4" xfId="53518"/>
    <cellStyle name="Финансовый 3 2 2 2 8 2 4" xfId="53519"/>
    <cellStyle name="Финансовый 3 2 2 2 8 2 5" xfId="53520"/>
    <cellStyle name="Финансовый 3 2 2 2 8 2 6" xfId="53521"/>
    <cellStyle name="Финансовый 3 2 2 2 8 2 7" xfId="53522"/>
    <cellStyle name="Финансовый 3 2 2 2 8 3" xfId="53523"/>
    <cellStyle name="Финансовый 3 2 2 2 8 3 2" xfId="53524"/>
    <cellStyle name="Финансовый 3 2 2 2 8 3 2 2" xfId="53525"/>
    <cellStyle name="Финансовый 3 2 2 2 8 3 3" xfId="53526"/>
    <cellStyle name="Финансовый 3 2 2 2 8 3 4" xfId="53527"/>
    <cellStyle name="Финансовый 3 2 2 2 8 3 5" xfId="53528"/>
    <cellStyle name="Финансовый 3 2 2 2 8 4" xfId="53529"/>
    <cellStyle name="Финансовый 3 2 2 2 8 4 2" xfId="53530"/>
    <cellStyle name="Финансовый 3 2 2 2 8 4 3" xfId="53531"/>
    <cellStyle name="Финансовый 3 2 2 2 8 4 4" xfId="53532"/>
    <cellStyle name="Финансовый 3 2 2 2 8 5" xfId="53533"/>
    <cellStyle name="Финансовый 3 2 2 2 8 6" xfId="53534"/>
    <cellStyle name="Финансовый 3 2 2 2 8 7" xfId="53535"/>
    <cellStyle name="Финансовый 3 2 2 2 8 8" xfId="53536"/>
    <cellStyle name="Финансовый 3 2 2 2 9" xfId="53537"/>
    <cellStyle name="Финансовый 3 2 2 2 9 2" xfId="53538"/>
    <cellStyle name="Финансовый 3 2 2 2 9 2 2" xfId="53539"/>
    <cellStyle name="Финансовый 3 2 2 2 9 2 2 2" xfId="53540"/>
    <cellStyle name="Финансовый 3 2 2 2 9 2 3" xfId="53541"/>
    <cellStyle name="Финансовый 3 2 2 2 9 2 4" xfId="53542"/>
    <cellStyle name="Финансовый 3 2 2 2 9 2 5" xfId="53543"/>
    <cellStyle name="Финансовый 3 2 2 2 9 3" xfId="53544"/>
    <cellStyle name="Финансовый 3 2 2 2 9 3 2" xfId="53545"/>
    <cellStyle name="Финансовый 3 2 2 2 9 3 3" xfId="53546"/>
    <cellStyle name="Финансовый 3 2 2 2 9 3 4" xfId="53547"/>
    <cellStyle name="Финансовый 3 2 2 2 9 4" xfId="53548"/>
    <cellStyle name="Финансовый 3 2 2 2 9 5" xfId="53549"/>
    <cellStyle name="Финансовый 3 2 2 2 9 6" xfId="53550"/>
    <cellStyle name="Финансовый 3 2 2 2 9 7" xfId="53551"/>
    <cellStyle name="Финансовый 3 2 2 20" xfId="59861"/>
    <cellStyle name="Финансовый 3 2 2 3" xfId="53552"/>
    <cellStyle name="Финансовый 3 2 2 3 2" xfId="53553"/>
    <cellStyle name="Финансовый 3 2 2 3 2 2" xfId="53554"/>
    <cellStyle name="Финансовый 3 2 2 3 2 2 2" xfId="53555"/>
    <cellStyle name="Финансовый 3 2 2 3 2 3" xfId="53556"/>
    <cellStyle name="Финансовый 3 2 2 3 2 4" xfId="53557"/>
    <cellStyle name="Финансовый 3 2 2 3 2 5" xfId="53558"/>
    <cellStyle name="Финансовый 3 2 2 3 3" xfId="53559"/>
    <cellStyle name="Финансовый 3 2 2 3 3 2" xfId="53560"/>
    <cellStyle name="Финансовый 3 2 2 3 3 2 2" xfId="53561"/>
    <cellStyle name="Финансовый 3 2 2 3 3 3" xfId="53562"/>
    <cellStyle name="Финансовый 3 2 2 3 3 4" xfId="53563"/>
    <cellStyle name="Финансовый 3 2 2 3 3 5" xfId="53564"/>
    <cellStyle name="Финансовый 3 2 2 3 4" xfId="53565"/>
    <cellStyle name="Финансовый 3 2 2 3 4 2" xfId="53566"/>
    <cellStyle name="Финансовый 3 2 2 3 4 2 2" xfId="53567"/>
    <cellStyle name="Финансовый 3 2 2 3 4 3" xfId="53568"/>
    <cellStyle name="Финансовый 3 2 2 3 4 4" xfId="53569"/>
    <cellStyle name="Финансовый 3 2 2 3 4 5" xfId="53570"/>
    <cellStyle name="Финансовый 3 2 2 3 5" xfId="53571"/>
    <cellStyle name="Финансовый 3 2 2 3 6" xfId="53572"/>
    <cellStyle name="Финансовый 3 2 2 3 6 2" xfId="53573"/>
    <cellStyle name="Финансовый 3 2 2 3 6 2 2" xfId="53574"/>
    <cellStyle name="Финансовый 3 2 2 3 6 3" xfId="53575"/>
    <cellStyle name="Финансовый 3 2 2 3 7" xfId="53576"/>
    <cellStyle name="Финансовый 3 2 2 3 7 2" xfId="53577"/>
    <cellStyle name="Финансовый 3 2 2 3 8" xfId="53578"/>
    <cellStyle name="Финансовый 3 2 2 4" xfId="53579"/>
    <cellStyle name="Финансовый 3 2 2 4 10" xfId="53580"/>
    <cellStyle name="Финансовый 3 2 2 4 10 2" xfId="53581"/>
    <cellStyle name="Финансовый 3 2 2 4 10 2 2" xfId="53582"/>
    <cellStyle name="Финансовый 3 2 2 4 10 3" xfId="53583"/>
    <cellStyle name="Финансовый 3 2 2 4 10 4" xfId="53584"/>
    <cellStyle name="Финансовый 3 2 2 4 10 5" xfId="53585"/>
    <cellStyle name="Финансовый 3 2 2 4 11" xfId="53586"/>
    <cellStyle name="Финансовый 3 2 2 4 11 2" xfId="53587"/>
    <cellStyle name="Финансовый 3 2 2 4 11 2 2" xfId="53588"/>
    <cellStyle name="Финансовый 3 2 2 4 11 3" xfId="53589"/>
    <cellStyle name="Финансовый 3 2 2 4 11 4" xfId="53590"/>
    <cellStyle name="Финансовый 3 2 2 4 11 5" xfId="53591"/>
    <cellStyle name="Финансовый 3 2 2 4 12" xfId="53592"/>
    <cellStyle name="Финансовый 3 2 2 4 12 2" xfId="53593"/>
    <cellStyle name="Финансовый 3 2 2 4 12 2 2" xfId="53594"/>
    <cellStyle name="Финансовый 3 2 2 4 12 3" xfId="53595"/>
    <cellStyle name="Финансовый 3 2 2 4 13" xfId="53596"/>
    <cellStyle name="Финансовый 3 2 2 4 13 2" xfId="53597"/>
    <cellStyle name="Финансовый 3 2 2 4 14" xfId="53598"/>
    <cellStyle name="Финансовый 3 2 2 4 15" xfId="53599"/>
    <cellStyle name="Финансовый 3 2 2 4 2" xfId="53600"/>
    <cellStyle name="Финансовый 3 2 2 4 2 2" xfId="53601"/>
    <cellStyle name="Финансовый 3 2 2 4 2 2 2" xfId="53602"/>
    <cellStyle name="Финансовый 3 2 2 4 2 2 2 2" xfId="53603"/>
    <cellStyle name="Финансовый 3 2 2 4 2 2 2 2 2" xfId="53604"/>
    <cellStyle name="Финансовый 3 2 2 4 2 2 2 3" xfId="53605"/>
    <cellStyle name="Финансовый 3 2 2 4 2 2 2 4" xfId="53606"/>
    <cellStyle name="Финансовый 3 2 2 4 2 2 2 5" xfId="53607"/>
    <cellStyle name="Финансовый 3 2 2 4 2 2 3" xfId="53608"/>
    <cellStyle name="Финансовый 3 2 2 4 2 2 3 2" xfId="53609"/>
    <cellStyle name="Финансовый 3 2 2 4 2 2 3 3" xfId="53610"/>
    <cellStyle name="Финансовый 3 2 2 4 2 2 3 4" xfId="53611"/>
    <cellStyle name="Финансовый 3 2 2 4 2 2 4" xfId="53612"/>
    <cellStyle name="Финансовый 3 2 2 4 2 2 5" xfId="53613"/>
    <cellStyle name="Финансовый 3 2 2 4 2 2 6" xfId="53614"/>
    <cellStyle name="Финансовый 3 2 2 4 2 2 7" xfId="53615"/>
    <cellStyle name="Финансовый 3 2 2 4 2 3" xfId="53616"/>
    <cellStyle name="Финансовый 3 2 2 4 2 3 2" xfId="53617"/>
    <cellStyle name="Финансовый 3 2 2 4 2 3 2 2" xfId="53618"/>
    <cellStyle name="Финансовый 3 2 2 4 2 3 3" xfId="53619"/>
    <cellStyle name="Финансовый 3 2 2 4 2 3 4" xfId="53620"/>
    <cellStyle name="Финансовый 3 2 2 4 2 3 5" xfId="53621"/>
    <cellStyle name="Финансовый 3 2 2 4 2 4" xfId="53622"/>
    <cellStyle name="Финансовый 3 2 2 4 2 4 2" xfId="53623"/>
    <cellStyle name="Финансовый 3 2 2 4 2 4 2 2" xfId="53624"/>
    <cellStyle name="Финансовый 3 2 2 4 2 4 3" xfId="53625"/>
    <cellStyle name="Финансовый 3 2 2 4 2 4 4" xfId="53626"/>
    <cellStyle name="Финансовый 3 2 2 4 2 4 5" xfId="53627"/>
    <cellStyle name="Финансовый 3 2 2 4 2 5" xfId="53628"/>
    <cellStyle name="Финансовый 3 2 2 4 2 5 2" xfId="53629"/>
    <cellStyle name="Финансовый 3 2 2 4 2 5 3" xfId="53630"/>
    <cellStyle name="Финансовый 3 2 2 4 2 5 4" xfId="53631"/>
    <cellStyle name="Финансовый 3 2 2 4 2 6" xfId="53632"/>
    <cellStyle name="Финансовый 3 2 2 4 2 7" xfId="53633"/>
    <cellStyle name="Финансовый 3 2 2 4 2 8" xfId="53634"/>
    <cellStyle name="Финансовый 3 2 2 4 2 9" xfId="53635"/>
    <cellStyle name="Финансовый 3 2 2 4 3" xfId="53636"/>
    <cellStyle name="Финансовый 3 2 2 4 3 2" xfId="53637"/>
    <cellStyle name="Финансовый 3 2 2 4 3 2 2" xfId="53638"/>
    <cellStyle name="Финансовый 3 2 2 4 3 2 2 2" xfId="53639"/>
    <cellStyle name="Финансовый 3 2 2 4 3 2 2 2 2" xfId="53640"/>
    <cellStyle name="Финансовый 3 2 2 4 3 2 2 3" xfId="53641"/>
    <cellStyle name="Финансовый 3 2 2 4 3 2 2 4" xfId="53642"/>
    <cellStyle name="Финансовый 3 2 2 4 3 2 2 5" xfId="53643"/>
    <cellStyle name="Финансовый 3 2 2 4 3 2 3" xfId="53644"/>
    <cellStyle name="Финансовый 3 2 2 4 3 2 3 2" xfId="53645"/>
    <cellStyle name="Финансовый 3 2 2 4 3 2 3 3" xfId="53646"/>
    <cellStyle name="Финансовый 3 2 2 4 3 2 3 4" xfId="53647"/>
    <cellStyle name="Финансовый 3 2 2 4 3 2 4" xfId="53648"/>
    <cellStyle name="Финансовый 3 2 2 4 3 2 5" xfId="53649"/>
    <cellStyle name="Финансовый 3 2 2 4 3 2 6" xfId="53650"/>
    <cellStyle name="Финансовый 3 2 2 4 3 2 7" xfId="53651"/>
    <cellStyle name="Финансовый 3 2 2 4 3 3" xfId="53652"/>
    <cellStyle name="Финансовый 3 2 2 4 3 3 2" xfId="53653"/>
    <cellStyle name="Финансовый 3 2 2 4 3 3 2 2" xfId="53654"/>
    <cellStyle name="Финансовый 3 2 2 4 3 3 3" xfId="53655"/>
    <cellStyle name="Финансовый 3 2 2 4 3 3 4" xfId="53656"/>
    <cellStyle name="Финансовый 3 2 2 4 3 3 5" xfId="53657"/>
    <cellStyle name="Финансовый 3 2 2 4 3 4" xfId="53658"/>
    <cellStyle name="Финансовый 3 2 2 4 3 4 2" xfId="53659"/>
    <cellStyle name="Финансовый 3 2 2 4 3 4 2 2" xfId="53660"/>
    <cellStyle name="Финансовый 3 2 2 4 3 4 3" xfId="53661"/>
    <cellStyle name="Финансовый 3 2 2 4 3 4 4" xfId="53662"/>
    <cellStyle name="Финансовый 3 2 2 4 3 4 5" xfId="53663"/>
    <cellStyle name="Финансовый 3 2 2 4 3 5" xfId="53664"/>
    <cellStyle name="Финансовый 3 2 2 4 3 5 2" xfId="53665"/>
    <cellStyle name="Финансовый 3 2 2 4 3 5 3" xfId="53666"/>
    <cellStyle name="Финансовый 3 2 2 4 3 5 4" xfId="53667"/>
    <cellStyle name="Финансовый 3 2 2 4 3 6" xfId="53668"/>
    <cellStyle name="Финансовый 3 2 2 4 3 7" xfId="53669"/>
    <cellStyle name="Финансовый 3 2 2 4 3 8" xfId="53670"/>
    <cellStyle name="Финансовый 3 2 2 4 3 9" xfId="53671"/>
    <cellStyle name="Финансовый 3 2 2 4 4" xfId="53672"/>
    <cellStyle name="Финансовый 3 2 2 4 4 2" xfId="53673"/>
    <cellStyle name="Финансовый 3 2 2 4 4 2 2" xfId="53674"/>
    <cellStyle name="Финансовый 3 2 2 4 4 2 2 2" xfId="53675"/>
    <cellStyle name="Финансовый 3 2 2 4 4 2 2 2 2" xfId="53676"/>
    <cellStyle name="Финансовый 3 2 2 4 4 2 2 3" xfId="53677"/>
    <cellStyle name="Финансовый 3 2 2 4 4 2 2 4" xfId="53678"/>
    <cellStyle name="Финансовый 3 2 2 4 4 2 2 5" xfId="53679"/>
    <cellStyle name="Финансовый 3 2 2 4 4 2 3" xfId="53680"/>
    <cellStyle name="Финансовый 3 2 2 4 4 2 3 2" xfId="53681"/>
    <cellStyle name="Финансовый 3 2 2 4 4 2 3 3" xfId="53682"/>
    <cellStyle name="Финансовый 3 2 2 4 4 2 3 4" xfId="53683"/>
    <cellStyle name="Финансовый 3 2 2 4 4 2 4" xfId="53684"/>
    <cellStyle name="Финансовый 3 2 2 4 4 2 5" xfId="53685"/>
    <cellStyle name="Финансовый 3 2 2 4 4 2 6" xfId="53686"/>
    <cellStyle name="Финансовый 3 2 2 4 4 2 7" xfId="53687"/>
    <cellStyle name="Финансовый 3 2 2 4 4 3" xfId="53688"/>
    <cellStyle name="Финансовый 3 2 2 4 4 3 2" xfId="53689"/>
    <cellStyle name="Финансовый 3 2 2 4 4 3 2 2" xfId="53690"/>
    <cellStyle name="Финансовый 3 2 2 4 4 3 3" xfId="53691"/>
    <cellStyle name="Финансовый 3 2 2 4 4 3 4" xfId="53692"/>
    <cellStyle name="Финансовый 3 2 2 4 4 3 5" xfId="53693"/>
    <cellStyle name="Финансовый 3 2 2 4 4 4" xfId="53694"/>
    <cellStyle name="Финансовый 3 2 2 4 4 4 2" xfId="53695"/>
    <cellStyle name="Финансовый 3 2 2 4 4 4 2 2" xfId="53696"/>
    <cellStyle name="Финансовый 3 2 2 4 4 4 3" xfId="53697"/>
    <cellStyle name="Финансовый 3 2 2 4 4 4 4" xfId="53698"/>
    <cellStyle name="Финансовый 3 2 2 4 4 4 5" xfId="53699"/>
    <cellStyle name="Финансовый 3 2 2 4 4 5" xfId="53700"/>
    <cellStyle name="Финансовый 3 2 2 4 4 5 2" xfId="53701"/>
    <cellStyle name="Финансовый 3 2 2 4 4 5 3" xfId="53702"/>
    <cellStyle name="Финансовый 3 2 2 4 4 5 4" xfId="53703"/>
    <cellStyle name="Финансовый 3 2 2 4 4 6" xfId="53704"/>
    <cellStyle name="Финансовый 3 2 2 4 4 7" xfId="53705"/>
    <cellStyle name="Финансовый 3 2 2 4 4 8" xfId="53706"/>
    <cellStyle name="Финансовый 3 2 2 4 4 9" xfId="53707"/>
    <cellStyle name="Финансовый 3 2 2 4 5" xfId="53708"/>
    <cellStyle name="Финансовый 3 2 2 4 5 2" xfId="53709"/>
    <cellStyle name="Финансовый 3 2 2 4 5 2 2" xfId="53710"/>
    <cellStyle name="Финансовый 3 2 2 4 5 2 2 2" xfId="53711"/>
    <cellStyle name="Финансовый 3 2 2 4 5 2 2 2 2" xfId="53712"/>
    <cellStyle name="Финансовый 3 2 2 4 5 2 2 3" xfId="53713"/>
    <cellStyle name="Финансовый 3 2 2 4 5 2 2 4" xfId="53714"/>
    <cellStyle name="Финансовый 3 2 2 4 5 2 2 5" xfId="53715"/>
    <cellStyle name="Финансовый 3 2 2 4 5 2 3" xfId="53716"/>
    <cellStyle name="Финансовый 3 2 2 4 5 2 3 2" xfId="53717"/>
    <cellStyle name="Финансовый 3 2 2 4 5 2 3 3" xfId="53718"/>
    <cellStyle name="Финансовый 3 2 2 4 5 2 3 4" xfId="53719"/>
    <cellStyle name="Финансовый 3 2 2 4 5 2 4" xfId="53720"/>
    <cellStyle name="Финансовый 3 2 2 4 5 2 5" xfId="53721"/>
    <cellStyle name="Финансовый 3 2 2 4 5 2 6" xfId="53722"/>
    <cellStyle name="Финансовый 3 2 2 4 5 2 7" xfId="53723"/>
    <cellStyle name="Финансовый 3 2 2 4 5 3" xfId="53724"/>
    <cellStyle name="Финансовый 3 2 2 4 5 3 2" xfId="53725"/>
    <cellStyle name="Финансовый 3 2 2 4 5 3 2 2" xfId="53726"/>
    <cellStyle name="Финансовый 3 2 2 4 5 3 3" xfId="53727"/>
    <cellStyle name="Финансовый 3 2 2 4 5 3 4" xfId="53728"/>
    <cellStyle name="Финансовый 3 2 2 4 5 3 5" xfId="53729"/>
    <cellStyle name="Финансовый 3 2 2 4 5 4" xfId="53730"/>
    <cellStyle name="Финансовый 3 2 2 4 5 4 2" xfId="53731"/>
    <cellStyle name="Финансовый 3 2 2 4 5 4 3" xfId="53732"/>
    <cellStyle name="Финансовый 3 2 2 4 5 4 4" xfId="53733"/>
    <cellStyle name="Финансовый 3 2 2 4 5 5" xfId="53734"/>
    <cellStyle name="Финансовый 3 2 2 4 5 6" xfId="53735"/>
    <cellStyle name="Финансовый 3 2 2 4 5 7" xfId="53736"/>
    <cellStyle name="Финансовый 3 2 2 4 5 8" xfId="53737"/>
    <cellStyle name="Финансовый 3 2 2 4 6" xfId="53738"/>
    <cellStyle name="Финансовый 3 2 2 4 6 2" xfId="53739"/>
    <cellStyle name="Финансовый 3 2 2 4 6 2 2" xfId="53740"/>
    <cellStyle name="Финансовый 3 2 2 4 6 2 2 2" xfId="53741"/>
    <cellStyle name="Финансовый 3 2 2 4 6 2 2 2 2" xfId="53742"/>
    <cellStyle name="Финансовый 3 2 2 4 6 2 2 3" xfId="53743"/>
    <cellStyle name="Финансовый 3 2 2 4 6 2 2 4" xfId="53744"/>
    <cellStyle name="Финансовый 3 2 2 4 6 2 2 5" xfId="53745"/>
    <cellStyle name="Финансовый 3 2 2 4 6 2 3" xfId="53746"/>
    <cellStyle name="Финансовый 3 2 2 4 6 2 3 2" xfId="53747"/>
    <cellStyle name="Финансовый 3 2 2 4 6 2 3 3" xfId="53748"/>
    <cellStyle name="Финансовый 3 2 2 4 6 2 3 4" xfId="53749"/>
    <cellStyle name="Финансовый 3 2 2 4 6 2 4" xfId="53750"/>
    <cellStyle name="Финансовый 3 2 2 4 6 2 5" xfId="53751"/>
    <cellStyle name="Финансовый 3 2 2 4 6 2 6" xfId="53752"/>
    <cellStyle name="Финансовый 3 2 2 4 6 2 7" xfId="53753"/>
    <cellStyle name="Финансовый 3 2 2 4 6 3" xfId="53754"/>
    <cellStyle name="Финансовый 3 2 2 4 6 3 2" xfId="53755"/>
    <cellStyle name="Финансовый 3 2 2 4 6 3 2 2" xfId="53756"/>
    <cellStyle name="Финансовый 3 2 2 4 6 3 3" xfId="53757"/>
    <cellStyle name="Финансовый 3 2 2 4 6 3 4" xfId="53758"/>
    <cellStyle name="Финансовый 3 2 2 4 6 3 5" xfId="53759"/>
    <cellStyle name="Финансовый 3 2 2 4 6 4" xfId="53760"/>
    <cellStyle name="Финансовый 3 2 2 4 6 4 2" xfId="53761"/>
    <cellStyle name="Финансовый 3 2 2 4 6 4 3" xfId="53762"/>
    <cellStyle name="Финансовый 3 2 2 4 6 4 4" xfId="53763"/>
    <cellStyle name="Финансовый 3 2 2 4 6 5" xfId="53764"/>
    <cellStyle name="Финансовый 3 2 2 4 6 6" xfId="53765"/>
    <cellStyle name="Финансовый 3 2 2 4 6 7" xfId="53766"/>
    <cellStyle name="Финансовый 3 2 2 4 6 8" xfId="53767"/>
    <cellStyle name="Финансовый 3 2 2 4 7" xfId="53768"/>
    <cellStyle name="Финансовый 3 2 2 4 7 2" xfId="53769"/>
    <cellStyle name="Финансовый 3 2 2 4 7 2 2" xfId="53770"/>
    <cellStyle name="Финансовый 3 2 2 4 7 2 2 2" xfId="53771"/>
    <cellStyle name="Финансовый 3 2 2 4 7 2 2 2 2" xfId="53772"/>
    <cellStyle name="Финансовый 3 2 2 4 7 2 2 3" xfId="53773"/>
    <cellStyle name="Финансовый 3 2 2 4 7 2 2 4" xfId="53774"/>
    <cellStyle name="Финансовый 3 2 2 4 7 2 2 5" xfId="53775"/>
    <cellStyle name="Финансовый 3 2 2 4 7 2 3" xfId="53776"/>
    <cellStyle name="Финансовый 3 2 2 4 7 2 3 2" xfId="53777"/>
    <cellStyle name="Финансовый 3 2 2 4 7 2 3 3" xfId="53778"/>
    <cellStyle name="Финансовый 3 2 2 4 7 2 3 4" xfId="53779"/>
    <cellStyle name="Финансовый 3 2 2 4 7 2 4" xfId="53780"/>
    <cellStyle name="Финансовый 3 2 2 4 7 2 5" xfId="53781"/>
    <cellStyle name="Финансовый 3 2 2 4 7 2 6" xfId="53782"/>
    <cellStyle name="Финансовый 3 2 2 4 7 2 7" xfId="53783"/>
    <cellStyle name="Финансовый 3 2 2 4 7 3" xfId="53784"/>
    <cellStyle name="Финансовый 3 2 2 4 7 3 2" xfId="53785"/>
    <cellStyle name="Финансовый 3 2 2 4 7 3 2 2" xfId="53786"/>
    <cellStyle name="Финансовый 3 2 2 4 7 3 3" xfId="53787"/>
    <cellStyle name="Финансовый 3 2 2 4 7 3 4" xfId="53788"/>
    <cellStyle name="Финансовый 3 2 2 4 7 3 5" xfId="53789"/>
    <cellStyle name="Финансовый 3 2 2 4 7 4" xfId="53790"/>
    <cellStyle name="Финансовый 3 2 2 4 7 4 2" xfId="53791"/>
    <cellStyle name="Финансовый 3 2 2 4 7 4 3" xfId="53792"/>
    <cellStyle name="Финансовый 3 2 2 4 7 4 4" xfId="53793"/>
    <cellStyle name="Финансовый 3 2 2 4 7 5" xfId="53794"/>
    <cellStyle name="Финансовый 3 2 2 4 7 6" xfId="53795"/>
    <cellStyle name="Финансовый 3 2 2 4 7 7" xfId="53796"/>
    <cellStyle name="Финансовый 3 2 2 4 7 8" xfId="53797"/>
    <cellStyle name="Финансовый 3 2 2 4 8" xfId="53798"/>
    <cellStyle name="Финансовый 3 2 2 4 8 2" xfId="53799"/>
    <cellStyle name="Финансовый 3 2 2 4 8 2 2" xfId="53800"/>
    <cellStyle name="Финансовый 3 2 2 4 8 2 2 2" xfId="53801"/>
    <cellStyle name="Финансовый 3 2 2 4 8 2 3" xfId="53802"/>
    <cellStyle name="Финансовый 3 2 2 4 8 2 4" xfId="53803"/>
    <cellStyle name="Финансовый 3 2 2 4 8 2 5" xfId="53804"/>
    <cellStyle name="Финансовый 3 2 2 4 8 3" xfId="53805"/>
    <cellStyle name="Финансовый 3 2 2 4 8 3 2" xfId="53806"/>
    <cellStyle name="Финансовый 3 2 2 4 8 3 3" xfId="53807"/>
    <cellStyle name="Финансовый 3 2 2 4 8 3 4" xfId="53808"/>
    <cellStyle name="Финансовый 3 2 2 4 8 4" xfId="53809"/>
    <cellStyle name="Финансовый 3 2 2 4 8 5" xfId="53810"/>
    <cellStyle name="Финансовый 3 2 2 4 8 6" xfId="53811"/>
    <cellStyle name="Финансовый 3 2 2 4 8 7" xfId="53812"/>
    <cellStyle name="Финансовый 3 2 2 4 9" xfId="53813"/>
    <cellStyle name="Финансовый 3 2 2 4 9 2" xfId="53814"/>
    <cellStyle name="Финансовый 3 2 2 4 9 2 2" xfId="53815"/>
    <cellStyle name="Финансовый 3 2 2 4 9 2 2 2" xfId="53816"/>
    <cellStyle name="Финансовый 3 2 2 4 9 2 3" xfId="53817"/>
    <cellStyle name="Финансовый 3 2 2 4 9 2 4" xfId="53818"/>
    <cellStyle name="Финансовый 3 2 2 4 9 2 5" xfId="53819"/>
    <cellStyle name="Финансовый 3 2 2 4 9 3" xfId="53820"/>
    <cellStyle name="Финансовый 3 2 2 4 9 3 2" xfId="53821"/>
    <cellStyle name="Финансовый 3 2 2 4 9 3 3" xfId="53822"/>
    <cellStyle name="Финансовый 3 2 2 4 9 3 4" xfId="53823"/>
    <cellStyle name="Финансовый 3 2 2 4 9 4" xfId="53824"/>
    <cellStyle name="Финансовый 3 2 2 4 9 5" xfId="53825"/>
    <cellStyle name="Финансовый 3 2 2 4 9 6" xfId="53826"/>
    <cellStyle name="Финансовый 3 2 2 4 9 7" xfId="53827"/>
    <cellStyle name="Финансовый 3 2 2 5" xfId="53828"/>
    <cellStyle name="Финансовый 3 2 2 5 10" xfId="53829"/>
    <cellStyle name="Финансовый 3 2 2 5 10 2" xfId="53830"/>
    <cellStyle name="Финансовый 3 2 2 5 10 2 2" xfId="53831"/>
    <cellStyle name="Финансовый 3 2 2 5 10 3" xfId="53832"/>
    <cellStyle name="Финансовый 3 2 2 5 10 4" xfId="53833"/>
    <cellStyle name="Финансовый 3 2 2 5 10 5" xfId="53834"/>
    <cellStyle name="Финансовый 3 2 2 5 11" xfId="53835"/>
    <cellStyle name="Финансовый 3 2 2 5 11 2" xfId="53836"/>
    <cellStyle name="Финансовый 3 2 2 5 11 3" xfId="53837"/>
    <cellStyle name="Финансовый 3 2 2 5 11 4" xfId="53838"/>
    <cellStyle name="Финансовый 3 2 2 5 12" xfId="53839"/>
    <cellStyle name="Финансовый 3 2 2 5 13" xfId="53840"/>
    <cellStyle name="Финансовый 3 2 2 5 14" xfId="53841"/>
    <cellStyle name="Финансовый 3 2 2 5 15" xfId="53842"/>
    <cellStyle name="Финансовый 3 2 2 5 2" xfId="53843"/>
    <cellStyle name="Финансовый 3 2 2 5 2 2" xfId="53844"/>
    <cellStyle name="Финансовый 3 2 2 5 2 2 2" xfId="53845"/>
    <cellStyle name="Финансовый 3 2 2 5 2 2 2 2" xfId="53846"/>
    <cellStyle name="Финансовый 3 2 2 5 2 2 2 2 2" xfId="53847"/>
    <cellStyle name="Финансовый 3 2 2 5 2 2 2 3" xfId="53848"/>
    <cellStyle name="Финансовый 3 2 2 5 2 2 2 4" xfId="53849"/>
    <cellStyle name="Финансовый 3 2 2 5 2 2 2 5" xfId="53850"/>
    <cellStyle name="Финансовый 3 2 2 5 2 2 3" xfId="53851"/>
    <cellStyle name="Финансовый 3 2 2 5 2 2 3 2" xfId="53852"/>
    <cellStyle name="Финансовый 3 2 2 5 2 2 3 3" xfId="53853"/>
    <cellStyle name="Финансовый 3 2 2 5 2 2 3 4" xfId="53854"/>
    <cellStyle name="Финансовый 3 2 2 5 2 2 4" xfId="53855"/>
    <cellStyle name="Финансовый 3 2 2 5 2 2 5" xfId="53856"/>
    <cellStyle name="Финансовый 3 2 2 5 2 2 6" xfId="53857"/>
    <cellStyle name="Финансовый 3 2 2 5 2 2 7" xfId="53858"/>
    <cellStyle name="Финансовый 3 2 2 5 2 3" xfId="53859"/>
    <cellStyle name="Финансовый 3 2 2 5 2 3 2" xfId="53860"/>
    <cellStyle name="Финансовый 3 2 2 5 2 3 2 2" xfId="53861"/>
    <cellStyle name="Финансовый 3 2 2 5 2 3 3" xfId="53862"/>
    <cellStyle name="Финансовый 3 2 2 5 2 3 4" xfId="53863"/>
    <cellStyle name="Финансовый 3 2 2 5 2 3 5" xfId="53864"/>
    <cellStyle name="Финансовый 3 2 2 5 2 4" xfId="53865"/>
    <cellStyle name="Финансовый 3 2 2 5 2 4 2" xfId="53866"/>
    <cellStyle name="Финансовый 3 2 2 5 2 4 2 2" xfId="53867"/>
    <cellStyle name="Финансовый 3 2 2 5 2 4 3" xfId="53868"/>
    <cellStyle name="Финансовый 3 2 2 5 2 4 4" xfId="53869"/>
    <cellStyle name="Финансовый 3 2 2 5 2 4 5" xfId="53870"/>
    <cellStyle name="Финансовый 3 2 2 5 2 5" xfId="53871"/>
    <cellStyle name="Финансовый 3 2 2 5 2 5 2" xfId="53872"/>
    <cellStyle name="Финансовый 3 2 2 5 2 5 3" xfId="53873"/>
    <cellStyle name="Финансовый 3 2 2 5 2 5 4" xfId="53874"/>
    <cellStyle name="Финансовый 3 2 2 5 2 6" xfId="53875"/>
    <cellStyle name="Финансовый 3 2 2 5 2 7" xfId="53876"/>
    <cellStyle name="Финансовый 3 2 2 5 2 8" xfId="53877"/>
    <cellStyle name="Финансовый 3 2 2 5 2 9" xfId="53878"/>
    <cellStyle name="Финансовый 3 2 2 5 3" xfId="53879"/>
    <cellStyle name="Финансовый 3 2 2 5 3 2" xfId="53880"/>
    <cellStyle name="Финансовый 3 2 2 5 3 2 2" xfId="53881"/>
    <cellStyle name="Финансовый 3 2 2 5 3 2 2 2" xfId="53882"/>
    <cellStyle name="Финансовый 3 2 2 5 3 2 2 2 2" xfId="53883"/>
    <cellStyle name="Финансовый 3 2 2 5 3 2 2 3" xfId="53884"/>
    <cellStyle name="Финансовый 3 2 2 5 3 2 2 4" xfId="53885"/>
    <cellStyle name="Финансовый 3 2 2 5 3 2 2 5" xfId="53886"/>
    <cellStyle name="Финансовый 3 2 2 5 3 2 3" xfId="53887"/>
    <cellStyle name="Финансовый 3 2 2 5 3 2 3 2" xfId="53888"/>
    <cellStyle name="Финансовый 3 2 2 5 3 2 3 3" xfId="53889"/>
    <cellStyle name="Финансовый 3 2 2 5 3 2 3 4" xfId="53890"/>
    <cellStyle name="Финансовый 3 2 2 5 3 2 4" xfId="53891"/>
    <cellStyle name="Финансовый 3 2 2 5 3 2 5" xfId="53892"/>
    <cellStyle name="Финансовый 3 2 2 5 3 2 6" xfId="53893"/>
    <cellStyle name="Финансовый 3 2 2 5 3 2 7" xfId="53894"/>
    <cellStyle name="Финансовый 3 2 2 5 3 3" xfId="53895"/>
    <cellStyle name="Финансовый 3 2 2 5 3 3 2" xfId="53896"/>
    <cellStyle name="Финансовый 3 2 2 5 3 3 2 2" xfId="53897"/>
    <cellStyle name="Финансовый 3 2 2 5 3 3 3" xfId="53898"/>
    <cellStyle name="Финансовый 3 2 2 5 3 3 4" xfId="53899"/>
    <cellStyle name="Финансовый 3 2 2 5 3 3 5" xfId="53900"/>
    <cellStyle name="Финансовый 3 2 2 5 3 4" xfId="53901"/>
    <cellStyle name="Финансовый 3 2 2 5 3 4 2" xfId="53902"/>
    <cellStyle name="Финансовый 3 2 2 5 3 4 2 2" xfId="53903"/>
    <cellStyle name="Финансовый 3 2 2 5 3 4 3" xfId="53904"/>
    <cellStyle name="Финансовый 3 2 2 5 3 4 4" xfId="53905"/>
    <cellStyle name="Финансовый 3 2 2 5 3 4 5" xfId="53906"/>
    <cellStyle name="Финансовый 3 2 2 5 3 5" xfId="53907"/>
    <cellStyle name="Финансовый 3 2 2 5 3 5 2" xfId="53908"/>
    <cellStyle name="Финансовый 3 2 2 5 3 5 3" xfId="53909"/>
    <cellStyle name="Финансовый 3 2 2 5 3 5 4" xfId="53910"/>
    <cellStyle name="Финансовый 3 2 2 5 3 6" xfId="53911"/>
    <cellStyle name="Финансовый 3 2 2 5 3 7" xfId="53912"/>
    <cellStyle name="Финансовый 3 2 2 5 3 8" xfId="53913"/>
    <cellStyle name="Финансовый 3 2 2 5 3 9" xfId="53914"/>
    <cellStyle name="Финансовый 3 2 2 5 4" xfId="53915"/>
    <cellStyle name="Финансовый 3 2 2 5 4 2" xfId="53916"/>
    <cellStyle name="Финансовый 3 2 2 5 4 2 2" xfId="53917"/>
    <cellStyle name="Финансовый 3 2 2 5 4 2 2 2" xfId="53918"/>
    <cellStyle name="Финансовый 3 2 2 5 4 2 2 2 2" xfId="53919"/>
    <cellStyle name="Финансовый 3 2 2 5 4 2 2 3" xfId="53920"/>
    <cellStyle name="Финансовый 3 2 2 5 4 2 2 4" xfId="53921"/>
    <cellStyle name="Финансовый 3 2 2 5 4 2 2 5" xfId="53922"/>
    <cellStyle name="Финансовый 3 2 2 5 4 2 3" xfId="53923"/>
    <cellStyle name="Финансовый 3 2 2 5 4 2 3 2" xfId="53924"/>
    <cellStyle name="Финансовый 3 2 2 5 4 2 3 3" xfId="53925"/>
    <cellStyle name="Финансовый 3 2 2 5 4 2 3 4" xfId="53926"/>
    <cellStyle name="Финансовый 3 2 2 5 4 2 4" xfId="53927"/>
    <cellStyle name="Финансовый 3 2 2 5 4 2 5" xfId="53928"/>
    <cellStyle name="Финансовый 3 2 2 5 4 2 6" xfId="53929"/>
    <cellStyle name="Финансовый 3 2 2 5 4 2 7" xfId="53930"/>
    <cellStyle name="Финансовый 3 2 2 5 4 3" xfId="53931"/>
    <cellStyle name="Финансовый 3 2 2 5 4 3 2" xfId="53932"/>
    <cellStyle name="Финансовый 3 2 2 5 4 3 2 2" xfId="53933"/>
    <cellStyle name="Финансовый 3 2 2 5 4 3 3" xfId="53934"/>
    <cellStyle name="Финансовый 3 2 2 5 4 3 4" xfId="53935"/>
    <cellStyle name="Финансовый 3 2 2 5 4 3 5" xfId="53936"/>
    <cellStyle name="Финансовый 3 2 2 5 4 4" xfId="53937"/>
    <cellStyle name="Финансовый 3 2 2 5 4 4 2" xfId="53938"/>
    <cellStyle name="Финансовый 3 2 2 5 4 4 3" xfId="53939"/>
    <cellStyle name="Финансовый 3 2 2 5 4 4 4" xfId="53940"/>
    <cellStyle name="Финансовый 3 2 2 5 4 5" xfId="53941"/>
    <cellStyle name="Финансовый 3 2 2 5 4 6" xfId="53942"/>
    <cellStyle name="Финансовый 3 2 2 5 4 7" xfId="53943"/>
    <cellStyle name="Финансовый 3 2 2 5 4 8" xfId="53944"/>
    <cellStyle name="Финансовый 3 2 2 5 5" xfId="53945"/>
    <cellStyle name="Финансовый 3 2 2 5 5 2" xfId="53946"/>
    <cellStyle name="Финансовый 3 2 2 5 5 2 2" xfId="53947"/>
    <cellStyle name="Финансовый 3 2 2 5 5 2 2 2" xfId="53948"/>
    <cellStyle name="Финансовый 3 2 2 5 5 2 2 2 2" xfId="53949"/>
    <cellStyle name="Финансовый 3 2 2 5 5 2 2 3" xfId="53950"/>
    <cellStyle name="Финансовый 3 2 2 5 5 2 2 4" xfId="53951"/>
    <cellStyle name="Финансовый 3 2 2 5 5 2 2 5" xfId="53952"/>
    <cellStyle name="Финансовый 3 2 2 5 5 2 3" xfId="53953"/>
    <cellStyle name="Финансовый 3 2 2 5 5 2 3 2" xfId="53954"/>
    <cellStyle name="Финансовый 3 2 2 5 5 2 3 3" xfId="53955"/>
    <cellStyle name="Финансовый 3 2 2 5 5 2 3 4" xfId="53956"/>
    <cellStyle name="Финансовый 3 2 2 5 5 2 4" xfId="53957"/>
    <cellStyle name="Финансовый 3 2 2 5 5 2 5" xfId="53958"/>
    <cellStyle name="Финансовый 3 2 2 5 5 2 6" xfId="53959"/>
    <cellStyle name="Финансовый 3 2 2 5 5 2 7" xfId="53960"/>
    <cellStyle name="Финансовый 3 2 2 5 5 3" xfId="53961"/>
    <cellStyle name="Финансовый 3 2 2 5 5 3 2" xfId="53962"/>
    <cellStyle name="Финансовый 3 2 2 5 5 3 2 2" xfId="53963"/>
    <cellStyle name="Финансовый 3 2 2 5 5 3 3" xfId="53964"/>
    <cellStyle name="Финансовый 3 2 2 5 5 3 4" xfId="53965"/>
    <cellStyle name="Финансовый 3 2 2 5 5 3 5" xfId="53966"/>
    <cellStyle name="Финансовый 3 2 2 5 5 4" xfId="53967"/>
    <cellStyle name="Финансовый 3 2 2 5 5 4 2" xfId="53968"/>
    <cellStyle name="Финансовый 3 2 2 5 5 4 3" xfId="53969"/>
    <cellStyle name="Финансовый 3 2 2 5 5 4 4" xfId="53970"/>
    <cellStyle name="Финансовый 3 2 2 5 5 5" xfId="53971"/>
    <cellStyle name="Финансовый 3 2 2 5 5 6" xfId="53972"/>
    <cellStyle name="Финансовый 3 2 2 5 5 7" xfId="53973"/>
    <cellStyle name="Финансовый 3 2 2 5 5 8" xfId="53974"/>
    <cellStyle name="Финансовый 3 2 2 5 6" xfId="53975"/>
    <cellStyle name="Финансовый 3 2 2 5 6 2" xfId="53976"/>
    <cellStyle name="Финансовый 3 2 2 5 6 2 2" xfId="53977"/>
    <cellStyle name="Финансовый 3 2 2 5 6 2 2 2" xfId="53978"/>
    <cellStyle name="Финансовый 3 2 2 5 6 2 2 2 2" xfId="53979"/>
    <cellStyle name="Финансовый 3 2 2 5 6 2 2 3" xfId="53980"/>
    <cellStyle name="Финансовый 3 2 2 5 6 2 2 4" xfId="53981"/>
    <cellStyle name="Финансовый 3 2 2 5 6 2 2 5" xfId="53982"/>
    <cellStyle name="Финансовый 3 2 2 5 6 2 3" xfId="53983"/>
    <cellStyle name="Финансовый 3 2 2 5 6 2 3 2" xfId="53984"/>
    <cellStyle name="Финансовый 3 2 2 5 6 2 3 3" xfId="53985"/>
    <cellStyle name="Финансовый 3 2 2 5 6 2 3 4" xfId="53986"/>
    <cellStyle name="Финансовый 3 2 2 5 6 2 4" xfId="53987"/>
    <cellStyle name="Финансовый 3 2 2 5 6 2 5" xfId="53988"/>
    <cellStyle name="Финансовый 3 2 2 5 6 2 6" xfId="53989"/>
    <cellStyle name="Финансовый 3 2 2 5 6 2 7" xfId="53990"/>
    <cellStyle name="Финансовый 3 2 2 5 6 3" xfId="53991"/>
    <cellStyle name="Финансовый 3 2 2 5 6 3 2" xfId="53992"/>
    <cellStyle name="Финансовый 3 2 2 5 6 3 2 2" xfId="53993"/>
    <cellStyle name="Финансовый 3 2 2 5 6 3 3" xfId="53994"/>
    <cellStyle name="Финансовый 3 2 2 5 6 3 4" xfId="53995"/>
    <cellStyle name="Финансовый 3 2 2 5 6 3 5" xfId="53996"/>
    <cellStyle name="Финансовый 3 2 2 5 6 4" xfId="53997"/>
    <cellStyle name="Финансовый 3 2 2 5 6 4 2" xfId="53998"/>
    <cellStyle name="Финансовый 3 2 2 5 6 4 3" xfId="53999"/>
    <cellStyle name="Финансовый 3 2 2 5 6 4 4" xfId="54000"/>
    <cellStyle name="Финансовый 3 2 2 5 6 5" xfId="54001"/>
    <cellStyle name="Финансовый 3 2 2 5 6 6" xfId="54002"/>
    <cellStyle name="Финансовый 3 2 2 5 6 7" xfId="54003"/>
    <cellStyle name="Финансовый 3 2 2 5 6 8" xfId="54004"/>
    <cellStyle name="Финансовый 3 2 2 5 7" xfId="54005"/>
    <cellStyle name="Финансовый 3 2 2 5 7 2" xfId="54006"/>
    <cellStyle name="Финансовый 3 2 2 5 7 2 2" xfId="54007"/>
    <cellStyle name="Финансовый 3 2 2 5 7 2 2 2" xfId="54008"/>
    <cellStyle name="Финансовый 3 2 2 5 7 2 2 2 2" xfId="54009"/>
    <cellStyle name="Финансовый 3 2 2 5 7 2 2 3" xfId="54010"/>
    <cellStyle name="Финансовый 3 2 2 5 7 2 2 4" xfId="54011"/>
    <cellStyle name="Финансовый 3 2 2 5 7 2 2 5" xfId="54012"/>
    <cellStyle name="Финансовый 3 2 2 5 7 2 3" xfId="54013"/>
    <cellStyle name="Финансовый 3 2 2 5 7 2 3 2" xfId="54014"/>
    <cellStyle name="Финансовый 3 2 2 5 7 2 3 3" xfId="54015"/>
    <cellStyle name="Финансовый 3 2 2 5 7 2 3 4" xfId="54016"/>
    <cellStyle name="Финансовый 3 2 2 5 7 2 4" xfId="54017"/>
    <cellStyle name="Финансовый 3 2 2 5 7 2 5" xfId="54018"/>
    <cellStyle name="Финансовый 3 2 2 5 7 2 6" xfId="54019"/>
    <cellStyle name="Финансовый 3 2 2 5 7 2 7" xfId="54020"/>
    <cellStyle name="Финансовый 3 2 2 5 7 3" xfId="54021"/>
    <cellStyle name="Финансовый 3 2 2 5 7 3 2" xfId="54022"/>
    <cellStyle name="Финансовый 3 2 2 5 7 3 2 2" xfId="54023"/>
    <cellStyle name="Финансовый 3 2 2 5 7 3 3" xfId="54024"/>
    <cellStyle name="Финансовый 3 2 2 5 7 3 4" xfId="54025"/>
    <cellStyle name="Финансовый 3 2 2 5 7 3 5" xfId="54026"/>
    <cellStyle name="Финансовый 3 2 2 5 7 4" xfId="54027"/>
    <cellStyle name="Финансовый 3 2 2 5 7 4 2" xfId="54028"/>
    <cellStyle name="Финансовый 3 2 2 5 7 4 3" xfId="54029"/>
    <cellStyle name="Финансовый 3 2 2 5 7 4 4" xfId="54030"/>
    <cellStyle name="Финансовый 3 2 2 5 7 5" xfId="54031"/>
    <cellStyle name="Финансовый 3 2 2 5 7 6" xfId="54032"/>
    <cellStyle name="Финансовый 3 2 2 5 7 7" xfId="54033"/>
    <cellStyle name="Финансовый 3 2 2 5 7 8" xfId="54034"/>
    <cellStyle name="Финансовый 3 2 2 5 8" xfId="54035"/>
    <cellStyle name="Финансовый 3 2 2 5 8 2" xfId="54036"/>
    <cellStyle name="Финансовый 3 2 2 5 8 2 2" xfId="54037"/>
    <cellStyle name="Финансовый 3 2 2 5 8 2 2 2" xfId="54038"/>
    <cellStyle name="Финансовый 3 2 2 5 8 2 3" xfId="54039"/>
    <cellStyle name="Финансовый 3 2 2 5 8 2 4" xfId="54040"/>
    <cellStyle name="Финансовый 3 2 2 5 8 2 5" xfId="54041"/>
    <cellStyle name="Финансовый 3 2 2 5 8 3" xfId="54042"/>
    <cellStyle name="Финансовый 3 2 2 5 8 3 2" xfId="54043"/>
    <cellStyle name="Финансовый 3 2 2 5 8 3 3" xfId="54044"/>
    <cellStyle name="Финансовый 3 2 2 5 8 3 4" xfId="54045"/>
    <cellStyle name="Финансовый 3 2 2 5 8 4" xfId="54046"/>
    <cellStyle name="Финансовый 3 2 2 5 8 5" xfId="54047"/>
    <cellStyle name="Финансовый 3 2 2 5 8 6" xfId="54048"/>
    <cellStyle name="Финансовый 3 2 2 5 8 7" xfId="54049"/>
    <cellStyle name="Финансовый 3 2 2 5 9" xfId="54050"/>
    <cellStyle name="Финансовый 3 2 2 5 9 2" xfId="54051"/>
    <cellStyle name="Финансовый 3 2 2 5 9 2 2" xfId="54052"/>
    <cellStyle name="Финансовый 3 2 2 5 9 2 2 2" xfId="54053"/>
    <cellStyle name="Финансовый 3 2 2 5 9 2 3" xfId="54054"/>
    <cellStyle name="Финансовый 3 2 2 5 9 2 4" xfId="54055"/>
    <cellStyle name="Финансовый 3 2 2 5 9 2 5" xfId="54056"/>
    <cellStyle name="Финансовый 3 2 2 5 9 3" xfId="54057"/>
    <cellStyle name="Финансовый 3 2 2 5 9 3 2" xfId="54058"/>
    <cellStyle name="Финансовый 3 2 2 5 9 3 3" xfId="54059"/>
    <cellStyle name="Финансовый 3 2 2 5 9 3 4" xfId="54060"/>
    <cellStyle name="Финансовый 3 2 2 5 9 4" xfId="54061"/>
    <cellStyle name="Финансовый 3 2 2 5 9 5" xfId="54062"/>
    <cellStyle name="Финансовый 3 2 2 5 9 6" xfId="54063"/>
    <cellStyle name="Финансовый 3 2 2 5 9 7" xfId="54064"/>
    <cellStyle name="Финансовый 3 2 2 6" xfId="54065"/>
    <cellStyle name="Финансовый 3 2 2 6 2" xfId="54066"/>
    <cellStyle name="Финансовый 3 2 2 6 2 2" xfId="54067"/>
    <cellStyle name="Финансовый 3 2 2 6 2 2 2" xfId="54068"/>
    <cellStyle name="Финансовый 3 2 2 6 2 2 2 2" xfId="54069"/>
    <cellStyle name="Финансовый 3 2 2 6 2 2 3" xfId="54070"/>
    <cellStyle name="Финансовый 3 2 2 6 2 2 4" xfId="54071"/>
    <cellStyle name="Финансовый 3 2 2 6 2 2 5" xfId="54072"/>
    <cellStyle name="Финансовый 3 2 2 6 2 3" xfId="54073"/>
    <cellStyle name="Финансовый 3 2 2 6 2 3 2" xfId="54074"/>
    <cellStyle name="Финансовый 3 2 2 6 2 3 3" xfId="54075"/>
    <cellStyle name="Финансовый 3 2 2 6 2 3 4" xfId="54076"/>
    <cellStyle name="Финансовый 3 2 2 6 2 4" xfId="54077"/>
    <cellStyle name="Финансовый 3 2 2 6 2 5" xfId="54078"/>
    <cellStyle name="Финансовый 3 2 2 6 2 6" xfId="54079"/>
    <cellStyle name="Финансовый 3 2 2 6 2 7" xfId="54080"/>
    <cellStyle name="Финансовый 3 2 2 6 3" xfId="54081"/>
    <cellStyle name="Финансовый 3 2 2 6 3 2" xfId="54082"/>
    <cellStyle name="Финансовый 3 2 2 6 3 2 2" xfId="54083"/>
    <cellStyle name="Финансовый 3 2 2 6 3 3" xfId="54084"/>
    <cellStyle name="Финансовый 3 2 2 6 3 4" xfId="54085"/>
    <cellStyle name="Финансовый 3 2 2 6 3 5" xfId="54086"/>
    <cellStyle name="Финансовый 3 2 2 6 4" xfId="54087"/>
    <cellStyle name="Финансовый 3 2 2 6 4 2" xfId="54088"/>
    <cellStyle name="Финансовый 3 2 2 6 4 2 2" xfId="54089"/>
    <cellStyle name="Финансовый 3 2 2 6 4 3" xfId="54090"/>
    <cellStyle name="Финансовый 3 2 2 6 4 4" xfId="54091"/>
    <cellStyle name="Финансовый 3 2 2 6 4 5" xfId="54092"/>
    <cellStyle name="Финансовый 3 2 2 6 5" xfId="54093"/>
    <cellStyle name="Финансовый 3 2 2 6 5 2" xfId="54094"/>
    <cellStyle name="Финансовый 3 2 2 6 5 3" xfId="54095"/>
    <cellStyle name="Финансовый 3 2 2 6 5 4" xfId="54096"/>
    <cellStyle name="Финансовый 3 2 2 6 6" xfId="54097"/>
    <cellStyle name="Финансовый 3 2 2 6 7" xfId="54098"/>
    <cellStyle name="Финансовый 3 2 2 6 8" xfId="54099"/>
    <cellStyle name="Финансовый 3 2 2 6 9" xfId="54100"/>
    <cellStyle name="Финансовый 3 2 2 7" xfId="54101"/>
    <cellStyle name="Финансовый 3 2 2 7 2" xfId="54102"/>
    <cellStyle name="Финансовый 3 2 2 7 2 2" xfId="54103"/>
    <cellStyle name="Финансовый 3 2 2 7 2 2 2" xfId="54104"/>
    <cellStyle name="Финансовый 3 2 2 7 2 2 2 2" xfId="54105"/>
    <cellStyle name="Финансовый 3 2 2 7 2 2 3" xfId="54106"/>
    <cellStyle name="Финансовый 3 2 2 7 2 2 4" xfId="54107"/>
    <cellStyle name="Финансовый 3 2 2 7 2 2 5" xfId="54108"/>
    <cellStyle name="Финансовый 3 2 2 7 2 3" xfId="54109"/>
    <cellStyle name="Финансовый 3 2 2 7 2 3 2" xfId="54110"/>
    <cellStyle name="Финансовый 3 2 2 7 2 3 3" xfId="54111"/>
    <cellStyle name="Финансовый 3 2 2 7 2 3 4" xfId="54112"/>
    <cellStyle name="Финансовый 3 2 2 7 2 4" xfId="54113"/>
    <cellStyle name="Финансовый 3 2 2 7 2 5" xfId="54114"/>
    <cellStyle name="Финансовый 3 2 2 7 2 6" xfId="54115"/>
    <cellStyle name="Финансовый 3 2 2 7 2 7" xfId="54116"/>
    <cellStyle name="Финансовый 3 2 2 7 3" xfId="54117"/>
    <cellStyle name="Финансовый 3 2 2 7 3 2" xfId="54118"/>
    <cellStyle name="Финансовый 3 2 2 7 3 2 2" xfId="54119"/>
    <cellStyle name="Финансовый 3 2 2 7 3 3" xfId="54120"/>
    <cellStyle name="Финансовый 3 2 2 7 3 4" xfId="54121"/>
    <cellStyle name="Финансовый 3 2 2 7 3 5" xfId="54122"/>
    <cellStyle name="Финансовый 3 2 2 7 4" xfId="54123"/>
    <cellStyle name="Финансовый 3 2 2 7 4 2" xfId="54124"/>
    <cellStyle name="Финансовый 3 2 2 7 4 2 2" xfId="54125"/>
    <cellStyle name="Финансовый 3 2 2 7 4 3" xfId="54126"/>
    <cellStyle name="Финансовый 3 2 2 7 4 4" xfId="54127"/>
    <cellStyle name="Финансовый 3 2 2 7 4 5" xfId="54128"/>
    <cellStyle name="Финансовый 3 2 2 7 5" xfId="54129"/>
    <cellStyle name="Финансовый 3 2 2 7 5 2" xfId="54130"/>
    <cellStyle name="Финансовый 3 2 2 7 5 3" xfId="54131"/>
    <cellStyle name="Финансовый 3 2 2 7 5 4" xfId="54132"/>
    <cellStyle name="Финансовый 3 2 2 7 6" xfId="54133"/>
    <cellStyle name="Финансовый 3 2 2 7 7" xfId="54134"/>
    <cellStyle name="Финансовый 3 2 2 7 8" xfId="54135"/>
    <cellStyle name="Финансовый 3 2 2 7 9" xfId="54136"/>
    <cellStyle name="Финансовый 3 2 2 8" xfId="54137"/>
    <cellStyle name="Финансовый 3 2 2 8 2" xfId="54138"/>
    <cellStyle name="Финансовый 3 2 2 8 2 2" xfId="54139"/>
    <cellStyle name="Финансовый 3 2 2 8 2 2 2" xfId="54140"/>
    <cellStyle name="Финансовый 3 2 2 8 2 2 2 2" xfId="54141"/>
    <cellStyle name="Финансовый 3 2 2 8 2 2 3" xfId="54142"/>
    <cellStyle name="Финансовый 3 2 2 8 2 2 4" xfId="54143"/>
    <cellStyle name="Финансовый 3 2 2 8 2 2 5" xfId="54144"/>
    <cellStyle name="Финансовый 3 2 2 8 2 3" xfId="54145"/>
    <cellStyle name="Финансовый 3 2 2 8 2 3 2" xfId="54146"/>
    <cellStyle name="Финансовый 3 2 2 8 2 3 3" xfId="54147"/>
    <cellStyle name="Финансовый 3 2 2 8 2 3 4" xfId="54148"/>
    <cellStyle name="Финансовый 3 2 2 8 2 4" xfId="54149"/>
    <cellStyle name="Финансовый 3 2 2 8 2 5" xfId="54150"/>
    <cellStyle name="Финансовый 3 2 2 8 2 6" xfId="54151"/>
    <cellStyle name="Финансовый 3 2 2 8 2 7" xfId="54152"/>
    <cellStyle name="Финансовый 3 2 2 8 3" xfId="54153"/>
    <cellStyle name="Финансовый 3 2 2 8 3 2" xfId="54154"/>
    <cellStyle name="Финансовый 3 2 2 8 3 2 2" xfId="54155"/>
    <cellStyle name="Финансовый 3 2 2 8 3 3" xfId="54156"/>
    <cellStyle name="Финансовый 3 2 2 8 3 4" xfId="54157"/>
    <cellStyle name="Финансовый 3 2 2 8 3 5" xfId="54158"/>
    <cellStyle name="Финансовый 3 2 2 8 4" xfId="54159"/>
    <cellStyle name="Финансовый 3 2 2 8 4 2" xfId="54160"/>
    <cellStyle name="Финансовый 3 2 2 8 4 2 2" xfId="54161"/>
    <cellStyle name="Финансовый 3 2 2 8 4 3" xfId="54162"/>
    <cellStyle name="Финансовый 3 2 2 8 4 4" xfId="54163"/>
    <cellStyle name="Финансовый 3 2 2 8 4 5" xfId="54164"/>
    <cellStyle name="Финансовый 3 2 2 8 5" xfId="54165"/>
    <cellStyle name="Финансовый 3 2 2 8 5 2" xfId="54166"/>
    <cellStyle name="Финансовый 3 2 2 8 5 3" xfId="54167"/>
    <cellStyle name="Финансовый 3 2 2 8 5 4" xfId="54168"/>
    <cellStyle name="Финансовый 3 2 2 8 6" xfId="54169"/>
    <cellStyle name="Финансовый 3 2 2 8 7" xfId="54170"/>
    <cellStyle name="Финансовый 3 2 2 8 8" xfId="54171"/>
    <cellStyle name="Финансовый 3 2 2 8 9" xfId="54172"/>
    <cellStyle name="Финансовый 3 2 2 9" xfId="54173"/>
    <cellStyle name="Финансовый 3 2 2 9 2" xfId="54174"/>
    <cellStyle name="Финансовый 3 2 2 9 2 2" xfId="54175"/>
    <cellStyle name="Финансовый 3 2 2 9 2 2 2" xfId="54176"/>
    <cellStyle name="Финансовый 3 2 2 9 2 2 2 2" xfId="54177"/>
    <cellStyle name="Финансовый 3 2 2 9 2 2 3" xfId="54178"/>
    <cellStyle name="Финансовый 3 2 2 9 2 2 4" xfId="54179"/>
    <cellStyle name="Финансовый 3 2 2 9 2 2 5" xfId="54180"/>
    <cellStyle name="Финансовый 3 2 2 9 2 3" xfId="54181"/>
    <cellStyle name="Финансовый 3 2 2 9 2 3 2" xfId="54182"/>
    <cellStyle name="Финансовый 3 2 2 9 2 3 3" xfId="54183"/>
    <cellStyle name="Финансовый 3 2 2 9 2 3 4" xfId="54184"/>
    <cellStyle name="Финансовый 3 2 2 9 2 4" xfId="54185"/>
    <cellStyle name="Финансовый 3 2 2 9 2 5" xfId="54186"/>
    <cellStyle name="Финансовый 3 2 2 9 2 6" xfId="54187"/>
    <cellStyle name="Финансовый 3 2 2 9 2 7" xfId="54188"/>
    <cellStyle name="Финансовый 3 2 2 9 3" xfId="54189"/>
    <cellStyle name="Финансовый 3 2 2 9 3 2" xfId="54190"/>
    <cellStyle name="Финансовый 3 2 2 9 3 2 2" xfId="54191"/>
    <cellStyle name="Финансовый 3 2 2 9 3 3" xfId="54192"/>
    <cellStyle name="Финансовый 3 2 2 9 3 4" xfId="54193"/>
    <cellStyle name="Финансовый 3 2 2 9 3 5" xfId="54194"/>
    <cellStyle name="Финансовый 3 2 2 9 4" xfId="54195"/>
    <cellStyle name="Финансовый 3 2 2 9 4 2" xfId="54196"/>
    <cellStyle name="Финансовый 3 2 2 9 4 3" xfId="54197"/>
    <cellStyle name="Финансовый 3 2 2 9 4 4" xfId="54198"/>
    <cellStyle name="Финансовый 3 2 2 9 5" xfId="54199"/>
    <cellStyle name="Финансовый 3 2 2 9 6" xfId="54200"/>
    <cellStyle name="Финансовый 3 2 2 9 7" xfId="54201"/>
    <cellStyle name="Финансовый 3 2 2 9 8" xfId="54202"/>
    <cellStyle name="Финансовый 3 2 20" xfId="54203"/>
    <cellStyle name="Финансовый 3 2 20 2" xfId="54204"/>
    <cellStyle name="Финансовый 3 2 21" xfId="54205"/>
    <cellStyle name="Финансовый 3 2 22" xfId="54206"/>
    <cellStyle name="Финансовый 3 2 23" xfId="59842"/>
    <cellStyle name="Финансовый 3 2 3" xfId="54207"/>
    <cellStyle name="Финансовый 3 2 3 10" xfId="54208"/>
    <cellStyle name="Финансовый 3 2 3 10 2" xfId="54209"/>
    <cellStyle name="Финансовый 3 2 3 10 2 2" xfId="54210"/>
    <cellStyle name="Финансовый 3 2 3 10 2 2 2" xfId="54211"/>
    <cellStyle name="Финансовый 3 2 3 10 2 3" xfId="54212"/>
    <cellStyle name="Финансовый 3 2 3 10 2 4" xfId="54213"/>
    <cellStyle name="Финансовый 3 2 3 10 2 5" xfId="54214"/>
    <cellStyle name="Финансовый 3 2 3 10 3" xfId="54215"/>
    <cellStyle name="Финансовый 3 2 3 10 3 2" xfId="54216"/>
    <cellStyle name="Финансовый 3 2 3 10 3 3" xfId="54217"/>
    <cellStyle name="Финансовый 3 2 3 10 3 4" xfId="54218"/>
    <cellStyle name="Финансовый 3 2 3 10 4" xfId="54219"/>
    <cellStyle name="Финансовый 3 2 3 10 5" xfId="54220"/>
    <cellStyle name="Финансовый 3 2 3 10 6" xfId="54221"/>
    <cellStyle name="Финансовый 3 2 3 10 7" xfId="54222"/>
    <cellStyle name="Финансовый 3 2 3 11" xfId="54223"/>
    <cellStyle name="Финансовый 3 2 3 11 2" xfId="54224"/>
    <cellStyle name="Финансовый 3 2 3 11 2 2" xfId="54225"/>
    <cellStyle name="Финансовый 3 2 3 11 3" xfId="54226"/>
    <cellStyle name="Финансовый 3 2 3 11 4" xfId="54227"/>
    <cellStyle name="Финансовый 3 2 3 11 5" xfId="54228"/>
    <cellStyle name="Финансовый 3 2 3 12" xfId="54229"/>
    <cellStyle name="Финансовый 3 2 3 12 2" xfId="54230"/>
    <cellStyle name="Финансовый 3 2 3 12 2 2" xfId="54231"/>
    <cellStyle name="Финансовый 3 2 3 12 3" xfId="54232"/>
    <cellStyle name="Финансовый 3 2 3 12 4" xfId="54233"/>
    <cellStyle name="Финансовый 3 2 3 12 5" xfId="54234"/>
    <cellStyle name="Финансовый 3 2 3 13" xfId="54235"/>
    <cellStyle name="Финансовый 3 2 3 13 2" xfId="54236"/>
    <cellStyle name="Финансовый 3 2 3 13 2 2" xfId="54237"/>
    <cellStyle name="Финансовый 3 2 3 13 3" xfId="54238"/>
    <cellStyle name="Финансовый 3 2 3 14" xfId="54239"/>
    <cellStyle name="Финансовый 3 2 3 14 2" xfId="54240"/>
    <cellStyle name="Финансовый 3 2 3 15" xfId="54241"/>
    <cellStyle name="Финансовый 3 2 3 16" xfId="54242"/>
    <cellStyle name="Финансовый 3 2 3 2" xfId="54243"/>
    <cellStyle name="Финансовый 3 2 3 2 10" xfId="54244"/>
    <cellStyle name="Финансовый 3 2 3 2 10 2" xfId="54245"/>
    <cellStyle name="Финансовый 3 2 3 2 10 2 2" xfId="54246"/>
    <cellStyle name="Финансовый 3 2 3 2 10 3" xfId="54247"/>
    <cellStyle name="Финансовый 3 2 3 2 10 4" xfId="54248"/>
    <cellStyle name="Финансовый 3 2 3 2 10 5" xfId="54249"/>
    <cellStyle name="Финансовый 3 2 3 2 11" xfId="54250"/>
    <cellStyle name="Финансовый 3 2 3 2 11 2" xfId="54251"/>
    <cellStyle name="Финансовый 3 2 3 2 11 2 2" xfId="54252"/>
    <cellStyle name="Финансовый 3 2 3 2 11 3" xfId="54253"/>
    <cellStyle name="Финансовый 3 2 3 2 11 4" xfId="54254"/>
    <cellStyle name="Финансовый 3 2 3 2 11 5" xfId="54255"/>
    <cellStyle name="Финансовый 3 2 3 2 12" xfId="54256"/>
    <cellStyle name="Финансовый 3 2 3 2 12 2" xfId="54257"/>
    <cellStyle name="Финансовый 3 2 3 2 12 2 2" xfId="54258"/>
    <cellStyle name="Финансовый 3 2 3 2 12 3" xfId="54259"/>
    <cellStyle name="Финансовый 3 2 3 2 13" xfId="54260"/>
    <cellStyle name="Финансовый 3 2 3 2 13 2" xfId="54261"/>
    <cellStyle name="Финансовый 3 2 3 2 14" xfId="54262"/>
    <cellStyle name="Финансовый 3 2 3 2 15" xfId="54263"/>
    <cellStyle name="Финансовый 3 2 3 2 2" xfId="54264"/>
    <cellStyle name="Финансовый 3 2 3 2 2 2" xfId="54265"/>
    <cellStyle name="Финансовый 3 2 3 2 2 2 2" xfId="54266"/>
    <cellStyle name="Финансовый 3 2 3 2 2 2 2 2" xfId="54267"/>
    <cellStyle name="Финансовый 3 2 3 2 2 2 2 2 2" xfId="54268"/>
    <cellStyle name="Финансовый 3 2 3 2 2 2 2 3" xfId="54269"/>
    <cellStyle name="Финансовый 3 2 3 2 2 2 2 4" xfId="54270"/>
    <cellStyle name="Финансовый 3 2 3 2 2 2 2 5" xfId="54271"/>
    <cellStyle name="Финансовый 3 2 3 2 2 2 3" xfId="54272"/>
    <cellStyle name="Финансовый 3 2 3 2 2 2 3 2" xfId="54273"/>
    <cellStyle name="Финансовый 3 2 3 2 2 2 3 2 2" xfId="54274"/>
    <cellStyle name="Финансовый 3 2 3 2 2 2 3 3" xfId="54275"/>
    <cellStyle name="Финансовый 3 2 3 2 2 2 3 4" xfId="54276"/>
    <cellStyle name="Финансовый 3 2 3 2 2 2 3 5" xfId="54277"/>
    <cellStyle name="Финансовый 3 2 3 2 2 2 4" xfId="54278"/>
    <cellStyle name="Финансовый 3 2 3 2 2 2 4 2" xfId="54279"/>
    <cellStyle name="Финансовый 3 2 3 2 2 2 4 3" xfId="54280"/>
    <cellStyle name="Финансовый 3 2 3 2 2 2 4 4" xfId="54281"/>
    <cellStyle name="Финансовый 3 2 3 2 2 2 5" xfId="54282"/>
    <cellStyle name="Финансовый 3 2 3 2 2 2 6" xfId="54283"/>
    <cellStyle name="Финансовый 3 2 3 2 2 2 7" xfId="54284"/>
    <cellStyle name="Финансовый 3 2 3 2 2 2 8" xfId="54285"/>
    <cellStyle name="Финансовый 3 2 3 2 2 3" xfId="54286"/>
    <cellStyle name="Финансовый 3 2 3 2 2 3 2" xfId="54287"/>
    <cellStyle name="Финансовый 3 2 3 2 2 3 2 2" xfId="54288"/>
    <cellStyle name="Финансовый 3 2 3 2 2 3 3" xfId="54289"/>
    <cellStyle name="Финансовый 3 2 3 2 2 3 4" xfId="54290"/>
    <cellStyle name="Финансовый 3 2 3 2 2 3 5" xfId="54291"/>
    <cellStyle name="Финансовый 3 2 3 2 2 4" xfId="54292"/>
    <cellStyle name="Финансовый 3 2 3 2 2 4 2" xfId="54293"/>
    <cellStyle name="Финансовый 3 2 3 2 2 4 2 2" xfId="54294"/>
    <cellStyle name="Финансовый 3 2 3 2 2 4 3" xfId="54295"/>
    <cellStyle name="Финансовый 3 2 3 2 2 4 4" xfId="54296"/>
    <cellStyle name="Финансовый 3 2 3 2 2 4 5" xfId="54297"/>
    <cellStyle name="Финансовый 3 2 3 2 2 5" xfId="54298"/>
    <cellStyle name="Финансовый 3 2 3 2 2 5 2" xfId="54299"/>
    <cellStyle name="Финансовый 3 2 3 2 2 5 2 2" xfId="54300"/>
    <cellStyle name="Финансовый 3 2 3 2 2 5 3" xfId="54301"/>
    <cellStyle name="Финансовый 3 2 3 2 2 5 4" xfId="54302"/>
    <cellStyle name="Финансовый 3 2 3 2 2 5 5" xfId="54303"/>
    <cellStyle name="Финансовый 3 2 3 2 2 6" xfId="54304"/>
    <cellStyle name="Финансовый 3 2 3 2 2 6 2" xfId="54305"/>
    <cellStyle name="Финансовый 3 2 3 2 2 6 2 2" xfId="54306"/>
    <cellStyle name="Финансовый 3 2 3 2 2 6 3" xfId="54307"/>
    <cellStyle name="Финансовый 3 2 3 2 2 7" xfId="54308"/>
    <cellStyle name="Финансовый 3 2 3 2 2 7 2" xfId="54309"/>
    <cellStyle name="Финансовый 3 2 3 2 2 8" xfId="54310"/>
    <cellStyle name="Финансовый 3 2 3 2 2 9" xfId="54311"/>
    <cellStyle name="Финансовый 3 2 3 2 3" xfId="54312"/>
    <cellStyle name="Финансовый 3 2 3 2 3 2" xfId="54313"/>
    <cellStyle name="Финансовый 3 2 3 2 3 2 2" xfId="54314"/>
    <cellStyle name="Финансовый 3 2 3 2 3 2 2 2" xfId="54315"/>
    <cellStyle name="Финансовый 3 2 3 2 3 2 2 2 2" xfId="54316"/>
    <cellStyle name="Финансовый 3 2 3 2 3 2 2 3" xfId="54317"/>
    <cellStyle name="Финансовый 3 2 3 2 3 2 2 4" xfId="54318"/>
    <cellStyle name="Финансовый 3 2 3 2 3 2 2 5" xfId="54319"/>
    <cellStyle name="Финансовый 3 2 3 2 3 2 3" xfId="54320"/>
    <cellStyle name="Финансовый 3 2 3 2 3 2 3 2" xfId="54321"/>
    <cellStyle name="Финансовый 3 2 3 2 3 2 3 2 2" xfId="54322"/>
    <cellStyle name="Финансовый 3 2 3 2 3 2 3 3" xfId="54323"/>
    <cellStyle name="Финансовый 3 2 3 2 3 2 3 4" xfId="54324"/>
    <cellStyle name="Финансовый 3 2 3 2 3 2 3 5" xfId="54325"/>
    <cellStyle name="Финансовый 3 2 3 2 3 2 4" xfId="54326"/>
    <cellStyle name="Финансовый 3 2 3 2 3 2 4 2" xfId="54327"/>
    <cellStyle name="Финансовый 3 2 3 2 3 2 4 3" xfId="54328"/>
    <cellStyle name="Финансовый 3 2 3 2 3 2 4 4" xfId="54329"/>
    <cellStyle name="Финансовый 3 2 3 2 3 2 5" xfId="54330"/>
    <cellStyle name="Финансовый 3 2 3 2 3 2 6" xfId="54331"/>
    <cellStyle name="Финансовый 3 2 3 2 3 2 7" xfId="54332"/>
    <cellStyle name="Финансовый 3 2 3 2 3 2 8" xfId="54333"/>
    <cellStyle name="Финансовый 3 2 3 2 3 3" xfId="54334"/>
    <cellStyle name="Финансовый 3 2 3 2 3 3 2" xfId="54335"/>
    <cellStyle name="Финансовый 3 2 3 2 3 3 2 2" xfId="54336"/>
    <cellStyle name="Финансовый 3 2 3 2 3 3 3" xfId="54337"/>
    <cellStyle name="Финансовый 3 2 3 2 3 3 4" xfId="54338"/>
    <cellStyle name="Финансовый 3 2 3 2 3 3 5" xfId="54339"/>
    <cellStyle name="Финансовый 3 2 3 2 3 4" xfId="54340"/>
    <cellStyle name="Финансовый 3 2 3 2 3 4 2" xfId="54341"/>
    <cellStyle name="Финансовый 3 2 3 2 3 4 2 2" xfId="54342"/>
    <cellStyle name="Финансовый 3 2 3 2 3 4 3" xfId="54343"/>
    <cellStyle name="Финансовый 3 2 3 2 3 4 4" xfId="54344"/>
    <cellStyle name="Финансовый 3 2 3 2 3 4 5" xfId="54345"/>
    <cellStyle name="Финансовый 3 2 3 2 3 5" xfId="54346"/>
    <cellStyle name="Финансовый 3 2 3 2 3 5 2" xfId="54347"/>
    <cellStyle name="Финансовый 3 2 3 2 3 5 2 2" xfId="54348"/>
    <cellStyle name="Финансовый 3 2 3 2 3 5 3" xfId="54349"/>
    <cellStyle name="Финансовый 3 2 3 2 3 5 4" xfId="54350"/>
    <cellStyle name="Финансовый 3 2 3 2 3 5 5" xfId="54351"/>
    <cellStyle name="Финансовый 3 2 3 2 3 6" xfId="54352"/>
    <cellStyle name="Финансовый 3 2 3 2 3 6 2" xfId="54353"/>
    <cellStyle name="Финансовый 3 2 3 2 3 6 2 2" xfId="54354"/>
    <cellStyle name="Финансовый 3 2 3 2 3 6 3" xfId="54355"/>
    <cellStyle name="Финансовый 3 2 3 2 3 7" xfId="54356"/>
    <cellStyle name="Финансовый 3 2 3 2 3 7 2" xfId="54357"/>
    <cellStyle name="Финансовый 3 2 3 2 3 8" xfId="54358"/>
    <cellStyle name="Финансовый 3 2 3 2 3 9" xfId="54359"/>
    <cellStyle name="Финансовый 3 2 3 2 4" xfId="54360"/>
    <cellStyle name="Финансовый 3 2 3 2 4 2" xfId="54361"/>
    <cellStyle name="Финансовый 3 2 3 2 4 2 2" xfId="54362"/>
    <cellStyle name="Финансовый 3 2 3 2 4 2 2 2" xfId="54363"/>
    <cellStyle name="Финансовый 3 2 3 2 4 2 2 2 2" xfId="54364"/>
    <cellStyle name="Финансовый 3 2 3 2 4 2 2 3" xfId="54365"/>
    <cellStyle name="Финансовый 3 2 3 2 4 2 2 4" xfId="54366"/>
    <cellStyle name="Финансовый 3 2 3 2 4 2 2 5" xfId="54367"/>
    <cellStyle name="Финансовый 3 2 3 2 4 2 3" xfId="54368"/>
    <cellStyle name="Финансовый 3 2 3 2 4 2 3 2" xfId="54369"/>
    <cellStyle name="Финансовый 3 2 3 2 4 2 3 3" xfId="54370"/>
    <cellStyle name="Финансовый 3 2 3 2 4 2 3 4" xfId="54371"/>
    <cellStyle name="Финансовый 3 2 3 2 4 2 4" xfId="54372"/>
    <cellStyle name="Финансовый 3 2 3 2 4 2 5" xfId="54373"/>
    <cellStyle name="Финансовый 3 2 3 2 4 2 6" xfId="54374"/>
    <cellStyle name="Финансовый 3 2 3 2 4 2 7" xfId="54375"/>
    <cellStyle name="Финансовый 3 2 3 2 4 3" xfId="54376"/>
    <cellStyle name="Финансовый 3 2 3 2 4 3 2" xfId="54377"/>
    <cellStyle name="Финансовый 3 2 3 2 4 3 2 2" xfId="54378"/>
    <cellStyle name="Финансовый 3 2 3 2 4 3 3" xfId="54379"/>
    <cellStyle name="Финансовый 3 2 3 2 4 3 4" xfId="54380"/>
    <cellStyle name="Финансовый 3 2 3 2 4 3 5" xfId="54381"/>
    <cellStyle name="Финансовый 3 2 3 2 4 4" xfId="54382"/>
    <cellStyle name="Финансовый 3 2 3 2 4 4 2" xfId="54383"/>
    <cellStyle name="Финансовый 3 2 3 2 4 4 2 2" xfId="54384"/>
    <cellStyle name="Финансовый 3 2 3 2 4 4 3" xfId="54385"/>
    <cellStyle name="Финансовый 3 2 3 2 4 4 4" xfId="54386"/>
    <cellStyle name="Финансовый 3 2 3 2 4 4 5" xfId="54387"/>
    <cellStyle name="Финансовый 3 2 3 2 4 5" xfId="54388"/>
    <cellStyle name="Финансовый 3 2 3 2 4 5 2" xfId="54389"/>
    <cellStyle name="Финансовый 3 2 3 2 4 5 3" xfId="54390"/>
    <cellStyle name="Финансовый 3 2 3 2 4 5 4" xfId="54391"/>
    <cellStyle name="Финансовый 3 2 3 2 4 6" xfId="54392"/>
    <cellStyle name="Финансовый 3 2 3 2 4 7" xfId="54393"/>
    <cellStyle name="Финансовый 3 2 3 2 4 8" xfId="54394"/>
    <cellStyle name="Финансовый 3 2 3 2 4 9" xfId="54395"/>
    <cellStyle name="Финансовый 3 2 3 2 5" xfId="54396"/>
    <cellStyle name="Финансовый 3 2 3 2 5 2" xfId="54397"/>
    <cellStyle name="Финансовый 3 2 3 2 5 2 2" xfId="54398"/>
    <cellStyle name="Финансовый 3 2 3 2 5 2 2 2" xfId="54399"/>
    <cellStyle name="Финансовый 3 2 3 2 5 2 2 2 2" xfId="54400"/>
    <cellStyle name="Финансовый 3 2 3 2 5 2 2 3" xfId="54401"/>
    <cellStyle name="Финансовый 3 2 3 2 5 2 2 4" xfId="54402"/>
    <cellStyle name="Финансовый 3 2 3 2 5 2 2 5" xfId="54403"/>
    <cellStyle name="Финансовый 3 2 3 2 5 2 3" xfId="54404"/>
    <cellStyle name="Финансовый 3 2 3 2 5 2 3 2" xfId="54405"/>
    <cellStyle name="Финансовый 3 2 3 2 5 2 3 3" xfId="54406"/>
    <cellStyle name="Финансовый 3 2 3 2 5 2 3 4" xfId="54407"/>
    <cellStyle name="Финансовый 3 2 3 2 5 2 4" xfId="54408"/>
    <cellStyle name="Финансовый 3 2 3 2 5 2 5" xfId="54409"/>
    <cellStyle name="Финансовый 3 2 3 2 5 2 6" xfId="54410"/>
    <cellStyle name="Финансовый 3 2 3 2 5 2 7" xfId="54411"/>
    <cellStyle name="Финансовый 3 2 3 2 5 3" xfId="54412"/>
    <cellStyle name="Финансовый 3 2 3 2 5 3 2" xfId="54413"/>
    <cellStyle name="Финансовый 3 2 3 2 5 3 2 2" xfId="54414"/>
    <cellStyle name="Финансовый 3 2 3 2 5 3 3" xfId="54415"/>
    <cellStyle name="Финансовый 3 2 3 2 5 3 4" xfId="54416"/>
    <cellStyle name="Финансовый 3 2 3 2 5 3 5" xfId="54417"/>
    <cellStyle name="Финансовый 3 2 3 2 5 4" xfId="54418"/>
    <cellStyle name="Финансовый 3 2 3 2 5 4 2" xfId="54419"/>
    <cellStyle name="Финансовый 3 2 3 2 5 4 3" xfId="54420"/>
    <cellStyle name="Финансовый 3 2 3 2 5 4 4" xfId="54421"/>
    <cellStyle name="Финансовый 3 2 3 2 5 5" xfId="54422"/>
    <cellStyle name="Финансовый 3 2 3 2 5 6" xfId="54423"/>
    <cellStyle name="Финансовый 3 2 3 2 5 7" xfId="54424"/>
    <cellStyle name="Финансовый 3 2 3 2 5 8" xfId="54425"/>
    <cellStyle name="Финансовый 3 2 3 2 6" xfId="54426"/>
    <cellStyle name="Финансовый 3 2 3 2 6 2" xfId="54427"/>
    <cellStyle name="Финансовый 3 2 3 2 6 2 2" xfId="54428"/>
    <cellStyle name="Финансовый 3 2 3 2 6 2 2 2" xfId="54429"/>
    <cellStyle name="Финансовый 3 2 3 2 6 2 2 2 2" xfId="54430"/>
    <cellStyle name="Финансовый 3 2 3 2 6 2 2 3" xfId="54431"/>
    <cellStyle name="Финансовый 3 2 3 2 6 2 2 4" xfId="54432"/>
    <cellStyle name="Финансовый 3 2 3 2 6 2 2 5" xfId="54433"/>
    <cellStyle name="Финансовый 3 2 3 2 6 2 3" xfId="54434"/>
    <cellStyle name="Финансовый 3 2 3 2 6 2 3 2" xfId="54435"/>
    <cellStyle name="Финансовый 3 2 3 2 6 2 3 3" xfId="54436"/>
    <cellStyle name="Финансовый 3 2 3 2 6 2 3 4" xfId="54437"/>
    <cellStyle name="Финансовый 3 2 3 2 6 2 4" xfId="54438"/>
    <cellStyle name="Финансовый 3 2 3 2 6 2 5" xfId="54439"/>
    <cellStyle name="Финансовый 3 2 3 2 6 2 6" xfId="54440"/>
    <cellStyle name="Финансовый 3 2 3 2 6 2 7" xfId="54441"/>
    <cellStyle name="Финансовый 3 2 3 2 6 3" xfId="54442"/>
    <cellStyle name="Финансовый 3 2 3 2 6 3 2" xfId="54443"/>
    <cellStyle name="Финансовый 3 2 3 2 6 3 2 2" xfId="54444"/>
    <cellStyle name="Финансовый 3 2 3 2 6 3 3" xfId="54445"/>
    <cellStyle name="Финансовый 3 2 3 2 6 3 4" xfId="54446"/>
    <cellStyle name="Финансовый 3 2 3 2 6 3 5" xfId="54447"/>
    <cellStyle name="Финансовый 3 2 3 2 6 4" xfId="54448"/>
    <cellStyle name="Финансовый 3 2 3 2 6 4 2" xfId="54449"/>
    <cellStyle name="Финансовый 3 2 3 2 6 4 3" xfId="54450"/>
    <cellStyle name="Финансовый 3 2 3 2 6 4 4" xfId="54451"/>
    <cellStyle name="Финансовый 3 2 3 2 6 5" xfId="54452"/>
    <cellStyle name="Финансовый 3 2 3 2 6 6" xfId="54453"/>
    <cellStyle name="Финансовый 3 2 3 2 6 7" xfId="54454"/>
    <cellStyle name="Финансовый 3 2 3 2 6 8" xfId="54455"/>
    <cellStyle name="Финансовый 3 2 3 2 7" xfId="54456"/>
    <cellStyle name="Финансовый 3 2 3 2 7 2" xfId="54457"/>
    <cellStyle name="Финансовый 3 2 3 2 7 2 2" xfId="54458"/>
    <cellStyle name="Финансовый 3 2 3 2 7 2 2 2" xfId="54459"/>
    <cellStyle name="Финансовый 3 2 3 2 7 2 2 2 2" xfId="54460"/>
    <cellStyle name="Финансовый 3 2 3 2 7 2 2 3" xfId="54461"/>
    <cellStyle name="Финансовый 3 2 3 2 7 2 2 4" xfId="54462"/>
    <cellStyle name="Финансовый 3 2 3 2 7 2 2 5" xfId="54463"/>
    <cellStyle name="Финансовый 3 2 3 2 7 2 3" xfId="54464"/>
    <cellStyle name="Финансовый 3 2 3 2 7 2 3 2" xfId="54465"/>
    <cellStyle name="Финансовый 3 2 3 2 7 2 3 3" xfId="54466"/>
    <cellStyle name="Финансовый 3 2 3 2 7 2 3 4" xfId="54467"/>
    <cellStyle name="Финансовый 3 2 3 2 7 2 4" xfId="54468"/>
    <cellStyle name="Финансовый 3 2 3 2 7 2 5" xfId="54469"/>
    <cellStyle name="Финансовый 3 2 3 2 7 2 6" xfId="54470"/>
    <cellStyle name="Финансовый 3 2 3 2 7 2 7" xfId="54471"/>
    <cellStyle name="Финансовый 3 2 3 2 7 3" xfId="54472"/>
    <cellStyle name="Финансовый 3 2 3 2 7 3 2" xfId="54473"/>
    <cellStyle name="Финансовый 3 2 3 2 7 3 2 2" xfId="54474"/>
    <cellStyle name="Финансовый 3 2 3 2 7 3 3" xfId="54475"/>
    <cellStyle name="Финансовый 3 2 3 2 7 3 4" xfId="54476"/>
    <cellStyle name="Финансовый 3 2 3 2 7 3 5" xfId="54477"/>
    <cellStyle name="Финансовый 3 2 3 2 7 4" xfId="54478"/>
    <cellStyle name="Финансовый 3 2 3 2 7 4 2" xfId="54479"/>
    <cellStyle name="Финансовый 3 2 3 2 7 4 3" xfId="54480"/>
    <cellStyle name="Финансовый 3 2 3 2 7 4 4" xfId="54481"/>
    <cellStyle name="Финансовый 3 2 3 2 7 5" xfId="54482"/>
    <cellStyle name="Финансовый 3 2 3 2 7 6" xfId="54483"/>
    <cellStyle name="Финансовый 3 2 3 2 7 7" xfId="54484"/>
    <cellStyle name="Финансовый 3 2 3 2 7 8" xfId="54485"/>
    <cellStyle name="Финансовый 3 2 3 2 8" xfId="54486"/>
    <cellStyle name="Финансовый 3 2 3 2 8 2" xfId="54487"/>
    <cellStyle name="Финансовый 3 2 3 2 8 2 2" xfId="54488"/>
    <cellStyle name="Финансовый 3 2 3 2 8 2 2 2" xfId="54489"/>
    <cellStyle name="Финансовый 3 2 3 2 8 2 3" xfId="54490"/>
    <cellStyle name="Финансовый 3 2 3 2 8 2 4" xfId="54491"/>
    <cellStyle name="Финансовый 3 2 3 2 8 2 5" xfId="54492"/>
    <cellStyle name="Финансовый 3 2 3 2 8 3" xfId="54493"/>
    <cellStyle name="Финансовый 3 2 3 2 8 3 2" xfId="54494"/>
    <cellStyle name="Финансовый 3 2 3 2 8 3 3" xfId="54495"/>
    <cellStyle name="Финансовый 3 2 3 2 8 3 4" xfId="54496"/>
    <cellStyle name="Финансовый 3 2 3 2 8 4" xfId="54497"/>
    <cellStyle name="Финансовый 3 2 3 2 8 5" xfId="54498"/>
    <cellStyle name="Финансовый 3 2 3 2 8 6" xfId="54499"/>
    <cellStyle name="Финансовый 3 2 3 2 8 7" xfId="54500"/>
    <cellStyle name="Финансовый 3 2 3 2 9" xfId="54501"/>
    <cellStyle name="Финансовый 3 2 3 2 9 2" xfId="54502"/>
    <cellStyle name="Финансовый 3 2 3 2 9 2 2" xfId="54503"/>
    <cellStyle name="Финансовый 3 2 3 2 9 2 2 2" xfId="54504"/>
    <cellStyle name="Финансовый 3 2 3 2 9 2 3" xfId="54505"/>
    <cellStyle name="Финансовый 3 2 3 2 9 2 4" xfId="54506"/>
    <cellStyle name="Финансовый 3 2 3 2 9 2 5" xfId="54507"/>
    <cellStyle name="Финансовый 3 2 3 2 9 3" xfId="54508"/>
    <cellStyle name="Финансовый 3 2 3 2 9 3 2" xfId="54509"/>
    <cellStyle name="Финансовый 3 2 3 2 9 3 3" xfId="54510"/>
    <cellStyle name="Финансовый 3 2 3 2 9 3 4" xfId="54511"/>
    <cellStyle name="Финансовый 3 2 3 2 9 4" xfId="54512"/>
    <cellStyle name="Финансовый 3 2 3 2 9 5" xfId="54513"/>
    <cellStyle name="Финансовый 3 2 3 2 9 6" xfId="54514"/>
    <cellStyle name="Финансовый 3 2 3 2 9 7" xfId="54515"/>
    <cellStyle name="Финансовый 3 2 3 3" xfId="54516"/>
    <cellStyle name="Финансовый 3 2 3 3 2" xfId="54517"/>
    <cellStyle name="Финансовый 3 2 3 3 2 2" xfId="54518"/>
    <cellStyle name="Финансовый 3 2 3 3 2 2 2" xfId="54519"/>
    <cellStyle name="Финансовый 3 2 3 3 2 2 2 2" xfId="54520"/>
    <cellStyle name="Финансовый 3 2 3 3 2 2 3" xfId="54521"/>
    <cellStyle name="Финансовый 3 2 3 3 2 2 4" xfId="54522"/>
    <cellStyle name="Финансовый 3 2 3 3 2 2 5" xfId="54523"/>
    <cellStyle name="Финансовый 3 2 3 3 2 3" xfId="54524"/>
    <cellStyle name="Финансовый 3 2 3 3 2 3 2" xfId="54525"/>
    <cellStyle name="Финансовый 3 2 3 3 2 3 2 2" xfId="54526"/>
    <cellStyle name="Финансовый 3 2 3 3 2 3 3" xfId="54527"/>
    <cellStyle name="Финансовый 3 2 3 3 2 3 4" xfId="54528"/>
    <cellStyle name="Финансовый 3 2 3 3 2 3 5" xfId="54529"/>
    <cellStyle name="Финансовый 3 2 3 3 2 4" xfId="54530"/>
    <cellStyle name="Финансовый 3 2 3 3 2 4 2" xfId="54531"/>
    <cellStyle name="Финансовый 3 2 3 3 2 4 3" xfId="54532"/>
    <cellStyle name="Финансовый 3 2 3 3 2 4 4" xfId="54533"/>
    <cellStyle name="Финансовый 3 2 3 3 2 5" xfId="54534"/>
    <cellStyle name="Финансовый 3 2 3 3 2 6" xfId="54535"/>
    <cellStyle name="Финансовый 3 2 3 3 2 7" xfId="54536"/>
    <cellStyle name="Финансовый 3 2 3 3 2 8" xfId="54537"/>
    <cellStyle name="Финансовый 3 2 3 3 3" xfId="54538"/>
    <cellStyle name="Финансовый 3 2 3 3 3 2" xfId="54539"/>
    <cellStyle name="Финансовый 3 2 3 3 3 2 2" xfId="54540"/>
    <cellStyle name="Финансовый 3 2 3 3 3 3" xfId="54541"/>
    <cellStyle name="Финансовый 3 2 3 3 3 4" xfId="54542"/>
    <cellStyle name="Финансовый 3 2 3 3 3 5" xfId="54543"/>
    <cellStyle name="Финансовый 3 2 3 3 4" xfId="54544"/>
    <cellStyle name="Финансовый 3 2 3 3 4 2" xfId="54545"/>
    <cellStyle name="Финансовый 3 2 3 3 4 2 2" xfId="54546"/>
    <cellStyle name="Финансовый 3 2 3 3 4 3" xfId="54547"/>
    <cellStyle name="Финансовый 3 2 3 3 4 4" xfId="54548"/>
    <cellStyle name="Финансовый 3 2 3 3 4 5" xfId="54549"/>
    <cellStyle name="Финансовый 3 2 3 3 5" xfId="54550"/>
    <cellStyle name="Финансовый 3 2 3 3 5 2" xfId="54551"/>
    <cellStyle name="Финансовый 3 2 3 3 5 2 2" xfId="54552"/>
    <cellStyle name="Финансовый 3 2 3 3 5 3" xfId="54553"/>
    <cellStyle name="Финансовый 3 2 3 3 5 4" xfId="54554"/>
    <cellStyle name="Финансовый 3 2 3 3 5 5" xfId="54555"/>
    <cellStyle name="Финансовый 3 2 3 3 6" xfId="54556"/>
    <cellStyle name="Финансовый 3 2 3 3 6 2" xfId="54557"/>
    <cellStyle name="Финансовый 3 2 3 3 6 2 2" xfId="54558"/>
    <cellStyle name="Финансовый 3 2 3 3 6 3" xfId="54559"/>
    <cellStyle name="Финансовый 3 2 3 3 7" xfId="54560"/>
    <cellStyle name="Финансовый 3 2 3 3 7 2" xfId="54561"/>
    <cellStyle name="Финансовый 3 2 3 3 8" xfId="54562"/>
    <cellStyle name="Финансовый 3 2 3 3 9" xfId="54563"/>
    <cellStyle name="Финансовый 3 2 3 4" xfId="54564"/>
    <cellStyle name="Финансовый 3 2 3 4 2" xfId="54565"/>
    <cellStyle name="Финансовый 3 2 3 4 2 2" xfId="54566"/>
    <cellStyle name="Финансовый 3 2 3 4 2 2 2" xfId="54567"/>
    <cellStyle name="Финансовый 3 2 3 4 2 2 2 2" xfId="54568"/>
    <cellStyle name="Финансовый 3 2 3 4 2 2 3" xfId="54569"/>
    <cellStyle name="Финансовый 3 2 3 4 2 2 4" xfId="54570"/>
    <cellStyle name="Финансовый 3 2 3 4 2 2 5" xfId="54571"/>
    <cellStyle name="Финансовый 3 2 3 4 2 3" xfId="54572"/>
    <cellStyle name="Финансовый 3 2 3 4 2 3 2" xfId="54573"/>
    <cellStyle name="Финансовый 3 2 3 4 2 3 2 2" xfId="54574"/>
    <cellStyle name="Финансовый 3 2 3 4 2 3 3" xfId="54575"/>
    <cellStyle name="Финансовый 3 2 3 4 2 3 4" xfId="54576"/>
    <cellStyle name="Финансовый 3 2 3 4 2 3 5" xfId="54577"/>
    <cellStyle name="Финансовый 3 2 3 4 2 4" xfId="54578"/>
    <cellStyle name="Финансовый 3 2 3 4 2 4 2" xfId="54579"/>
    <cellStyle name="Финансовый 3 2 3 4 2 4 3" xfId="54580"/>
    <cellStyle name="Финансовый 3 2 3 4 2 4 4" xfId="54581"/>
    <cellStyle name="Финансовый 3 2 3 4 2 5" xfId="54582"/>
    <cellStyle name="Финансовый 3 2 3 4 2 6" xfId="54583"/>
    <cellStyle name="Финансовый 3 2 3 4 2 7" xfId="54584"/>
    <cellStyle name="Финансовый 3 2 3 4 2 8" xfId="54585"/>
    <cellStyle name="Финансовый 3 2 3 4 3" xfId="54586"/>
    <cellStyle name="Финансовый 3 2 3 4 3 2" xfId="54587"/>
    <cellStyle name="Финансовый 3 2 3 4 3 2 2" xfId="54588"/>
    <cellStyle name="Финансовый 3 2 3 4 3 3" xfId="54589"/>
    <cellStyle name="Финансовый 3 2 3 4 3 4" xfId="54590"/>
    <cellStyle name="Финансовый 3 2 3 4 3 5" xfId="54591"/>
    <cellStyle name="Финансовый 3 2 3 4 4" xfId="54592"/>
    <cellStyle name="Финансовый 3 2 3 4 4 2" xfId="54593"/>
    <cellStyle name="Финансовый 3 2 3 4 4 2 2" xfId="54594"/>
    <cellStyle name="Финансовый 3 2 3 4 4 3" xfId="54595"/>
    <cellStyle name="Финансовый 3 2 3 4 4 4" xfId="54596"/>
    <cellStyle name="Финансовый 3 2 3 4 4 5" xfId="54597"/>
    <cellStyle name="Финансовый 3 2 3 4 5" xfId="54598"/>
    <cellStyle name="Финансовый 3 2 3 4 5 2" xfId="54599"/>
    <cellStyle name="Финансовый 3 2 3 4 5 2 2" xfId="54600"/>
    <cellStyle name="Финансовый 3 2 3 4 5 3" xfId="54601"/>
    <cellStyle name="Финансовый 3 2 3 4 5 4" xfId="54602"/>
    <cellStyle name="Финансовый 3 2 3 4 5 5" xfId="54603"/>
    <cellStyle name="Финансовый 3 2 3 4 6" xfId="54604"/>
    <cellStyle name="Финансовый 3 2 3 4 6 2" xfId="54605"/>
    <cellStyle name="Финансовый 3 2 3 4 6 2 2" xfId="54606"/>
    <cellStyle name="Финансовый 3 2 3 4 6 3" xfId="54607"/>
    <cellStyle name="Финансовый 3 2 3 4 7" xfId="54608"/>
    <cellStyle name="Финансовый 3 2 3 4 7 2" xfId="54609"/>
    <cellStyle name="Финансовый 3 2 3 4 8" xfId="54610"/>
    <cellStyle name="Финансовый 3 2 3 4 9" xfId="54611"/>
    <cellStyle name="Финансовый 3 2 3 5" xfId="54612"/>
    <cellStyle name="Финансовый 3 2 3 5 2" xfId="54613"/>
    <cellStyle name="Финансовый 3 2 3 5 2 2" xfId="54614"/>
    <cellStyle name="Финансовый 3 2 3 5 2 2 2" xfId="54615"/>
    <cellStyle name="Финансовый 3 2 3 5 2 2 2 2" xfId="54616"/>
    <cellStyle name="Финансовый 3 2 3 5 2 2 3" xfId="54617"/>
    <cellStyle name="Финансовый 3 2 3 5 2 2 4" xfId="54618"/>
    <cellStyle name="Финансовый 3 2 3 5 2 2 5" xfId="54619"/>
    <cellStyle name="Финансовый 3 2 3 5 2 3" xfId="54620"/>
    <cellStyle name="Финансовый 3 2 3 5 2 3 2" xfId="54621"/>
    <cellStyle name="Финансовый 3 2 3 5 2 3 3" xfId="54622"/>
    <cellStyle name="Финансовый 3 2 3 5 2 3 4" xfId="54623"/>
    <cellStyle name="Финансовый 3 2 3 5 2 4" xfId="54624"/>
    <cellStyle name="Финансовый 3 2 3 5 2 5" xfId="54625"/>
    <cellStyle name="Финансовый 3 2 3 5 2 6" xfId="54626"/>
    <cellStyle name="Финансовый 3 2 3 5 2 7" xfId="54627"/>
    <cellStyle name="Финансовый 3 2 3 5 3" xfId="54628"/>
    <cellStyle name="Финансовый 3 2 3 5 3 2" xfId="54629"/>
    <cellStyle name="Финансовый 3 2 3 5 3 2 2" xfId="54630"/>
    <cellStyle name="Финансовый 3 2 3 5 3 3" xfId="54631"/>
    <cellStyle name="Финансовый 3 2 3 5 3 4" xfId="54632"/>
    <cellStyle name="Финансовый 3 2 3 5 3 5" xfId="54633"/>
    <cellStyle name="Финансовый 3 2 3 5 4" xfId="54634"/>
    <cellStyle name="Финансовый 3 2 3 5 4 2" xfId="54635"/>
    <cellStyle name="Финансовый 3 2 3 5 4 2 2" xfId="54636"/>
    <cellStyle name="Финансовый 3 2 3 5 4 3" xfId="54637"/>
    <cellStyle name="Финансовый 3 2 3 5 4 4" xfId="54638"/>
    <cellStyle name="Финансовый 3 2 3 5 4 5" xfId="54639"/>
    <cellStyle name="Финансовый 3 2 3 5 5" xfId="54640"/>
    <cellStyle name="Финансовый 3 2 3 5 5 2" xfId="54641"/>
    <cellStyle name="Финансовый 3 2 3 5 5 3" xfId="54642"/>
    <cellStyle name="Финансовый 3 2 3 5 5 4" xfId="54643"/>
    <cellStyle name="Финансовый 3 2 3 5 6" xfId="54644"/>
    <cellStyle name="Финансовый 3 2 3 5 7" xfId="54645"/>
    <cellStyle name="Финансовый 3 2 3 5 8" xfId="54646"/>
    <cellStyle name="Финансовый 3 2 3 5 9" xfId="54647"/>
    <cellStyle name="Финансовый 3 2 3 6" xfId="54648"/>
    <cellStyle name="Финансовый 3 2 3 6 2" xfId="54649"/>
    <cellStyle name="Финансовый 3 2 3 6 2 2" xfId="54650"/>
    <cellStyle name="Финансовый 3 2 3 6 2 2 2" xfId="54651"/>
    <cellStyle name="Финансовый 3 2 3 6 2 2 2 2" xfId="54652"/>
    <cellStyle name="Финансовый 3 2 3 6 2 2 3" xfId="54653"/>
    <cellStyle name="Финансовый 3 2 3 6 2 2 4" xfId="54654"/>
    <cellStyle name="Финансовый 3 2 3 6 2 2 5" xfId="54655"/>
    <cellStyle name="Финансовый 3 2 3 6 2 3" xfId="54656"/>
    <cellStyle name="Финансовый 3 2 3 6 2 3 2" xfId="54657"/>
    <cellStyle name="Финансовый 3 2 3 6 2 3 3" xfId="54658"/>
    <cellStyle name="Финансовый 3 2 3 6 2 3 4" xfId="54659"/>
    <cellStyle name="Финансовый 3 2 3 6 2 4" xfId="54660"/>
    <cellStyle name="Финансовый 3 2 3 6 2 5" xfId="54661"/>
    <cellStyle name="Финансовый 3 2 3 6 2 6" xfId="54662"/>
    <cellStyle name="Финансовый 3 2 3 6 2 7" xfId="54663"/>
    <cellStyle name="Финансовый 3 2 3 6 3" xfId="54664"/>
    <cellStyle name="Финансовый 3 2 3 6 3 2" xfId="54665"/>
    <cellStyle name="Финансовый 3 2 3 6 3 2 2" xfId="54666"/>
    <cellStyle name="Финансовый 3 2 3 6 3 3" xfId="54667"/>
    <cellStyle name="Финансовый 3 2 3 6 3 4" xfId="54668"/>
    <cellStyle name="Финансовый 3 2 3 6 3 5" xfId="54669"/>
    <cellStyle name="Финансовый 3 2 3 6 4" xfId="54670"/>
    <cellStyle name="Финансовый 3 2 3 6 4 2" xfId="54671"/>
    <cellStyle name="Финансовый 3 2 3 6 4 3" xfId="54672"/>
    <cellStyle name="Финансовый 3 2 3 6 4 4" xfId="54673"/>
    <cellStyle name="Финансовый 3 2 3 6 5" xfId="54674"/>
    <cellStyle name="Финансовый 3 2 3 6 6" xfId="54675"/>
    <cellStyle name="Финансовый 3 2 3 6 7" xfId="54676"/>
    <cellStyle name="Финансовый 3 2 3 6 8" xfId="54677"/>
    <cellStyle name="Финансовый 3 2 3 7" xfId="54678"/>
    <cellStyle name="Финансовый 3 2 3 7 2" xfId="54679"/>
    <cellStyle name="Финансовый 3 2 3 7 2 2" xfId="54680"/>
    <cellStyle name="Финансовый 3 2 3 7 2 2 2" xfId="54681"/>
    <cellStyle name="Финансовый 3 2 3 7 2 2 2 2" xfId="54682"/>
    <cellStyle name="Финансовый 3 2 3 7 2 2 3" xfId="54683"/>
    <cellStyle name="Финансовый 3 2 3 7 2 2 4" xfId="54684"/>
    <cellStyle name="Финансовый 3 2 3 7 2 2 5" xfId="54685"/>
    <cellStyle name="Финансовый 3 2 3 7 2 3" xfId="54686"/>
    <cellStyle name="Финансовый 3 2 3 7 2 3 2" xfId="54687"/>
    <cellStyle name="Финансовый 3 2 3 7 2 3 3" xfId="54688"/>
    <cellStyle name="Финансовый 3 2 3 7 2 3 4" xfId="54689"/>
    <cellStyle name="Финансовый 3 2 3 7 2 4" xfId="54690"/>
    <cellStyle name="Финансовый 3 2 3 7 2 5" xfId="54691"/>
    <cellStyle name="Финансовый 3 2 3 7 2 6" xfId="54692"/>
    <cellStyle name="Финансовый 3 2 3 7 2 7" xfId="54693"/>
    <cellStyle name="Финансовый 3 2 3 7 3" xfId="54694"/>
    <cellStyle name="Финансовый 3 2 3 7 3 2" xfId="54695"/>
    <cellStyle name="Финансовый 3 2 3 7 3 2 2" xfId="54696"/>
    <cellStyle name="Финансовый 3 2 3 7 3 3" xfId="54697"/>
    <cellStyle name="Финансовый 3 2 3 7 3 4" xfId="54698"/>
    <cellStyle name="Финансовый 3 2 3 7 3 5" xfId="54699"/>
    <cellStyle name="Финансовый 3 2 3 7 4" xfId="54700"/>
    <cellStyle name="Финансовый 3 2 3 7 4 2" xfId="54701"/>
    <cellStyle name="Финансовый 3 2 3 7 4 3" xfId="54702"/>
    <cellStyle name="Финансовый 3 2 3 7 4 4" xfId="54703"/>
    <cellStyle name="Финансовый 3 2 3 7 5" xfId="54704"/>
    <cellStyle name="Финансовый 3 2 3 7 6" xfId="54705"/>
    <cellStyle name="Финансовый 3 2 3 7 7" xfId="54706"/>
    <cellStyle name="Финансовый 3 2 3 7 8" xfId="54707"/>
    <cellStyle name="Финансовый 3 2 3 8" xfId="54708"/>
    <cellStyle name="Финансовый 3 2 3 8 2" xfId="54709"/>
    <cellStyle name="Финансовый 3 2 3 8 2 2" xfId="54710"/>
    <cellStyle name="Финансовый 3 2 3 8 2 2 2" xfId="54711"/>
    <cellStyle name="Финансовый 3 2 3 8 2 2 2 2" xfId="54712"/>
    <cellStyle name="Финансовый 3 2 3 8 2 2 3" xfId="54713"/>
    <cellStyle name="Финансовый 3 2 3 8 2 2 4" xfId="54714"/>
    <cellStyle name="Финансовый 3 2 3 8 2 2 5" xfId="54715"/>
    <cellStyle name="Финансовый 3 2 3 8 2 3" xfId="54716"/>
    <cellStyle name="Финансовый 3 2 3 8 2 3 2" xfId="54717"/>
    <cellStyle name="Финансовый 3 2 3 8 2 3 3" xfId="54718"/>
    <cellStyle name="Финансовый 3 2 3 8 2 3 4" xfId="54719"/>
    <cellStyle name="Финансовый 3 2 3 8 2 4" xfId="54720"/>
    <cellStyle name="Финансовый 3 2 3 8 2 5" xfId="54721"/>
    <cellStyle name="Финансовый 3 2 3 8 2 6" xfId="54722"/>
    <cellStyle name="Финансовый 3 2 3 8 2 7" xfId="54723"/>
    <cellStyle name="Финансовый 3 2 3 8 3" xfId="54724"/>
    <cellStyle name="Финансовый 3 2 3 8 3 2" xfId="54725"/>
    <cellStyle name="Финансовый 3 2 3 8 3 2 2" xfId="54726"/>
    <cellStyle name="Финансовый 3 2 3 8 3 3" xfId="54727"/>
    <cellStyle name="Финансовый 3 2 3 8 3 4" xfId="54728"/>
    <cellStyle name="Финансовый 3 2 3 8 3 5" xfId="54729"/>
    <cellStyle name="Финансовый 3 2 3 8 4" xfId="54730"/>
    <cellStyle name="Финансовый 3 2 3 8 4 2" xfId="54731"/>
    <cellStyle name="Финансовый 3 2 3 8 4 3" xfId="54732"/>
    <cellStyle name="Финансовый 3 2 3 8 4 4" xfId="54733"/>
    <cellStyle name="Финансовый 3 2 3 8 5" xfId="54734"/>
    <cellStyle name="Финансовый 3 2 3 8 6" xfId="54735"/>
    <cellStyle name="Финансовый 3 2 3 8 7" xfId="54736"/>
    <cellStyle name="Финансовый 3 2 3 8 8" xfId="54737"/>
    <cellStyle name="Финансовый 3 2 3 9" xfId="54738"/>
    <cellStyle name="Финансовый 3 2 3 9 2" xfId="54739"/>
    <cellStyle name="Финансовый 3 2 3 9 2 2" xfId="54740"/>
    <cellStyle name="Финансовый 3 2 3 9 2 2 2" xfId="54741"/>
    <cellStyle name="Финансовый 3 2 3 9 2 3" xfId="54742"/>
    <cellStyle name="Финансовый 3 2 3 9 2 4" xfId="54743"/>
    <cellStyle name="Финансовый 3 2 3 9 2 5" xfId="54744"/>
    <cellStyle name="Финансовый 3 2 3 9 3" xfId="54745"/>
    <cellStyle name="Финансовый 3 2 3 9 3 2" xfId="54746"/>
    <cellStyle name="Финансовый 3 2 3 9 3 3" xfId="54747"/>
    <cellStyle name="Финансовый 3 2 3 9 3 4" xfId="54748"/>
    <cellStyle name="Финансовый 3 2 3 9 4" xfId="54749"/>
    <cellStyle name="Финансовый 3 2 3 9 5" xfId="54750"/>
    <cellStyle name="Финансовый 3 2 3 9 6" xfId="54751"/>
    <cellStyle name="Финансовый 3 2 3 9 7" xfId="54752"/>
    <cellStyle name="Финансовый 3 2 4" xfId="54753"/>
    <cellStyle name="Финансовый 3 2 4 10" xfId="54754"/>
    <cellStyle name="Финансовый 3 2 4 10 2" xfId="54755"/>
    <cellStyle name="Финансовый 3 2 4 11" xfId="54756"/>
    <cellStyle name="Финансовый 3 2 4 2" xfId="54757"/>
    <cellStyle name="Финансовый 3 2 4 2 2" xfId="54758"/>
    <cellStyle name="Финансовый 3 2 4 2 2 2" xfId="54759"/>
    <cellStyle name="Финансовый 3 2 4 2 2 2 2" xfId="54760"/>
    <cellStyle name="Финансовый 3 2 4 2 2 2 2 2" xfId="54761"/>
    <cellStyle name="Финансовый 3 2 4 2 2 2 3" xfId="54762"/>
    <cellStyle name="Финансовый 3 2 4 2 2 2 4" xfId="54763"/>
    <cellStyle name="Финансовый 3 2 4 2 2 2 5" xfId="54764"/>
    <cellStyle name="Финансовый 3 2 4 2 2 3" xfId="54765"/>
    <cellStyle name="Финансовый 3 2 4 2 2 3 2" xfId="54766"/>
    <cellStyle name="Финансовый 3 2 4 2 2 3 2 2" xfId="54767"/>
    <cellStyle name="Финансовый 3 2 4 2 2 3 3" xfId="54768"/>
    <cellStyle name="Финансовый 3 2 4 2 2 3 4" xfId="54769"/>
    <cellStyle name="Финансовый 3 2 4 2 2 3 5" xfId="54770"/>
    <cellStyle name="Финансовый 3 2 4 2 2 4" xfId="54771"/>
    <cellStyle name="Финансовый 3 2 4 2 2 4 2" xfId="54772"/>
    <cellStyle name="Финансовый 3 2 4 2 2 4 2 2" xfId="54773"/>
    <cellStyle name="Финансовый 3 2 4 2 2 4 3" xfId="54774"/>
    <cellStyle name="Финансовый 3 2 4 2 2 5" xfId="54775"/>
    <cellStyle name="Финансовый 3 2 4 2 2 5 2" xfId="54776"/>
    <cellStyle name="Финансовый 3 2 4 2 2 5 2 2" xfId="54777"/>
    <cellStyle name="Финансовый 3 2 4 2 2 5 3" xfId="54778"/>
    <cellStyle name="Финансовый 3 2 4 2 2 6" xfId="54779"/>
    <cellStyle name="Финансовый 3 2 4 2 2 6 2" xfId="54780"/>
    <cellStyle name="Финансовый 3 2 4 2 2 7" xfId="54781"/>
    <cellStyle name="Финансовый 3 2 4 2 3" xfId="54782"/>
    <cellStyle name="Финансовый 3 2 4 2 3 2" xfId="54783"/>
    <cellStyle name="Финансовый 3 2 4 2 3 2 2" xfId="54784"/>
    <cellStyle name="Финансовый 3 2 4 2 3 2 2 2" xfId="54785"/>
    <cellStyle name="Финансовый 3 2 4 2 3 2 3" xfId="54786"/>
    <cellStyle name="Финансовый 3 2 4 2 3 2 4" xfId="54787"/>
    <cellStyle name="Финансовый 3 2 4 2 3 2 5" xfId="54788"/>
    <cellStyle name="Финансовый 3 2 4 2 3 3" xfId="54789"/>
    <cellStyle name="Финансовый 3 2 4 2 3 3 2" xfId="54790"/>
    <cellStyle name="Финансовый 3 2 4 2 3 3 2 2" xfId="54791"/>
    <cellStyle name="Финансовый 3 2 4 2 3 3 3" xfId="54792"/>
    <cellStyle name="Финансовый 3 2 4 2 3 3 4" xfId="54793"/>
    <cellStyle name="Финансовый 3 2 4 2 3 3 5" xfId="54794"/>
    <cellStyle name="Финансовый 3 2 4 2 3 4" xfId="54795"/>
    <cellStyle name="Финансовый 3 2 4 2 3 4 2" xfId="54796"/>
    <cellStyle name="Финансовый 3 2 4 2 3 4 2 2" xfId="54797"/>
    <cellStyle name="Финансовый 3 2 4 2 3 4 3" xfId="54798"/>
    <cellStyle name="Финансовый 3 2 4 2 3 5" xfId="54799"/>
    <cellStyle name="Финансовый 3 2 4 2 3 5 2" xfId="54800"/>
    <cellStyle name="Финансовый 3 2 4 2 3 5 2 2" xfId="54801"/>
    <cellStyle name="Финансовый 3 2 4 2 3 5 3" xfId="54802"/>
    <cellStyle name="Финансовый 3 2 4 2 3 6" xfId="54803"/>
    <cellStyle name="Финансовый 3 2 4 2 3 6 2" xfId="54804"/>
    <cellStyle name="Финансовый 3 2 4 2 3 7" xfId="54805"/>
    <cellStyle name="Финансовый 3 2 4 2 4" xfId="54806"/>
    <cellStyle name="Финансовый 3 2 4 2 4 2" xfId="54807"/>
    <cellStyle name="Финансовый 3 2 4 2 4 2 2" xfId="54808"/>
    <cellStyle name="Финансовый 3 2 4 2 4 3" xfId="54809"/>
    <cellStyle name="Финансовый 3 2 4 2 4 4" xfId="54810"/>
    <cellStyle name="Финансовый 3 2 4 2 4 5" xfId="54811"/>
    <cellStyle name="Финансовый 3 2 4 2 5" xfId="54812"/>
    <cellStyle name="Финансовый 3 2 4 2 5 2" xfId="54813"/>
    <cellStyle name="Финансовый 3 2 4 2 5 2 2" xfId="54814"/>
    <cellStyle name="Финансовый 3 2 4 2 5 3" xfId="54815"/>
    <cellStyle name="Финансовый 3 2 4 2 5 4" xfId="54816"/>
    <cellStyle name="Финансовый 3 2 4 2 5 5" xfId="54817"/>
    <cellStyle name="Финансовый 3 2 4 2 6" xfId="54818"/>
    <cellStyle name="Финансовый 3 2 4 2 6 2" xfId="54819"/>
    <cellStyle name="Финансовый 3 2 4 2 6 2 2" xfId="54820"/>
    <cellStyle name="Финансовый 3 2 4 2 6 3" xfId="54821"/>
    <cellStyle name="Финансовый 3 2 4 2 7" xfId="54822"/>
    <cellStyle name="Финансовый 3 2 4 2 7 2" xfId="54823"/>
    <cellStyle name="Финансовый 3 2 4 2 7 2 2" xfId="54824"/>
    <cellStyle name="Финансовый 3 2 4 2 7 3" xfId="54825"/>
    <cellStyle name="Финансовый 3 2 4 2 8" xfId="54826"/>
    <cellStyle name="Финансовый 3 2 4 2 8 2" xfId="54827"/>
    <cellStyle name="Финансовый 3 2 4 2 9" xfId="54828"/>
    <cellStyle name="Финансовый 3 2 4 3" xfId="54829"/>
    <cellStyle name="Финансовый 3 2 4 3 2" xfId="54830"/>
    <cellStyle name="Финансовый 3 2 4 3 2 2" xfId="54831"/>
    <cellStyle name="Финансовый 3 2 4 3 2 2 2" xfId="54832"/>
    <cellStyle name="Финансовый 3 2 4 3 2 3" xfId="54833"/>
    <cellStyle name="Финансовый 3 2 4 3 2 4" xfId="54834"/>
    <cellStyle name="Финансовый 3 2 4 3 2 5" xfId="54835"/>
    <cellStyle name="Финансовый 3 2 4 3 3" xfId="54836"/>
    <cellStyle name="Финансовый 3 2 4 3 3 2" xfId="54837"/>
    <cellStyle name="Финансовый 3 2 4 3 3 2 2" xfId="54838"/>
    <cellStyle name="Финансовый 3 2 4 3 3 3" xfId="54839"/>
    <cellStyle name="Финансовый 3 2 4 3 3 4" xfId="54840"/>
    <cellStyle name="Финансовый 3 2 4 3 3 5" xfId="54841"/>
    <cellStyle name="Финансовый 3 2 4 3 4" xfId="54842"/>
    <cellStyle name="Финансовый 3 2 4 3 4 2" xfId="54843"/>
    <cellStyle name="Финансовый 3 2 4 3 4 2 2" xfId="54844"/>
    <cellStyle name="Финансовый 3 2 4 3 4 3" xfId="54845"/>
    <cellStyle name="Финансовый 3 2 4 3 5" xfId="54846"/>
    <cellStyle name="Финансовый 3 2 4 3 5 2" xfId="54847"/>
    <cellStyle name="Финансовый 3 2 4 3 5 2 2" xfId="54848"/>
    <cellStyle name="Финансовый 3 2 4 3 5 3" xfId="54849"/>
    <cellStyle name="Финансовый 3 2 4 3 6" xfId="54850"/>
    <cellStyle name="Финансовый 3 2 4 3 6 2" xfId="54851"/>
    <cellStyle name="Финансовый 3 2 4 3 7" xfId="54852"/>
    <cellStyle name="Финансовый 3 2 4 4" xfId="54853"/>
    <cellStyle name="Финансовый 3 2 4 4 2" xfId="54854"/>
    <cellStyle name="Финансовый 3 2 4 4 2 2" xfId="54855"/>
    <cellStyle name="Финансовый 3 2 4 4 2 2 2" xfId="54856"/>
    <cellStyle name="Финансовый 3 2 4 4 2 3" xfId="54857"/>
    <cellStyle name="Финансовый 3 2 4 4 2 4" xfId="54858"/>
    <cellStyle name="Финансовый 3 2 4 4 2 5" xfId="54859"/>
    <cellStyle name="Финансовый 3 2 4 4 3" xfId="54860"/>
    <cellStyle name="Финансовый 3 2 4 4 3 2" xfId="54861"/>
    <cellStyle name="Финансовый 3 2 4 4 3 2 2" xfId="54862"/>
    <cellStyle name="Финансовый 3 2 4 4 3 3" xfId="54863"/>
    <cellStyle name="Финансовый 3 2 4 4 3 4" xfId="54864"/>
    <cellStyle name="Финансовый 3 2 4 4 3 5" xfId="54865"/>
    <cellStyle name="Финансовый 3 2 4 4 4" xfId="54866"/>
    <cellStyle name="Финансовый 3 2 4 4 4 2" xfId="54867"/>
    <cellStyle name="Финансовый 3 2 4 4 4 2 2" xfId="54868"/>
    <cellStyle name="Финансовый 3 2 4 4 4 3" xfId="54869"/>
    <cellStyle name="Финансовый 3 2 4 4 5" xfId="54870"/>
    <cellStyle name="Финансовый 3 2 4 4 5 2" xfId="54871"/>
    <cellStyle name="Финансовый 3 2 4 4 5 2 2" xfId="54872"/>
    <cellStyle name="Финансовый 3 2 4 4 5 3" xfId="54873"/>
    <cellStyle name="Финансовый 3 2 4 4 6" xfId="54874"/>
    <cellStyle name="Финансовый 3 2 4 4 6 2" xfId="54875"/>
    <cellStyle name="Финансовый 3 2 4 4 7" xfId="54876"/>
    <cellStyle name="Финансовый 3 2 4 5" xfId="54877"/>
    <cellStyle name="Финансовый 3 2 4 5 2" xfId="54878"/>
    <cellStyle name="Финансовый 3 2 4 5 2 2" xfId="54879"/>
    <cellStyle name="Финансовый 3 2 4 5 3" xfId="54880"/>
    <cellStyle name="Финансовый 3 2 4 5 4" xfId="54881"/>
    <cellStyle name="Финансовый 3 2 4 5 5" xfId="54882"/>
    <cellStyle name="Финансовый 3 2 4 6" xfId="54883"/>
    <cellStyle name="Финансовый 3 2 4 6 2" xfId="54884"/>
    <cellStyle name="Финансовый 3 2 4 6 2 2" xfId="54885"/>
    <cellStyle name="Финансовый 3 2 4 6 3" xfId="54886"/>
    <cellStyle name="Финансовый 3 2 4 6 4" xfId="54887"/>
    <cellStyle name="Финансовый 3 2 4 6 5" xfId="54888"/>
    <cellStyle name="Финансовый 3 2 4 7" xfId="54889"/>
    <cellStyle name="Финансовый 3 2 4 7 2" xfId="54890"/>
    <cellStyle name="Финансовый 3 2 4 7 2 2" xfId="54891"/>
    <cellStyle name="Финансовый 3 2 4 7 3" xfId="54892"/>
    <cellStyle name="Финансовый 3 2 4 7 4" xfId="54893"/>
    <cellStyle name="Финансовый 3 2 4 7 5" xfId="54894"/>
    <cellStyle name="Финансовый 3 2 4 8" xfId="54895"/>
    <cellStyle name="Финансовый 3 2 4 9" xfId="54896"/>
    <cellStyle name="Финансовый 3 2 4 9 2" xfId="54897"/>
    <cellStyle name="Финансовый 3 2 4 9 2 2" xfId="54898"/>
    <cellStyle name="Финансовый 3 2 4 9 3" xfId="54899"/>
    <cellStyle name="Финансовый 3 2 5" xfId="54900"/>
    <cellStyle name="Финансовый 3 2 5 10" xfId="54901"/>
    <cellStyle name="Финансовый 3 2 5 10 2" xfId="54902"/>
    <cellStyle name="Финансовый 3 2 5 10 2 2" xfId="54903"/>
    <cellStyle name="Финансовый 3 2 5 10 3" xfId="54904"/>
    <cellStyle name="Финансовый 3 2 5 10 4" xfId="54905"/>
    <cellStyle name="Финансовый 3 2 5 10 5" xfId="54906"/>
    <cellStyle name="Финансовый 3 2 5 11" xfId="54907"/>
    <cellStyle name="Финансовый 3 2 5 11 2" xfId="54908"/>
    <cellStyle name="Финансовый 3 2 5 11 2 2" xfId="54909"/>
    <cellStyle name="Финансовый 3 2 5 11 3" xfId="54910"/>
    <cellStyle name="Финансовый 3 2 5 11 4" xfId="54911"/>
    <cellStyle name="Финансовый 3 2 5 11 5" xfId="54912"/>
    <cellStyle name="Финансовый 3 2 5 12" xfId="54913"/>
    <cellStyle name="Финансовый 3 2 5 13" xfId="54914"/>
    <cellStyle name="Финансовый 3 2 5 2" xfId="54915"/>
    <cellStyle name="Финансовый 3 2 5 2 2" xfId="54916"/>
    <cellStyle name="Финансовый 3 2 5 2 2 2" xfId="54917"/>
    <cellStyle name="Финансовый 3 2 5 2 2 2 2" xfId="54918"/>
    <cellStyle name="Финансовый 3 2 5 2 2 2 2 2" xfId="54919"/>
    <cellStyle name="Финансовый 3 2 5 2 2 2 3" xfId="54920"/>
    <cellStyle name="Финансовый 3 2 5 2 2 2 4" xfId="54921"/>
    <cellStyle name="Финансовый 3 2 5 2 2 2 5" xfId="54922"/>
    <cellStyle name="Финансовый 3 2 5 2 2 3" xfId="54923"/>
    <cellStyle name="Финансовый 3 2 5 2 2 3 2" xfId="54924"/>
    <cellStyle name="Финансовый 3 2 5 2 2 3 3" xfId="54925"/>
    <cellStyle name="Финансовый 3 2 5 2 2 3 4" xfId="54926"/>
    <cellStyle name="Финансовый 3 2 5 2 2 4" xfId="54927"/>
    <cellStyle name="Финансовый 3 2 5 2 2 5" xfId="54928"/>
    <cellStyle name="Финансовый 3 2 5 2 2 6" xfId="54929"/>
    <cellStyle name="Финансовый 3 2 5 2 2 7" xfId="54930"/>
    <cellStyle name="Финансовый 3 2 5 2 3" xfId="54931"/>
    <cellStyle name="Финансовый 3 2 5 2 3 2" xfId="54932"/>
    <cellStyle name="Финансовый 3 2 5 2 3 2 2" xfId="54933"/>
    <cellStyle name="Финансовый 3 2 5 2 3 3" xfId="54934"/>
    <cellStyle name="Финансовый 3 2 5 2 3 4" xfId="54935"/>
    <cellStyle name="Финансовый 3 2 5 2 3 5" xfId="54936"/>
    <cellStyle name="Финансовый 3 2 5 2 4" xfId="54937"/>
    <cellStyle name="Финансовый 3 2 5 2 4 2" xfId="54938"/>
    <cellStyle name="Финансовый 3 2 5 2 4 2 2" xfId="54939"/>
    <cellStyle name="Финансовый 3 2 5 2 4 3" xfId="54940"/>
    <cellStyle name="Финансовый 3 2 5 2 4 4" xfId="54941"/>
    <cellStyle name="Финансовый 3 2 5 2 4 5" xfId="54942"/>
    <cellStyle name="Финансовый 3 2 5 2 5" xfId="54943"/>
    <cellStyle name="Финансовый 3 2 5 2 5 2" xfId="54944"/>
    <cellStyle name="Финансовый 3 2 5 2 5 3" xfId="54945"/>
    <cellStyle name="Финансовый 3 2 5 2 5 4" xfId="54946"/>
    <cellStyle name="Финансовый 3 2 5 2 6" xfId="54947"/>
    <cellStyle name="Финансовый 3 2 5 2 7" xfId="54948"/>
    <cellStyle name="Финансовый 3 2 5 2 8" xfId="54949"/>
    <cellStyle name="Финансовый 3 2 5 2 9" xfId="54950"/>
    <cellStyle name="Финансовый 3 2 5 3" xfId="54951"/>
    <cellStyle name="Финансовый 3 2 5 3 2" xfId="54952"/>
    <cellStyle name="Финансовый 3 2 5 3 2 2" xfId="54953"/>
    <cellStyle name="Финансовый 3 2 5 3 2 2 2" xfId="54954"/>
    <cellStyle name="Финансовый 3 2 5 3 2 2 2 2" xfId="54955"/>
    <cellStyle name="Финансовый 3 2 5 3 2 2 3" xfId="54956"/>
    <cellStyle name="Финансовый 3 2 5 3 2 2 4" xfId="54957"/>
    <cellStyle name="Финансовый 3 2 5 3 2 2 5" xfId="54958"/>
    <cellStyle name="Финансовый 3 2 5 3 2 3" xfId="54959"/>
    <cellStyle name="Финансовый 3 2 5 3 2 3 2" xfId="54960"/>
    <cellStyle name="Финансовый 3 2 5 3 2 3 3" xfId="54961"/>
    <cellStyle name="Финансовый 3 2 5 3 2 3 4" xfId="54962"/>
    <cellStyle name="Финансовый 3 2 5 3 2 4" xfId="54963"/>
    <cellStyle name="Финансовый 3 2 5 3 2 5" xfId="54964"/>
    <cellStyle name="Финансовый 3 2 5 3 2 6" xfId="54965"/>
    <cellStyle name="Финансовый 3 2 5 3 2 7" xfId="54966"/>
    <cellStyle name="Финансовый 3 2 5 3 3" xfId="54967"/>
    <cellStyle name="Финансовый 3 2 5 3 3 2" xfId="54968"/>
    <cellStyle name="Финансовый 3 2 5 3 3 2 2" xfId="54969"/>
    <cellStyle name="Финансовый 3 2 5 3 3 3" xfId="54970"/>
    <cellStyle name="Финансовый 3 2 5 3 3 4" xfId="54971"/>
    <cellStyle name="Финансовый 3 2 5 3 3 5" xfId="54972"/>
    <cellStyle name="Финансовый 3 2 5 3 4" xfId="54973"/>
    <cellStyle name="Финансовый 3 2 5 3 4 2" xfId="54974"/>
    <cellStyle name="Финансовый 3 2 5 3 4 2 2" xfId="54975"/>
    <cellStyle name="Финансовый 3 2 5 3 4 3" xfId="54976"/>
    <cellStyle name="Финансовый 3 2 5 3 4 4" xfId="54977"/>
    <cellStyle name="Финансовый 3 2 5 3 4 5" xfId="54978"/>
    <cellStyle name="Финансовый 3 2 5 3 5" xfId="54979"/>
    <cellStyle name="Финансовый 3 2 5 3 5 2" xfId="54980"/>
    <cellStyle name="Финансовый 3 2 5 3 5 3" xfId="54981"/>
    <cellStyle name="Финансовый 3 2 5 3 5 4" xfId="54982"/>
    <cellStyle name="Финансовый 3 2 5 3 6" xfId="54983"/>
    <cellStyle name="Финансовый 3 2 5 3 7" xfId="54984"/>
    <cellStyle name="Финансовый 3 2 5 3 8" xfId="54985"/>
    <cellStyle name="Финансовый 3 2 5 3 9" xfId="54986"/>
    <cellStyle name="Финансовый 3 2 5 4" xfId="54987"/>
    <cellStyle name="Финансовый 3 2 5 4 2" xfId="54988"/>
    <cellStyle name="Финансовый 3 2 5 4 2 2" xfId="54989"/>
    <cellStyle name="Финансовый 3 2 5 4 2 2 2" xfId="54990"/>
    <cellStyle name="Финансовый 3 2 5 4 2 2 2 2" xfId="54991"/>
    <cellStyle name="Финансовый 3 2 5 4 2 2 3" xfId="54992"/>
    <cellStyle name="Финансовый 3 2 5 4 2 2 4" xfId="54993"/>
    <cellStyle name="Финансовый 3 2 5 4 2 2 5" xfId="54994"/>
    <cellStyle name="Финансовый 3 2 5 4 2 3" xfId="54995"/>
    <cellStyle name="Финансовый 3 2 5 4 2 3 2" xfId="54996"/>
    <cellStyle name="Финансовый 3 2 5 4 2 3 3" xfId="54997"/>
    <cellStyle name="Финансовый 3 2 5 4 2 3 4" xfId="54998"/>
    <cellStyle name="Финансовый 3 2 5 4 2 4" xfId="54999"/>
    <cellStyle name="Финансовый 3 2 5 4 2 5" xfId="55000"/>
    <cellStyle name="Финансовый 3 2 5 4 2 6" xfId="55001"/>
    <cellStyle name="Финансовый 3 2 5 4 2 7" xfId="55002"/>
    <cellStyle name="Финансовый 3 2 5 4 3" xfId="55003"/>
    <cellStyle name="Финансовый 3 2 5 4 3 2" xfId="55004"/>
    <cellStyle name="Финансовый 3 2 5 4 3 2 2" xfId="55005"/>
    <cellStyle name="Финансовый 3 2 5 4 3 3" xfId="55006"/>
    <cellStyle name="Финансовый 3 2 5 4 3 4" xfId="55007"/>
    <cellStyle name="Финансовый 3 2 5 4 3 5" xfId="55008"/>
    <cellStyle name="Финансовый 3 2 5 4 4" xfId="55009"/>
    <cellStyle name="Финансовый 3 2 5 4 4 2" xfId="55010"/>
    <cellStyle name="Финансовый 3 2 5 4 4 2 2" xfId="55011"/>
    <cellStyle name="Финансовый 3 2 5 4 4 3" xfId="55012"/>
    <cellStyle name="Финансовый 3 2 5 4 4 4" xfId="55013"/>
    <cellStyle name="Финансовый 3 2 5 4 4 5" xfId="55014"/>
    <cellStyle name="Финансовый 3 2 5 4 5" xfId="55015"/>
    <cellStyle name="Финансовый 3 2 5 4 5 2" xfId="55016"/>
    <cellStyle name="Финансовый 3 2 5 4 5 3" xfId="55017"/>
    <cellStyle name="Финансовый 3 2 5 5" xfId="55018"/>
    <cellStyle name="Финансовый 3 2 5 5 2" xfId="55019"/>
    <cellStyle name="Финансовый 3 2 5 5 2 2" xfId="55020"/>
    <cellStyle name="Финансовый 3 2 5 5 2 2 2" xfId="55021"/>
    <cellStyle name="Финансовый 3 2 5 5 2 2 2 2" xfId="55022"/>
    <cellStyle name="Финансовый 3 2 5 5 2 2 3" xfId="55023"/>
    <cellStyle name="Финансовый 3 2 5 5 2 2 4" xfId="55024"/>
    <cellStyle name="Финансовый 3 2 5 5 2 2 5" xfId="55025"/>
    <cellStyle name="Финансовый 3 2 5 5 2 3" xfId="55026"/>
    <cellStyle name="Финансовый 3 2 5 5 2 3 2" xfId="55027"/>
    <cellStyle name="Финансовый 3 2 5 5 2 3 3" xfId="55028"/>
    <cellStyle name="Финансовый 3 2 5 5 2 3 4" xfId="55029"/>
    <cellStyle name="Финансовый 3 2 5 5 2 4" xfId="55030"/>
    <cellStyle name="Финансовый 3 2 5 5 2 5" xfId="55031"/>
    <cellStyle name="Финансовый 3 2 5 5 2 6" xfId="55032"/>
    <cellStyle name="Финансовый 3 2 5 5 2 7" xfId="55033"/>
    <cellStyle name="Финансовый 3 2 5 5 3" xfId="55034"/>
    <cellStyle name="Финансовый 3 2 5 5 3 2" xfId="55035"/>
    <cellStyle name="Финансовый 3 2 5 5 3 2 2" xfId="55036"/>
    <cellStyle name="Финансовый 3 2 5 5 3 3" xfId="55037"/>
    <cellStyle name="Финансовый 3 2 5 5 3 4" xfId="55038"/>
    <cellStyle name="Финансовый 3 2 5 5 3 5" xfId="55039"/>
    <cellStyle name="Финансовый 3 2 5 5 4" xfId="55040"/>
    <cellStyle name="Финансовый 3 2 5 5 4 2" xfId="55041"/>
    <cellStyle name="Финансовый 3 2 5 5 4 3" xfId="55042"/>
    <cellStyle name="Финансовый 3 2 5 5 4 4" xfId="55043"/>
    <cellStyle name="Финансовый 3 2 5 5 5" xfId="55044"/>
    <cellStyle name="Финансовый 3 2 5 5 6" xfId="55045"/>
    <cellStyle name="Финансовый 3 2 5 5 7" xfId="55046"/>
    <cellStyle name="Финансовый 3 2 5 5 8" xfId="55047"/>
    <cellStyle name="Финансовый 3 2 5 6" xfId="55048"/>
    <cellStyle name="Финансовый 3 2 5 6 2" xfId="55049"/>
    <cellStyle name="Финансовый 3 2 5 6 2 2" xfId="55050"/>
    <cellStyle name="Финансовый 3 2 5 6 2 2 2" xfId="55051"/>
    <cellStyle name="Финансовый 3 2 5 6 2 2 2 2" xfId="55052"/>
    <cellStyle name="Финансовый 3 2 5 6 2 2 3" xfId="55053"/>
    <cellStyle name="Финансовый 3 2 5 6 2 2 4" xfId="55054"/>
    <cellStyle name="Финансовый 3 2 5 6 2 2 5" xfId="55055"/>
    <cellStyle name="Финансовый 3 2 5 6 2 3" xfId="55056"/>
    <cellStyle name="Финансовый 3 2 5 6 2 3 2" xfId="55057"/>
    <cellStyle name="Финансовый 3 2 5 6 2 3 3" xfId="55058"/>
    <cellStyle name="Финансовый 3 2 5 6 2 3 4" xfId="55059"/>
    <cellStyle name="Финансовый 3 2 5 6 2 4" xfId="55060"/>
    <cellStyle name="Финансовый 3 2 5 6 2 5" xfId="55061"/>
    <cellStyle name="Финансовый 3 2 5 6 2 6" xfId="55062"/>
    <cellStyle name="Финансовый 3 2 5 6 2 7" xfId="55063"/>
    <cellStyle name="Финансовый 3 2 5 6 3" xfId="55064"/>
    <cellStyle name="Финансовый 3 2 5 6 3 2" xfId="55065"/>
    <cellStyle name="Финансовый 3 2 5 6 3 2 2" xfId="55066"/>
    <cellStyle name="Финансовый 3 2 5 6 3 3" xfId="55067"/>
    <cellStyle name="Финансовый 3 2 5 6 3 4" xfId="55068"/>
    <cellStyle name="Финансовый 3 2 5 6 3 5" xfId="55069"/>
    <cellStyle name="Финансовый 3 2 5 6 4" xfId="55070"/>
    <cellStyle name="Финансовый 3 2 5 6 4 2" xfId="55071"/>
    <cellStyle name="Финансовый 3 2 5 6 4 3" xfId="55072"/>
    <cellStyle name="Финансовый 3 2 5 6 4 4" xfId="55073"/>
    <cellStyle name="Финансовый 3 2 5 6 5" xfId="55074"/>
    <cellStyle name="Финансовый 3 2 5 6 6" xfId="55075"/>
    <cellStyle name="Финансовый 3 2 5 6 7" xfId="55076"/>
    <cellStyle name="Финансовый 3 2 5 6 8" xfId="55077"/>
    <cellStyle name="Финансовый 3 2 5 7" xfId="55078"/>
    <cellStyle name="Финансовый 3 2 5 7 2" xfId="55079"/>
    <cellStyle name="Финансовый 3 2 5 7 2 2" xfId="55080"/>
    <cellStyle name="Финансовый 3 2 5 7 2 2 2" xfId="55081"/>
    <cellStyle name="Финансовый 3 2 5 7 2 2 2 2" xfId="55082"/>
    <cellStyle name="Финансовый 3 2 5 7 2 2 3" xfId="55083"/>
    <cellStyle name="Финансовый 3 2 5 7 2 2 4" xfId="55084"/>
    <cellStyle name="Финансовый 3 2 5 7 2 2 5" xfId="55085"/>
    <cellStyle name="Финансовый 3 2 5 7 2 3" xfId="55086"/>
    <cellStyle name="Финансовый 3 2 5 7 2 3 2" xfId="55087"/>
    <cellStyle name="Финансовый 3 2 5 7 2 3 3" xfId="55088"/>
    <cellStyle name="Финансовый 3 2 5 7 2 3 4" xfId="55089"/>
    <cellStyle name="Финансовый 3 2 5 7 2 4" xfId="55090"/>
    <cellStyle name="Финансовый 3 2 5 7 2 5" xfId="55091"/>
    <cellStyle name="Финансовый 3 2 5 7 2 6" xfId="55092"/>
    <cellStyle name="Финансовый 3 2 5 7 2 7" xfId="55093"/>
    <cellStyle name="Финансовый 3 2 5 7 3" xfId="55094"/>
    <cellStyle name="Финансовый 3 2 5 7 3 2" xfId="55095"/>
    <cellStyle name="Финансовый 3 2 5 7 3 2 2" xfId="55096"/>
    <cellStyle name="Финансовый 3 2 5 7 3 3" xfId="55097"/>
    <cellStyle name="Финансовый 3 2 5 7 3 4" xfId="55098"/>
    <cellStyle name="Финансовый 3 2 5 7 3 5" xfId="55099"/>
    <cellStyle name="Финансовый 3 2 5 7 4" xfId="55100"/>
    <cellStyle name="Финансовый 3 2 5 7 4 2" xfId="55101"/>
    <cellStyle name="Финансовый 3 2 5 7 4 3" xfId="55102"/>
    <cellStyle name="Финансовый 3 2 5 7 4 4" xfId="55103"/>
    <cellStyle name="Финансовый 3 2 5 7 5" xfId="55104"/>
    <cellStyle name="Финансовый 3 2 5 7 6" xfId="55105"/>
    <cellStyle name="Финансовый 3 2 5 7 7" xfId="55106"/>
    <cellStyle name="Финансовый 3 2 5 7 8" xfId="55107"/>
    <cellStyle name="Финансовый 3 2 5 8" xfId="55108"/>
    <cellStyle name="Финансовый 3 2 5 8 2" xfId="55109"/>
    <cellStyle name="Финансовый 3 2 5 8 2 2" xfId="55110"/>
    <cellStyle name="Финансовый 3 2 5 8 2 2 2" xfId="55111"/>
    <cellStyle name="Финансовый 3 2 5 8 2 3" xfId="55112"/>
    <cellStyle name="Финансовый 3 2 5 8 2 4" xfId="55113"/>
    <cellStyle name="Финансовый 3 2 5 8 2 5" xfId="55114"/>
    <cellStyle name="Финансовый 3 2 5 8 3" xfId="55115"/>
    <cellStyle name="Финансовый 3 2 5 8 3 2" xfId="55116"/>
    <cellStyle name="Финансовый 3 2 5 8 3 3" xfId="55117"/>
    <cellStyle name="Финансовый 3 2 5 8 3 4" xfId="55118"/>
    <cellStyle name="Финансовый 3 2 5 8 4" xfId="55119"/>
    <cellStyle name="Финансовый 3 2 5 8 5" xfId="55120"/>
    <cellStyle name="Финансовый 3 2 5 8 6" xfId="55121"/>
    <cellStyle name="Финансовый 3 2 5 8 7" xfId="55122"/>
    <cellStyle name="Финансовый 3 2 5 9" xfId="55123"/>
    <cellStyle name="Финансовый 3 2 5 9 2" xfId="55124"/>
    <cellStyle name="Финансовый 3 2 5 9 2 2" xfId="55125"/>
    <cellStyle name="Финансовый 3 2 5 9 2 2 2" xfId="55126"/>
    <cellStyle name="Финансовый 3 2 5 9 2 3" xfId="55127"/>
    <cellStyle name="Финансовый 3 2 5 9 2 4" xfId="55128"/>
    <cellStyle name="Финансовый 3 2 5 9 2 5" xfId="55129"/>
    <cellStyle name="Финансовый 3 2 5 9 3" xfId="55130"/>
    <cellStyle name="Финансовый 3 2 5 9 3 2" xfId="55131"/>
    <cellStyle name="Финансовый 3 2 5 9 3 3" xfId="55132"/>
    <cellStyle name="Финансовый 3 2 5 9 3 4" xfId="55133"/>
    <cellStyle name="Финансовый 3 2 5 9 4" xfId="55134"/>
    <cellStyle name="Финансовый 3 2 5 9 5" xfId="55135"/>
    <cellStyle name="Финансовый 3 2 5 9 6" xfId="55136"/>
    <cellStyle name="Финансовый 3 2 5 9 7" xfId="55137"/>
    <cellStyle name="Финансовый 3 2 6" xfId="55138"/>
    <cellStyle name="Финансовый 3 2 6 10" xfId="55139"/>
    <cellStyle name="Финансовый 3 2 6 10 2" xfId="55140"/>
    <cellStyle name="Финансовый 3 2 6 10 2 2" xfId="55141"/>
    <cellStyle name="Финансовый 3 2 6 10 3" xfId="55142"/>
    <cellStyle name="Финансовый 3 2 6 10 4" xfId="55143"/>
    <cellStyle name="Финансовый 3 2 6 10 5" xfId="55144"/>
    <cellStyle name="Финансовый 3 2 6 11" xfId="55145"/>
    <cellStyle name="Финансовый 3 2 6 11 2" xfId="55146"/>
    <cellStyle name="Финансовый 3 2 6 11 2 2" xfId="55147"/>
    <cellStyle name="Финансовый 3 2 6 11 3" xfId="55148"/>
    <cellStyle name="Финансовый 3 2 6 11 4" xfId="55149"/>
    <cellStyle name="Финансовый 3 2 6 11 5" xfId="55150"/>
    <cellStyle name="Финансовый 3 2 6 12" xfId="55151"/>
    <cellStyle name="Финансовый 3 2 6 12 2" xfId="55152"/>
    <cellStyle name="Финансовый 3 2 6 12 2 2" xfId="55153"/>
    <cellStyle name="Финансовый 3 2 6 12 3" xfId="55154"/>
    <cellStyle name="Финансовый 3 2 6 13" xfId="55155"/>
    <cellStyle name="Финансовый 3 2 6 13 2" xfId="55156"/>
    <cellStyle name="Финансовый 3 2 6 14" xfId="55157"/>
    <cellStyle name="Финансовый 3 2 6 15" xfId="55158"/>
    <cellStyle name="Финансовый 3 2 6 2" xfId="55159"/>
    <cellStyle name="Финансовый 3 2 6 2 2" xfId="55160"/>
    <cellStyle name="Финансовый 3 2 6 2 2 2" xfId="55161"/>
    <cellStyle name="Финансовый 3 2 6 2 2 2 2" xfId="55162"/>
    <cellStyle name="Финансовый 3 2 6 2 2 2 2 2" xfId="55163"/>
    <cellStyle name="Финансовый 3 2 6 2 2 2 3" xfId="55164"/>
    <cellStyle name="Финансовый 3 2 6 2 2 2 4" xfId="55165"/>
    <cellStyle name="Финансовый 3 2 6 2 2 2 5" xfId="55166"/>
    <cellStyle name="Финансовый 3 2 6 2 2 3" xfId="55167"/>
    <cellStyle name="Финансовый 3 2 6 2 2 3 2" xfId="55168"/>
    <cellStyle name="Финансовый 3 2 6 2 2 3 2 2" xfId="55169"/>
    <cellStyle name="Финансовый 3 2 6 2 2 3 3" xfId="55170"/>
    <cellStyle name="Финансовый 3 2 6 2 2 3 4" xfId="55171"/>
    <cellStyle name="Финансовый 3 2 6 2 2 3 5" xfId="55172"/>
    <cellStyle name="Финансовый 3 2 6 2 2 4" xfId="55173"/>
    <cellStyle name="Финансовый 3 2 6 2 2 4 2" xfId="55174"/>
    <cellStyle name="Финансовый 3 2 6 2 2 4 3" xfId="55175"/>
    <cellStyle name="Финансовый 3 2 6 2 2 4 4" xfId="55176"/>
    <cellStyle name="Финансовый 3 2 6 2 2 5" xfId="55177"/>
    <cellStyle name="Финансовый 3 2 6 2 2 6" xfId="55178"/>
    <cellStyle name="Финансовый 3 2 6 2 2 7" xfId="55179"/>
    <cellStyle name="Финансовый 3 2 6 2 2 8" xfId="55180"/>
    <cellStyle name="Финансовый 3 2 6 2 3" xfId="55181"/>
    <cellStyle name="Финансовый 3 2 6 2 3 2" xfId="55182"/>
    <cellStyle name="Финансовый 3 2 6 2 3 2 2" xfId="55183"/>
    <cellStyle name="Финансовый 3 2 6 2 3 3" xfId="55184"/>
    <cellStyle name="Финансовый 3 2 6 2 3 4" xfId="55185"/>
    <cellStyle name="Финансовый 3 2 6 2 3 5" xfId="55186"/>
    <cellStyle name="Финансовый 3 2 6 2 4" xfId="55187"/>
    <cellStyle name="Финансовый 3 2 6 2 4 2" xfId="55188"/>
    <cellStyle name="Финансовый 3 2 6 2 4 2 2" xfId="55189"/>
    <cellStyle name="Финансовый 3 2 6 2 4 3" xfId="55190"/>
    <cellStyle name="Финансовый 3 2 6 2 4 4" xfId="55191"/>
    <cellStyle name="Финансовый 3 2 6 2 4 5" xfId="55192"/>
    <cellStyle name="Финансовый 3 2 6 2 5" xfId="55193"/>
    <cellStyle name="Финансовый 3 2 6 2 5 2" xfId="55194"/>
    <cellStyle name="Финансовый 3 2 6 2 5 2 2" xfId="55195"/>
    <cellStyle name="Финансовый 3 2 6 2 5 3" xfId="55196"/>
    <cellStyle name="Финансовый 3 2 6 2 5 4" xfId="55197"/>
    <cellStyle name="Финансовый 3 2 6 2 5 5" xfId="55198"/>
    <cellStyle name="Финансовый 3 2 6 2 6" xfId="55199"/>
    <cellStyle name="Финансовый 3 2 6 2 6 2" xfId="55200"/>
    <cellStyle name="Финансовый 3 2 6 2 6 2 2" xfId="55201"/>
    <cellStyle name="Финансовый 3 2 6 2 6 3" xfId="55202"/>
    <cellStyle name="Финансовый 3 2 6 2 7" xfId="55203"/>
    <cellStyle name="Финансовый 3 2 6 2 7 2" xfId="55204"/>
    <cellStyle name="Финансовый 3 2 6 2 8" xfId="55205"/>
    <cellStyle name="Финансовый 3 2 6 2 9" xfId="55206"/>
    <cellStyle name="Финансовый 3 2 6 3" xfId="55207"/>
    <cellStyle name="Финансовый 3 2 6 3 2" xfId="55208"/>
    <cellStyle name="Финансовый 3 2 6 3 2 2" xfId="55209"/>
    <cellStyle name="Финансовый 3 2 6 3 2 2 2" xfId="55210"/>
    <cellStyle name="Финансовый 3 2 6 3 2 2 2 2" xfId="55211"/>
    <cellStyle name="Финансовый 3 2 6 3 2 2 3" xfId="55212"/>
    <cellStyle name="Финансовый 3 2 6 3 2 2 4" xfId="55213"/>
    <cellStyle name="Финансовый 3 2 6 3 2 2 5" xfId="55214"/>
    <cellStyle name="Финансовый 3 2 6 3 2 3" xfId="55215"/>
    <cellStyle name="Финансовый 3 2 6 3 2 3 2" xfId="55216"/>
    <cellStyle name="Финансовый 3 2 6 3 2 3 2 2" xfId="55217"/>
    <cellStyle name="Финансовый 3 2 6 3 2 3 3" xfId="55218"/>
    <cellStyle name="Финансовый 3 2 6 3 2 3 4" xfId="55219"/>
    <cellStyle name="Финансовый 3 2 6 3 2 3 5" xfId="55220"/>
    <cellStyle name="Финансовый 3 2 6 3 2 4" xfId="55221"/>
    <cellStyle name="Финансовый 3 2 6 3 2 4 2" xfId="55222"/>
    <cellStyle name="Финансовый 3 2 6 3 2 4 3" xfId="55223"/>
    <cellStyle name="Финансовый 3 2 6 3 2 4 4" xfId="55224"/>
    <cellStyle name="Финансовый 3 2 6 3 2 5" xfId="55225"/>
    <cellStyle name="Финансовый 3 2 6 3 2 6" xfId="55226"/>
    <cellStyle name="Финансовый 3 2 6 3 2 7" xfId="55227"/>
    <cellStyle name="Финансовый 3 2 6 3 2 8" xfId="55228"/>
    <cellStyle name="Финансовый 3 2 6 3 3" xfId="55229"/>
    <cellStyle name="Финансовый 3 2 6 3 3 2" xfId="55230"/>
    <cellStyle name="Финансовый 3 2 6 3 3 2 2" xfId="55231"/>
    <cellStyle name="Финансовый 3 2 6 3 3 3" xfId="55232"/>
    <cellStyle name="Финансовый 3 2 6 3 3 4" xfId="55233"/>
    <cellStyle name="Финансовый 3 2 6 3 3 5" xfId="55234"/>
    <cellStyle name="Финансовый 3 2 6 3 4" xfId="55235"/>
    <cellStyle name="Финансовый 3 2 6 3 4 2" xfId="55236"/>
    <cellStyle name="Финансовый 3 2 6 3 4 2 2" xfId="55237"/>
    <cellStyle name="Финансовый 3 2 6 3 4 3" xfId="55238"/>
    <cellStyle name="Финансовый 3 2 6 3 4 4" xfId="55239"/>
    <cellStyle name="Финансовый 3 2 6 3 4 5" xfId="55240"/>
    <cellStyle name="Финансовый 3 2 6 3 5" xfId="55241"/>
    <cellStyle name="Финансовый 3 2 6 3 5 2" xfId="55242"/>
    <cellStyle name="Финансовый 3 2 6 3 5 2 2" xfId="55243"/>
    <cellStyle name="Финансовый 3 2 6 3 5 3" xfId="55244"/>
    <cellStyle name="Финансовый 3 2 6 3 5 4" xfId="55245"/>
    <cellStyle name="Финансовый 3 2 6 3 5 5" xfId="55246"/>
    <cellStyle name="Финансовый 3 2 6 3 6" xfId="55247"/>
    <cellStyle name="Финансовый 3 2 6 3 6 2" xfId="55248"/>
    <cellStyle name="Финансовый 3 2 6 3 6 2 2" xfId="55249"/>
    <cellStyle name="Финансовый 3 2 6 3 6 3" xfId="55250"/>
    <cellStyle name="Финансовый 3 2 6 3 7" xfId="55251"/>
    <cellStyle name="Финансовый 3 2 6 3 7 2" xfId="55252"/>
    <cellStyle name="Финансовый 3 2 6 3 8" xfId="55253"/>
    <cellStyle name="Финансовый 3 2 6 3 9" xfId="55254"/>
    <cellStyle name="Финансовый 3 2 6 4" xfId="55255"/>
    <cellStyle name="Финансовый 3 2 6 4 2" xfId="55256"/>
    <cellStyle name="Финансовый 3 2 6 4 2 2" xfId="55257"/>
    <cellStyle name="Финансовый 3 2 6 4 2 2 2" xfId="55258"/>
    <cellStyle name="Финансовый 3 2 6 4 2 2 2 2" xfId="55259"/>
    <cellStyle name="Финансовый 3 2 6 4 2 2 3" xfId="55260"/>
    <cellStyle name="Финансовый 3 2 6 4 2 2 4" xfId="55261"/>
    <cellStyle name="Финансовый 3 2 6 4 2 2 5" xfId="55262"/>
    <cellStyle name="Финансовый 3 2 6 4 2 3" xfId="55263"/>
    <cellStyle name="Финансовый 3 2 6 4 2 3 2" xfId="55264"/>
    <cellStyle name="Финансовый 3 2 6 4 2 3 3" xfId="55265"/>
    <cellStyle name="Финансовый 3 2 6 4 2 3 4" xfId="55266"/>
    <cellStyle name="Финансовый 3 2 6 4 2 4" xfId="55267"/>
    <cellStyle name="Финансовый 3 2 6 4 2 5" xfId="55268"/>
    <cellStyle name="Финансовый 3 2 6 4 2 6" xfId="55269"/>
    <cellStyle name="Финансовый 3 2 6 4 2 7" xfId="55270"/>
    <cellStyle name="Финансовый 3 2 6 4 3" xfId="55271"/>
    <cellStyle name="Финансовый 3 2 6 4 3 2" xfId="55272"/>
    <cellStyle name="Финансовый 3 2 6 4 3 2 2" xfId="55273"/>
    <cellStyle name="Финансовый 3 2 6 4 3 3" xfId="55274"/>
    <cellStyle name="Финансовый 3 2 6 4 3 4" xfId="55275"/>
    <cellStyle name="Финансовый 3 2 6 4 3 5" xfId="55276"/>
    <cellStyle name="Финансовый 3 2 6 4 4" xfId="55277"/>
    <cellStyle name="Финансовый 3 2 6 4 4 2" xfId="55278"/>
    <cellStyle name="Финансовый 3 2 6 4 4 2 2" xfId="55279"/>
    <cellStyle name="Финансовый 3 2 6 4 4 3" xfId="55280"/>
    <cellStyle name="Финансовый 3 2 6 4 4 4" xfId="55281"/>
    <cellStyle name="Финансовый 3 2 6 4 4 5" xfId="55282"/>
    <cellStyle name="Финансовый 3 2 6 4 5" xfId="55283"/>
    <cellStyle name="Финансовый 3 2 6 4 5 2" xfId="55284"/>
    <cellStyle name="Финансовый 3 2 6 4 5 3" xfId="55285"/>
    <cellStyle name="Финансовый 3 2 6 4 5 4" xfId="55286"/>
    <cellStyle name="Финансовый 3 2 6 4 6" xfId="55287"/>
    <cellStyle name="Финансовый 3 2 6 4 7" xfId="55288"/>
    <cellStyle name="Финансовый 3 2 6 4 8" xfId="55289"/>
    <cellStyle name="Финансовый 3 2 6 4 9" xfId="55290"/>
    <cellStyle name="Финансовый 3 2 6 5" xfId="55291"/>
    <cellStyle name="Финансовый 3 2 6 5 2" xfId="55292"/>
    <cellStyle name="Финансовый 3 2 6 5 2 2" xfId="55293"/>
    <cellStyle name="Финансовый 3 2 6 5 2 2 2" xfId="55294"/>
    <cellStyle name="Финансовый 3 2 6 5 2 2 2 2" xfId="55295"/>
    <cellStyle name="Финансовый 3 2 6 5 2 2 3" xfId="55296"/>
    <cellStyle name="Финансовый 3 2 6 5 2 2 4" xfId="55297"/>
    <cellStyle name="Финансовый 3 2 6 5 2 2 5" xfId="55298"/>
    <cellStyle name="Финансовый 3 2 6 5 2 3" xfId="55299"/>
    <cellStyle name="Финансовый 3 2 6 5 2 3 2" xfId="55300"/>
    <cellStyle name="Финансовый 3 2 6 5 2 3 3" xfId="55301"/>
    <cellStyle name="Финансовый 3 2 6 5 2 3 4" xfId="55302"/>
    <cellStyle name="Финансовый 3 2 6 5 2 4" xfId="55303"/>
    <cellStyle name="Финансовый 3 2 6 5 2 5" xfId="55304"/>
    <cellStyle name="Финансовый 3 2 6 5 2 6" xfId="55305"/>
    <cellStyle name="Финансовый 3 2 6 5 2 7" xfId="55306"/>
    <cellStyle name="Финансовый 3 2 6 5 3" xfId="55307"/>
    <cellStyle name="Финансовый 3 2 6 5 3 2" xfId="55308"/>
    <cellStyle name="Финансовый 3 2 6 5 3 2 2" xfId="55309"/>
    <cellStyle name="Финансовый 3 2 6 5 3 3" xfId="55310"/>
    <cellStyle name="Финансовый 3 2 6 5 3 4" xfId="55311"/>
    <cellStyle name="Финансовый 3 2 6 5 3 5" xfId="55312"/>
    <cellStyle name="Финансовый 3 2 6 5 4" xfId="55313"/>
    <cellStyle name="Финансовый 3 2 6 5 4 2" xfId="55314"/>
    <cellStyle name="Финансовый 3 2 6 5 4 3" xfId="55315"/>
    <cellStyle name="Финансовый 3 2 6 5 4 4" xfId="55316"/>
    <cellStyle name="Финансовый 3 2 6 5 5" xfId="55317"/>
    <cellStyle name="Финансовый 3 2 6 5 6" xfId="55318"/>
    <cellStyle name="Финансовый 3 2 6 5 7" xfId="55319"/>
    <cellStyle name="Финансовый 3 2 6 5 8" xfId="55320"/>
    <cellStyle name="Финансовый 3 2 6 6" xfId="55321"/>
    <cellStyle name="Финансовый 3 2 6 6 2" xfId="55322"/>
    <cellStyle name="Финансовый 3 2 6 6 2 2" xfId="55323"/>
    <cellStyle name="Финансовый 3 2 6 6 2 2 2" xfId="55324"/>
    <cellStyle name="Финансовый 3 2 6 6 2 2 2 2" xfId="55325"/>
    <cellStyle name="Финансовый 3 2 6 6 2 2 3" xfId="55326"/>
    <cellStyle name="Финансовый 3 2 6 6 2 2 4" xfId="55327"/>
    <cellStyle name="Финансовый 3 2 6 6 2 2 5" xfId="55328"/>
    <cellStyle name="Финансовый 3 2 6 6 2 3" xfId="55329"/>
    <cellStyle name="Финансовый 3 2 6 6 2 3 2" xfId="55330"/>
    <cellStyle name="Финансовый 3 2 6 6 2 3 3" xfId="55331"/>
    <cellStyle name="Финансовый 3 2 6 6 2 3 4" xfId="55332"/>
    <cellStyle name="Финансовый 3 2 6 6 2 4" xfId="55333"/>
    <cellStyle name="Финансовый 3 2 6 6 2 5" xfId="55334"/>
    <cellStyle name="Финансовый 3 2 6 6 2 6" xfId="55335"/>
    <cellStyle name="Финансовый 3 2 6 6 2 7" xfId="55336"/>
    <cellStyle name="Финансовый 3 2 6 6 3" xfId="55337"/>
    <cellStyle name="Финансовый 3 2 6 6 3 2" xfId="55338"/>
    <cellStyle name="Финансовый 3 2 6 6 3 2 2" xfId="55339"/>
    <cellStyle name="Финансовый 3 2 6 6 3 3" xfId="55340"/>
    <cellStyle name="Финансовый 3 2 6 6 3 4" xfId="55341"/>
    <cellStyle name="Финансовый 3 2 6 6 3 5" xfId="55342"/>
    <cellStyle name="Финансовый 3 2 6 6 4" xfId="55343"/>
    <cellStyle name="Финансовый 3 2 6 6 4 2" xfId="55344"/>
    <cellStyle name="Финансовый 3 2 6 6 4 3" xfId="55345"/>
    <cellStyle name="Финансовый 3 2 6 6 4 4" xfId="55346"/>
    <cellStyle name="Финансовый 3 2 6 6 5" xfId="55347"/>
    <cellStyle name="Финансовый 3 2 6 6 6" xfId="55348"/>
    <cellStyle name="Финансовый 3 2 6 6 7" xfId="55349"/>
    <cellStyle name="Финансовый 3 2 6 6 8" xfId="55350"/>
    <cellStyle name="Финансовый 3 2 6 7" xfId="55351"/>
    <cellStyle name="Финансовый 3 2 6 7 2" xfId="55352"/>
    <cellStyle name="Финансовый 3 2 6 7 2 2" xfId="55353"/>
    <cellStyle name="Финансовый 3 2 6 7 2 2 2" xfId="55354"/>
    <cellStyle name="Финансовый 3 2 6 7 2 2 2 2" xfId="55355"/>
    <cellStyle name="Финансовый 3 2 6 7 2 2 3" xfId="55356"/>
    <cellStyle name="Финансовый 3 2 6 7 2 2 4" xfId="55357"/>
    <cellStyle name="Финансовый 3 2 6 7 2 2 5" xfId="55358"/>
    <cellStyle name="Финансовый 3 2 6 7 2 3" xfId="55359"/>
    <cellStyle name="Финансовый 3 2 6 7 2 3 2" xfId="55360"/>
    <cellStyle name="Финансовый 3 2 6 7 2 3 3" xfId="55361"/>
    <cellStyle name="Финансовый 3 2 6 7 2 3 4" xfId="55362"/>
    <cellStyle name="Финансовый 3 2 6 7 2 4" xfId="55363"/>
    <cellStyle name="Финансовый 3 2 6 7 2 5" xfId="55364"/>
    <cellStyle name="Финансовый 3 2 6 7 2 6" xfId="55365"/>
    <cellStyle name="Финансовый 3 2 6 7 2 7" xfId="55366"/>
    <cellStyle name="Финансовый 3 2 6 7 3" xfId="55367"/>
    <cellStyle name="Финансовый 3 2 6 7 3 2" xfId="55368"/>
    <cellStyle name="Финансовый 3 2 6 7 3 2 2" xfId="55369"/>
    <cellStyle name="Финансовый 3 2 6 7 3 3" xfId="55370"/>
    <cellStyle name="Финансовый 3 2 6 7 3 4" xfId="55371"/>
    <cellStyle name="Финансовый 3 2 6 7 3 5" xfId="55372"/>
    <cellStyle name="Финансовый 3 2 6 7 4" xfId="55373"/>
    <cellStyle name="Финансовый 3 2 6 7 4 2" xfId="55374"/>
    <cellStyle name="Финансовый 3 2 6 7 4 3" xfId="55375"/>
    <cellStyle name="Финансовый 3 2 6 7 4 4" xfId="55376"/>
    <cellStyle name="Финансовый 3 2 6 7 5" xfId="55377"/>
    <cellStyle name="Финансовый 3 2 6 7 6" xfId="55378"/>
    <cellStyle name="Финансовый 3 2 6 7 7" xfId="55379"/>
    <cellStyle name="Финансовый 3 2 6 7 8" xfId="55380"/>
    <cellStyle name="Финансовый 3 2 6 8" xfId="55381"/>
    <cellStyle name="Финансовый 3 2 6 8 2" xfId="55382"/>
    <cellStyle name="Финансовый 3 2 6 8 2 2" xfId="55383"/>
    <cellStyle name="Финансовый 3 2 6 8 2 2 2" xfId="55384"/>
    <cellStyle name="Финансовый 3 2 6 8 2 3" xfId="55385"/>
    <cellStyle name="Финансовый 3 2 6 8 2 4" xfId="55386"/>
    <cellStyle name="Финансовый 3 2 6 8 2 5" xfId="55387"/>
    <cellStyle name="Финансовый 3 2 6 8 3" xfId="55388"/>
    <cellStyle name="Финансовый 3 2 6 8 3 2" xfId="55389"/>
    <cellStyle name="Финансовый 3 2 6 8 3 3" xfId="55390"/>
    <cellStyle name="Финансовый 3 2 6 8 3 4" xfId="55391"/>
    <cellStyle name="Финансовый 3 2 6 8 4" xfId="55392"/>
    <cellStyle name="Финансовый 3 2 6 8 5" xfId="55393"/>
    <cellStyle name="Финансовый 3 2 6 8 6" xfId="55394"/>
    <cellStyle name="Финансовый 3 2 6 8 7" xfId="55395"/>
    <cellStyle name="Финансовый 3 2 6 9" xfId="55396"/>
    <cellStyle name="Финансовый 3 2 6 9 2" xfId="55397"/>
    <cellStyle name="Финансовый 3 2 6 9 2 2" xfId="55398"/>
    <cellStyle name="Финансовый 3 2 6 9 2 2 2" xfId="55399"/>
    <cellStyle name="Финансовый 3 2 6 9 2 3" xfId="55400"/>
    <cellStyle name="Финансовый 3 2 6 9 2 4" xfId="55401"/>
    <cellStyle name="Финансовый 3 2 6 9 2 5" xfId="55402"/>
    <cellStyle name="Финансовый 3 2 6 9 3" xfId="55403"/>
    <cellStyle name="Финансовый 3 2 6 9 3 2" xfId="55404"/>
    <cellStyle name="Финансовый 3 2 6 9 3 3" xfId="55405"/>
    <cellStyle name="Финансовый 3 2 6 9 3 4" xfId="55406"/>
    <cellStyle name="Финансовый 3 2 6 9 4" xfId="55407"/>
    <cellStyle name="Финансовый 3 2 6 9 5" xfId="55408"/>
    <cellStyle name="Финансовый 3 2 6 9 6" xfId="55409"/>
    <cellStyle name="Финансовый 3 2 6 9 7" xfId="55410"/>
    <cellStyle name="Финансовый 3 2 7" xfId="55411"/>
    <cellStyle name="Финансовый 3 2 7 10" xfId="55412"/>
    <cellStyle name="Финансовый 3 2 7 10 2" xfId="55413"/>
    <cellStyle name="Финансовый 3 2 7 10 2 2" xfId="55414"/>
    <cellStyle name="Финансовый 3 2 7 10 3" xfId="55415"/>
    <cellStyle name="Финансовый 3 2 7 10 4" xfId="55416"/>
    <cellStyle name="Финансовый 3 2 7 10 5" xfId="55417"/>
    <cellStyle name="Финансовый 3 2 7 11" xfId="55418"/>
    <cellStyle name="Финансовый 3 2 7 11 2" xfId="55419"/>
    <cellStyle name="Финансовый 3 2 7 11 2 2" xfId="55420"/>
    <cellStyle name="Финансовый 3 2 7 11 3" xfId="55421"/>
    <cellStyle name="Финансовый 3 2 7 11 4" xfId="55422"/>
    <cellStyle name="Финансовый 3 2 7 11 5" xfId="55423"/>
    <cellStyle name="Финансовый 3 2 7 12" xfId="55424"/>
    <cellStyle name="Финансовый 3 2 7 12 2" xfId="55425"/>
    <cellStyle name="Финансовый 3 2 7 12 2 2" xfId="55426"/>
    <cellStyle name="Финансовый 3 2 7 12 3" xfId="55427"/>
    <cellStyle name="Финансовый 3 2 7 13" xfId="55428"/>
    <cellStyle name="Финансовый 3 2 7 13 2" xfId="55429"/>
    <cellStyle name="Финансовый 3 2 7 14" xfId="55430"/>
    <cellStyle name="Финансовый 3 2 7 15" xfId="55431"/>
    <cellStyle name="Финансовый 3 2 7 2" xfId="55432"/>
    <cellStyle name="Финансовый 3 2 7 2 2" xfId="55433"/>
    <cellStyle name="Финансовый 3 2 7 2 2 2" xfId="55434"/>
    <cellStyle name="Финансовый 3 2 7 2 2 2 2" xfId="55435"/>
    <cellStyle name="Финансовый 3 2 7 2 2 2 2 2" xfId="55436"/>
    <cellStyle name="Финансовый 3 2 7 2 2 2 3" xfId="55437"/>
    <cellStyle name="Финансовый 3 2 7 2 2 2 4" xfId="55438"/>
    <cellStyle name="Финансовый 3 2 7 2 2 2 5" xfId="55439"/>
    <cellStyle name="Финансовый 3 2 7 2 2 3" xfId="55440"/>
    <cellStyle name="Финансовый 3 2 7 2 2 3 2" xfId="55441"/>
    <cellStyle name="Финансовый 3 2 7 2 2 3 3" xfId="55442"/>
    <cellStyle name="Финансовый 3 2 7 2 2 3 4" xfId="55443"/>
    <cellStyle name="Финансовый 3 2 7 2 2 4" xfId="55444"/>
    <cellStyle name="Финансовый 3 2 7 2 2 5" xfId="55445"/>
    <cellStyle name="Финансовый 3 2 7 2 2 6" xfId="55446"/>
    <cellStyle name="Финансовый 3 2 7 2 2 7" xfId="55447"/>
    <cellStyle name="Финансовый 3 2 7 2 3" xfId="55448"/>
    <cellStyle name="Финансовый 3 2 7 2 3 2" xfId="55449"/>
    <cellStyle name="Финансовый 3 2 7 2 3 2 2" xfId="55450"/>
    <cellStyle name="Финансовый 3 2 7 2 3 3" xfId="55451"/>
    <cellStyle name="Финансовый 3 2 7 2 3 4" xfId="55452"/>
    <cellStyle name="Финансовый 3 2 7 2 3 5" xfId="55453"/>
    <cellStyle name="Финансовый 3 2 7 2 4" xfId="55454"/>
    <cellStyle name="Финансовый 3 2 7 2 4 2" xfId="55455"/>
    <cellStyle name="Финансовый 3 2 7 2 4 2 2" xfId="55456"/>
    <cellStyle name="Финансовый 3 2 7 2 4 3" xfId="55457"/>
    <cellStyle name="Финансовый 3 2 7 2 4 4" xfId="55458"/>
    <cellStyle name="Финансовый 3 2 7 2 4 5" xfId="55459"/>
    <cellStyle name="Финансовый 3 2 7 2 5" xfId="55460"/>
    <cellStyle name="Финансовый 3 2 7 2 5 2" xfId="55461"/>
    <cellStyle name="Финансовый 3 2 7 2 5 3" xfId="55462"/>
    <cellStyle name="Финансовый 3 2 7 2 5 4" xfId="55463"/>
    <cellStyle name="Финансовый 3 2 7 2 6" xfId="55464"/>
    <cellStyle name="Финансовый 3 2 7 2 7" xfId="55465"/>
    <cellStyle name="Финансовый 3 2 7 2 8" xfId="55466"/>
    <cellStyle name="Финансовый 3 2 7 2 9" xfId="55467"/>
    <cellStyle name="Финансовый 3 2 7 3" xfId="55468"/>
    <cellStyle name="Финансовый 3 2 7 3 2" xfId="55469"/>
    <cellStyle name="Финансовый 3 2 7 3 2 2" xfId="55470"/>
    <cellStyle name="Финансовый 3 2 7 3 2 2 2" xfId="55471"/>
    <cellStyle name="Финансовый 3 2 7 3 2 2 2 2" xfId="55472"/>
    <cellStyle name="Финансовый 3 2 7 3 2 2 3" xfId="55473"/>
    <cellStyle name="Финансовый 3 2 7 3 2 2 4" xfId="55474"/>
    <cellStyle name="Финансовый 3 2 7 3 2 2 5" xfId="55475"/>
    <cellStyle name="Финансовый 3 2 7 3 2 3" xfId="55476"/>
    <cellStyle name="Финансовый 3 2 7 3 2 3 2" xfId="55477"/>
    <cellStyle name="Финансовый 3 2 7 3 2 3 3" xfId="55478"/>
    <cellStyle name="Финансовый 3 2 7 3 2 3 4" xfId="55479"/>
    <cellStyle name="Финансовый 3 2 7 3 2 4" xfId="55480"/>
    <cellStyle name="Финансовый 3 2 7 3 2 5" xfId="55481"/>
    <cellStyle name="Финансовый 3 2 7 3 2 6" xfId="55482"/>
    <cellStyle name="Финансовый 3 2 7 3 2 7" xfId="55483"/>
    <cellStyle name="Финансовый 3 2 7 3 3" xfId="55484"/>
    <cellStyle name="Финансовый 3 2 7 3 3 2" xfId="55485"/>
    <cellStyle name="Финансовый 3 2 7 3 3 2 2" xfId="55486"/>
    <cellStyle name="Финансовый 3 2 7 3 3 3" xfId="55487"/>
    <cellStyle name="Финансовый 3 2 7 3 3 4" xfId="55488"/>
    <cellStyle name="Финансовый 3 2 7 3 3 5" xfId="55489"/>
    <cellStyle name="Финансовый 3 2 7 3 4" xfId="55490"/>
    <cellStyle name="Финансовый 3 2 7 3 4 2" xfId="55491"/>
    <cellStyle name="Финансовый 3 2 7 3 4 2 2" xfId="55492"/>
    <cellStyle name="Финансовый 3 2 7 3 4 3" xfId="55493"/>
    <cellStyle name="Финансовый 3 2 7 3 4 4" xfId="55494"/>
    <cellStyle name="Финансовый 3 2 7 3 4 5" xfId="55495"/>
    <cellStyle name="Финансовый 3 2 7 3 5" xfId="55496"/>
    <cellStyle name="Финансовый 3 2 7 3 5 2" xfId="55497"/>
    <cellStyle name="Финансовый 3 2 7 3 5 3" xfId="55498"/>
    <cellStyle name="Финансовый 3 2 7 3 5 4" xfId="55499"/>
    <cellStyle name="Финансовый 3 2 7 3 6" xfId="55500"/>
    <cellStyle name="Финансовый 3 2 7 3 7" xfId="55501"/>
    <cellStyle name="Финансовый 3 2 7 3 8" xfId="55502"/>
    <cellStyle name="Финансовый 3 2 7 3 9" xfId="55503"/>
    <cellStyle name="Финансовый 3 2 7 4" xfId="55504"/>
    <cellStyle name="Финансовый 3 2 7 4 2" xfId="55505"/>
    <cellStyle name="Финансовый 3 2 7 4 2 2" xfId="55506"/>
    <cellStyle name="Финансовый 3 2 7 4 2 2 2" xfId="55507"/>
    <cellStyle name="Финансовый 3 2 7 4 2 2 2 2" xfId="55508"/>
    <cellStyle name="Финансовый 3 2 7 4 2 2 3" xfId="55509"/>
    <cellStyle name="Финансовый 3 2 7 4 2 2 4" xfId="55510"/>
    <cellStyle name="Финансовый 3 2 7 4 2 2 5" xfId="55511"/>
    <cellStyle name="Финансовый 3 2 7 4 2 3" xfId="55512"/>
    <cellStyle name="Финансовый 3 2 7 4 2 3 2" xfId="55513"/>
    <cellStyle name="Финансовый 3 2 7 4 2 3 3" xfId="55514"/>
    <cellStyle name="Финансовый 3 2 7 4 2 3 4" xfId="55515"/>
    <cellStyle name="Финансовый 3 2 7 4 2 4" xfId="55516"/>
    <cellStyle name="Финансовый 3 2 7 4 2 5" xfId="55517"/>
    <cellStyle name="Финансовый 3 2 7 4 2 6" xfId="55518"/>
    <cellStyle name="Финансовый 3 2 7 4 2 7" xfId="55519"/>
    <cellStyle name="Финансовый 3 2 7 4 3" xfId="55520"/>
    <cellStyle name="Финансовый 3 2 7 4 3 2" xfId="55521"/>
    <cellStyle name="Финансовый 3 2 7 4 3 2 2" xfId="55522"/>
    <cellStyle name="Финансовый 3 2 7 4 3 3" xfId="55523"/>
    <cellStyle name="Финансовый 3 2 7 4 3 4" xfId="55524"/>
    <cellStyle name="Финансовый 3 2 7 4 3 5" xfId="55525"/>
    <cellStyle name="Финансовый 3 2 7 4 4" xfId="55526"/>
    <cellStyle name="Финансовый 3 2 7 4 4 2" xfId="55527"/>
    <cellStyle name="Финансовый 3 2 7 4 4 2 2" xfId="55528"/>
    <cellStyle name="Финансовый 3 2 7 4 4 3" xfId="55529"/>
    <cellStyle name="Финансовый 3 2 7 4 4 4" xfId="55530"/>
    <cellStyle name="Финансовый 3 2 7 4 4 5" xfId="55531"/>
    <cellStyle name="Финансовый 3 2 7 4 5" xfId="55532"/>
    <cellStyle name="Финансовый 3 2 7 4 5 2" xfId="55533"/>
    <cellStyle name="Финансовый 3 2 7 4 5 3" xfId="55534"/>
    <cellStyle name="Финансовый 3 2 7 4 5 4" xfId="55535"/>
    <cellStyle name="Финансовый 3 2 7 4 6" xfId="55536"/>
    <cellStyle name="Финансовый 3 2 7 4 7" xfId="55537"/>
    <cellStyle name="Финансовый 3 2 7 4 8" xfId="55538"/>
    <cellStyle name="Финансовый 3 2 7 4 9" xfId="55539"/>
    <cellStyle name="Финансовый 3 2 7 5" xfId="55540"/>
    <cellStyle name="Финансовый 3 2 7 5 2" xfId="55541"/>
    <cellStyle name="Финансовый 3 2 7 5 2 2" xfId="55542"/>
    <cellStyle name="Финансовый 3 2 7 5 2 2 2" xfId="55543"/>
    <cellStyle name="Финансовый 3 2 7 5 2 2 2 2" xfId="55544"/>
    <cellStyle name="Финансовый 3 2 7 5 2 2 3" xfId="55545"/>
    <cellStyle name="Финансовый 3 2 7 5 2 2 4" xfId="55546"/>
    <cellStyle name="Финансовый 3 2 7 5 2 2 5" xfId="55547"/>
    <cellStyle name="Финансовый 3 2 7 5 2 3" xfId="55548"/>
    <cellStyle name="Финансовый 3 2 7 5 2 3 2" xfId="55549"/>
    <cellStyle name="Финансовый 3 2 7 5 2 3 3" xfId="55550"/>
    <cellStyle name="Финансовый 3 2 7 5 2 3 4" xfId="55551"/>
    <cellStyle name="Финансовый 3 2 7 5 2 4" xfId="55552"/>
    <cellStyle name="Финансовый 3 2 7 5 2 5" xfId="55553"/>
    <cellStyle name="Финансовый 3 2 7 5 2 6" xfId="55554"/>
    <cellStyle name="Финансовый 3 2 7 5 2 7" xfId="55555"/>
    <cellStyle name="Финансовый 3 2 7 5 3" xfId="55556"/>
    <cellStyle name="Финансовый 3 2 7 5 3 2" xfId="55557"/>
    <cellStyle name="Финансовый 3 2 7 5 3 2 2" xfId="55558"/>
    <cellStyle name="Финансовый 3 2 7 5 3 3" xfId="55559"/>
    <cellStyle name="Финансовый 3 2 7 5 3 4" xfId="55560"/>
    <cellStyle name="Финансовый 3 2 7 5 3 5" xfId="55561"/>
    <cellStyle name="Финансовый 3 2 7 5 4" xfId="55562"/>
    <cellStyle name="Финансовый 3 2 7 5 4 2" xfId="55563"/>
    <cellStyle name="Финансовый 3 2 7 5 4 3" xfId="55564"/>
    <cellStyle name="Финансовый 3 2 7 5 4 4" xfId="55565"/>
    <cellStyle name="Финансовый 3 2 7 5 5" xfId="55566"/>
    <cellStyle name="Финансовый 3 2 7 5 6" xfId="55567"/>
    <cellStyle name="Финансовый 3 2 7 5 7" xfId="55568"/>
    <cellStyle name="Финансовый 3 2 7 5 8" xfId="55569"/>
    <cellStyle name="Финансовый 3 2 7 6" xfId="55570"/>
    <cellStyle name="Финансовый 3 2 7 6 2" xfId="55571"/>
    <cellStyle name="Финансовый 3 2 7 6 2 2" xfId="55572"/>
    <cellStyle name="Финансовый 3 2 7 6 2 2 2" xfId="55573"/>
    <cellStyle name="Финансовый 3 2 7 6 2 2 2 2" xfId="55574"/>
    <cellStyle name="Финансовый 3 2 7 6 2 2 3" xfId="55575"/>
    <cellStyle name="Финансовый 3 2 7 6 2 2 4" xfId="55576"/>
    <cellStyle name="Финансовый 3 2 7 6 2 2 5" xfId="55577"/>
    <cellStyle name="Финансовый 3 2 7 6 2 3" xfId="55578"/>
    <cellStyle name="Финансовый 3 2 7 6 2 3 2" xfId="55579"/>
    <cellStyle name="Финансовый 3 2 7 6 2 3 3" xfId="55580"/>
    <cellStyle name="Финансовый 3 2 7 6 2 3 4" xfId="55581"/>
    <cellStyle name="Финансовый 3 2 7 6 2 4" xfId="55582"/>
    <cellStyle name="Финансовый 3 2 7 6 2 5" xfId="55583"/>
    <cellStyle name="Финансовый 3 2 7 6 2 6" xfId="55584"/>
    <cellStyle name="Финансовый 3 2 7 6 2 7" xfId="55585"/>
    <cellStyle name="Финансовый 3 2 7 6 3" xfId="55586"/>
    <cellStyle name="Финансовый 3 2 7 6 3 2" xfId="55587"/>
    <cellStyle name="Финансовый 3 2 7 6 3 2 2" xfId="55588"/>
    <cellStyle name="Финансовый 3 2 7 6 3 3" xfId="55589"/>
    <cellStyle name="Финансовый 3 2 7 6 3 4" xfId="55590"/>
    <cellStyle name="Финансовый 3 2 7 6 3 5" xfId="55591"/>
    <cellStyle name="Финансовый 3 2 7 6 4" xfId="55592"/>
    <cellStyle name="Финансовый 3 2 7 6 4 2" xfId="55593"/>
    <cellStyle name="Финансовый 3 2 7 6 4 3" xfId="55594"/>
    <cellStyle name="Финансовый 3 2 7 6 4 4" xfId="55595"/>
    <cellStyle name="Финансовый 3 2 7 6 5" xfId="55596"/>
    <cellStyle name="Финансовый 3 2 7 6 6" xfId="55597"/>
    <cellStyle name="Финансовый 3 2 7 6 7" xfId="55598"/>
    <cellStyle name="Финансовый 3 2 7 6 8" xfId="55599"/>
    <cellStyle name="Финансовый 3 2 7 7" xfId="55600"/>
    <cellStyle name="Финансовый 3 2 7 7 2" xfId="55601"/>
    <cellStyle name="Финансовый 3 2 7 7 2 2" xfId="55602"/>
    <cellStyle name="Финансовый 3 2 7 7 2 2 2" xfId="55603"/>
    <cellStyle name="Финансовый 3 2 7 7 2 2 2 2" xfId="55604"/>
    <cellStyle name="Финансовый 3 2 7 7 2 2 3" xfId="55605"/>
    <cellStyle name="Финансовый 3 2 7 7 2 2 4" xfId="55606"/>
    <cellStyle name="Финансовый 3 2 7 7 2 2 5" xfId="55607"/>
    <cellStyle name="Финансовый 3 2 7 7 2 3" xfId="55608"/>
    <cellStyle name="Финансовый 3 2 7 7 2 3 2" xfId="55609"/>
    <cellStyle name="Финансовый 3 2 7 7 2 3 3" xfId="55610"/>
    <cellStyle name="Финансовый 3 2 7 7 2 3 4" xfId="55611"/>
    <cellStyle name="Финансовый 3 2 7 7 2 4" xfId="55612"/>
    <cellStyle name="Финансовый 3 2 7 7 2 5" xfId="55613"/>
    <cellStyle name="Финансовый 3 2 7 7 2 6" xfId="55614"/>
    <cellStyle name="Финансовый 3 2 7 7 2 7" xfId="55615"/>
    <cellStyle name="Финансовый 3 2 7 7 3" xfId="55616"/>
    <cellStyle name="Финансовый 3 2 7 7 3 2" xfId="55617"/>
    <cellStyle name="Финансовый 3 2 7 7 3 2 2" xfId="55618"/>
    <cellStyle name="Финансовый 3 2 7 7 3 3" xfId="55619"/>
    <cellStyle name="Финансовый 3 2 7 7 3 4" xfId="55620"/>
    <cellStyle name="Финансовый 3 2 7 7 3 5" xfId="55621"/>
    <cellStyle name="Финансовый 3 2 7 7 4" xfId="55622"/>
    <cellStyle name="Финансовый 3 2 7 7 4 2" xfId="55623"/>
    <cellStyle name="Финансовый 3 2 7 7 4 3" xfId="55624"/>
    <cellStyle name="Финансовый 3 2 7 7 4 4" xfId="55625"/>
    <cellStyle name="Финансовый 3 2 7 7 5" xfId="55626"/>
    <cellStyle name="Финансовый 3 2 7 7 6" xfId="55627"/>
    <cellStyle name="Финансовый 3 2 7 7 7" xfId="55628"/>
    <cellStyle name="Финансовый 3 2 7 7 8" xfId="55629"/>
    <cellStyle name="Финансовый 3 2 7 8" xfId="55630"/>
    <cellStyle name="Финансовый 3 2 7 8 2" xfId="55631"/>
    <cellStyle name="Финансовый 3 2 7 8 2 2" xfId="55632"/>
    <cellStyle name="Финансовый 3 2 7 8 2 2 2" xfId="55633"/>
    <cellStyle name="Финансовый 3 2 7 8 2 3" xfId="55634"/>
    <cellStyle name="Финансовый 3 2 7 8 2 4" xfId="55635"/>
    <cellStyle name="Финансовый 3 2 7 8 2 5" xfId="55636"/>
    <cellStyle name="Финансовый 3 2 7 8 3" xfId="55637"/>
    <cellStyle name="Финансовый 3 2 7 8 3 2" xfId="55638"/>
    <cellStyle name="Финансовый 3 2 7 8 3 3" xfId="55639"/>
    <cellStyle name="Финансовый 3 2 7 8 3 4" xfId="55640"/>
    <cellStyle name="Финансовый 3 2 7 8 4" xfId="55641"/>
    <cellStyle name="Финансовый 3 2 7 8 5" xfId="55642"/>
    <cellStyle name="Финансовый 3 2 7 8 6" xfId="55643"/>
    <cellStyle name="Финансовый 3 2 7 8 7" xfId="55644"/>
    <cellStyle name="Финансовый 3 2 7 9" xfId="55645"/>
    <cellStyle name="Финансовый 3 2 7 9 2" xfId="55646"/>
    <cellStyle name="Финансовый 3 2 7 9 2 2" xfId="55647"/>
    <cellStyle name="Финансовый 3 2 7 9 2 2 2" xfId="55648"/>
    <cellStyle name="Финансовый 3 2 7 9 2 3" xfId="55649"/>
    <cellStyle name="Финансовый 3 2 7 9 2 4" xfId="55650"/>
    <cellStyle name="Финансовый 3 2 7 9 2 5" xfId="55651"/>
    <cellStyle name="Финансовый 3 2 7 9 3" xfId="55652"/>
    <cellStyle name="Финансовый 3 2 7 9 3 2" xfId="55653"/>
    <cellStyle name="Финансовый 3 2 7 9 3 3" xfId="55654"/>
    <cellStyle name="Финансовый 3 2 7 9 3 4" xfId="55655"/>
    <cellStyle name="Финансовый 3 2 7 9 4" xfId="55656"/>
    <cellStyle name="Финансовый 3 2 7 9 5" xfId="55657"/>
    <cellStyle name="Финансовый 3 2 7 9 6" xfId="55658"/>
    <cellStyle name="Финансовый 3 2 7 9 7" xfId="55659"/>
    <cellStyle name="Финансовый 3 2 8" xfId="55660"/>
    <cellStyle name="Финансовый 3 2 8 2" xfId="55661"/>
    <cellStyle name="Финансовый 3 2 8 2 2" xfId="55662"/>
    <cellStyle name="Финансовый 3 2 8 2 2 2" xfId="55663"/>
    <cellStyle name="Финансовый 3 2 8 2 2 2 2" xfId="55664"/>
    <cellStyle name="Финансовый 3 2 8 2 2 3" xfId="55665"/>
    <cellStyle name="Финансовый 3 2 8 2 2 4" xfId="55666"/>
    <cellStyle name="Финансовый 3 2 8 2 2 5" xfId="55667"/>
    <cellStyle name="Финансовый 3 2 8 2 3" xfId="55668"/>
    <cellStyle name="Финансовый 3 2 8 2 3 2" xfId="55669"/>
    <cellStyle name="Финансовый 3 2 8 2 3 2 2" xfId="55670"/>
    <cellStyle name="Финансовый 3 2 8 2 3 3" xfId="55671"/>
    <cellStyle name="Финансовый 3 2 8 2 3 4" xfId="55672"/>
    <cellStyle name="Финансовый 3 2 8 2 3 5" xfId="55673"/>
    <cellStyle name="Финансовый 3 2 8 2 4" xfId="55674"/>
    <cellStyle name="Финансовый 3 2 8 2 4 2" xfId="55675"/>
    <cellStyle name="Финансовый 3 2 8 2 4 3" xfId="55676"/>
    <cellStyle name="Финансовый 3 2 8 2 4 4" xfId="55677"/>
    <cellStyle name="Финансовый 3 2 8 2 5" xfId="55678"/>
    <cellStyle name="Финансовый 3 2 8 2 6" xfId="55679"/>
    <cellStyle name="Финансовый 3 2 8 2 7" xfId="55680"/>
    <cellStyle name="Финансовый 3 2 8 2 8" xfId="55681"/>
    <cellStyle name="Финансовый 3 2 8 3" xfId="55682"/>
    <cellStyle name="Финансовый 3 2 8 3 2" xfId="55683"/>
    <cellStyle name="Финансовый 3 2 8 3 2 2" xfId="55684"/>
    <cellStyle name="Финансовый 3 2 8 3 3" xfId="55685"/>
    <cellStyle name="Финансовый 3 2 8 3 4" xfId="55686"/>
    <cellStyle name="Финансовый 3 2 8 3 5" xfId="55687"/>
    <cellStyle name="Финансовый 3 2 8 4" xfId="55688"/>
    <cellStyle name="Финансовый 3 2 8 4 2" xfId="55689"/>
    <cellStyle name="Финансовый 3 2 8 4 2 2" xfId="55690"/>
    <cellStyle name="Финансовый 3 2 8 4 3" xfId="55691"/>
    <cellStyle name="Финансовый 3 2 8 4 4" xfId="55692"/>
    <cellStyle name="Финансовый 3 2 8 4 5" xfId="55693"/>
    <cellStyle name="Финансовый 3 2 8 5" xfId="55694"/>
    <cellStyle name="Финансовый 3 2 8 5 2" xfId="55695"/>
    <cellStyle name="Финансовый 3 2 8 5 2 2" xfId="55696"/>
    <cellStyle name="Финансовый 3 2 8 5 3" xfId="55697"/>
    <cellStyle name="Финансовый 3 2 8 5 4" xfId="55698"/>
    <cellStyle name="Финансовый 3 2 8 5 5" xfId="55699"/>
    <cellStyle name="Финансовый 3 2 8 6" xfId="55700"/>
    <cellStyle name="Финансовый 3 2 8 6 2" xfId="55701"/>
    <cellStyle name="Финансовый 3 2 8 6 2 2" xfId="55702"/>
    <cellStyle name="Финансовый 3 2 8 6 3" xfId="55703"/>
    <cellStyle name="Финансовый 3 2 8 7" xfId="55704"/>
    <cellStyle name="Финансовый 3 2 8 7 2" xfId="55705"/>
    <cellStyle name="Финансовый 3 2 8 8" xfId="55706"/>
    <cellStyle name="Финансовый 3 2 8 9" xfId="55707"/>
    <cellStyle name="Финансовый 3 2 9" xfId="55708"/>
    <cellStyle name="Финансовый 3 2 9 2" xfId="55709"/>
    <cellStyle name="Финансовый 3 2 9 2 2" xfId="55710"/>
    <cellStyle name="Финансовый 3 2 9 2 2 2" xfId="55711"/>
    <cellStyle name="Финансовый 3 2 9 2 2 2 2" xfId="55712"/>
    <cellStyle name="Финансовый 3 2 9 2 2 3" xfId="55713"/>
    <cellStyle name="Финансовый 3 2 9 2 2 4" xfId="55714"/>
    <cellStyle name="Финансовый 3 2 9 2 2 5" xfId="55715"/>
    <cellStyle name="Финансовый 3 2 9 2 3" xfId="55716"/>
    <cellStyle name="Финансовый 3 2 9 2 3 2" xfId="55717"/>
    <cellStyle name="Финансовый 3 2 9 2 3 3" xfId="55718"/>
    <cellStyle name="Финансовый 3 2 9 2 3 4" xfId="55719"/>
    <cellStyle name="Финансовый 3 2 9 2 4" xfId="55720"/>
    <cellStyle name="Финансовый 3 2 9 2 5" xfId="55721"/>
    <cellStyle name="Финансовый 3 2 9 2 6" xfId="55722"/>
    <cellStyle name="Финансовый 3 2 9 2 7" xfId="55723"/>
    <cellStyle name="Финансовый 3 2 9 3" xfId="55724"/>
    <cellStyle name="Финансовый 3 2 9 3 2" xfId="55725"/>
    <cellStyle name="Финансовый 3 2 9 3 2 2" xfId="55726"/>
    <cellStyle name="Финансовый 3 2 9 3 3" xfId="55727"/>
    <cellStyle name="Финансовый 3 2 9 3 4" xfId="55728"/>
    <cellStyle name="Финансовый 3 2 9 3 5" xfId="55729"/>
    <cellStyle name="Финансовый 3 2 9 4" xfId="55730"/>
    <cellStyle name="Финансовый 3 2 9 4 2" xfId="55731"/>
    <cellStyle name="Финансовый 3 2 9 4 2 2" xfId="55732"/>
    <cellStyle name="Финансовый 3 2 9 4 3" xfId="55733"/>
    <cellStyle name="Финансовый 3 2 9 4 4" xfId="55734"/>
    <cellStyle name="Финансовый 3 2 9 4 5" xfId="55735"/>
    <cellStyle name="Финансовый 3 2 9 5" xfId="55736"/>
    <cellStyle name="Финансовый 3 2 9 5 2" xfId="55737"/>
    <cellStyle name="Финансовый 3 2 9 5 3" xfId="55738"/>
    <cellStyle name="Финансовый 3 2 9 5 4" xfId="55739"/>
    <cellStyle name="Финансовый 3 2 9 6" xfId="55740"/>
    <cellStyle name="Финансовый 3 2 9 7" xfId="55741"/>
    <cellStyle name="Финансовый 3 2 9 8" xfId="55742"/>
    <cellStyle name="Финансовый 3 2 9 9" xfId="55743"/>
    <cellStyle name="Финансовый 3 3" xfId="55744"/>
    <cellStyle name="Финансовый 3 3 10" xfId="55745"/>
    <cellStyle name="Финансовый 3 3 10 2" xfId="55746"/>
    <cellStyle name="Финансовый 3 3 10 2 2" xfId="55747"/>
    <cellStyle name="Финансовый 3 3 10 2 2 2" xfId="55748"/>
    <cellStyle name="Финансовый 3 3 10 2 2 2 2" xfId="55749"/>
    <cellStyle name="Финансовый 3 3 10 2 2 3" xfId="55750"/>
    <cellStyle name="Финансовый 3 3 10 2 2 4" xfId="55751"/>
    <cellStyle name="Финансовый 3 3 10 2 2 5" xfId="55752"/>
    <cellStyle name="Финансовый 3 3 10 2 3" xfId="55753"/>
    <cellStyle name="Финансовый 3 3 10 2 3 2" xfId="55754"/>
    <cellStyle name="Финансовый 3 3 10 2 3 3" xfId="55755"/>
    <cellStyle name="Финансовый 3 3 10 2 3 4" xfId="55756"/>
    <cellStyle name="Финансовый 3 3 10 2 4" xfId="55757"/>
    <cellStyle name="Финансовый 3 3 10 2 5" xfId="55758"/>
    <cellStyle name="Финансовый 3 3 10 2 6" xfId="55759"/>
    <cellStyle name="Финансовый 3 3 10 2 7" xfId="55760"/>
    <cellStyle name="Финансовый 3 3 10 3" xfId="55761"/>
    <cellStyle name="Финансовый 3 3 10 3 2" xfId="55762"/>
    <cellStyle name="Финансовый 3 3 10 3 2 2" xfId="55763"/>
    <cellStyle name="Финансовый 3 3 10 3 3" xfId="55764"/>
    <cellStyle name="Финансовый 3 3 10 3 4" xfId="55765"/>
    <cellStyle name="Финансовый 3 3 10 3 5" xfId="55766"/>
    <cellStyle name="Финансовый 3 3 10 4" xfId="55767"/>
    <cellStyle name="Финансовый 3 3 10 4 2" xfId="55768"/>
    <cellStyle name="Финансовый 3 3 10 4 3" xfId="55769"/>
    <cellStyle name="Финансовый 3 3 10 4 4" xfId="55770"/>
    <cellStyle name="Финансовый 3 3 10 5" xfId="55771"/>
    <cellStyle name="Финансовый 3 3 10 6" xfId="55772"/>
    <cellStyle name="Финансовый 3 3 10 7" xfId="55773"/>
    <cellStyle name="Финансовый 3 3 10 8" xfId="55774"/>
    <cellStyle name="Финансовый 3 3 11" xfId="55775"/>
    <cellStyle name="Финансовый 3 3 11 2" xfId="55776"/>
    <cellStyle name="Финансовый 3 3 11 2 2" xfId="55777"/>
    <cellStyle name="Финансовый 3 3 11 2 2 2" xfId="55778"/>
    <cellStyle name="Финансовый 3 3 11 2 2 2 2" xfId="55779"/>
    <cellStyle name="Финансовый 3 3 11 2 2 3" xfId="55780"/>
    <cellStyle name="Финансовый 3 3 11 2 2 4" xfId="55781"/>
    <cellStyle name="Финансовый 3 3 11 2 2 5" xfId="55782"/>
    <cellStyle name="Финансовый 3 3 11 2 3" xfId="55783"/>
    <cellStyle name="Финансовый 3 3 11 2 3 2" xfId="55784"/>
    <cellStyle name="Финансовый 3 3 11 2 3 3" xfId="55785"/>
    <cellStyle name="Финансовый 3 3 11 2 3 4" xfId="55786"/>
    <cellStyle name="Финансовый 3 3 11 2 4" xfId="55787"/>
    <cellStyle name="Финансовый 3 3 11 2 5" xfId="55788"/>
    <cellStyle name="Финансовый 3 3 11 2 6" xfId="55789"/>
    <cellStyle name="Финансовый 3 3 11 2 7" xfId="55790"/>
    <cellStyle name="Финансовый 3 3 11 3" xfId="55791"/>
    <cellStyle name="Финансовый 3 3 11 3 2" xfId="55792"/>
    <cellStyle name="Финансовый 3 3 11 3 2 2" xfId="55793"/>
    <cellStyle name="Финансовый 3 3 11 3 3" xfId="55794"/>
    <cellStyle name="Финансовый 3 3 11 3 4" xfId="55795"/>
    <cellStyle name="Финансовый 3 3 11 3 5" xfId="55796"/>
    <cellStyle name="Финансовый 3 3 11 4" xfId="55797"/>
    <cellStyle name="Финансовый 3 3 11 4 2" xfId="55798"/>
    <cellStyle name="Финансовый 3 3 11 4 3" xfId="55799"/>
    <cellStyle name="Финансовый 3 3 11 4 4" xfId="55800"/>
    <cellStyle name="Финансовый 3 3 11 5" xfId="55801"/>
    <cellStyle name="Финансовый 3 3 11 6" xfId="55802"/>
    <cellStyle name="Финансовый 3 3 11 7" xfId="55803"/>
    <cellStyle name="Финансовый 3 3 11 8" xfId="55804"/>
    <cellStyle name="Финансовый 3 3 12" xfId="55805"/>
    <cellStyle name="Финансовый 3 3 12 2" xfId="55806"/>
    <cellStyle name="Финансовый 3 3 12 2 2" xfId="55807"/>
    <cellStyle name="Финансовый 3 3 12 2 2 2" xfId="55808"/>
    <cellStyle name="Финансовый 3 3 12 2 3" xfId="55809"/>
    <cellStyle name="Финансовый 3 3 12 2 4" xfId="55810"/>
    <cellStyle name="Финансовый 3 3 12 2 5" xfId="55811"/>
    <cellStyle name="Финансовый 3 3 12 3" xfId="55812"/>
    <cellStyle name="Финансовый 3 3 12 3 2" xfId="55813"/>
    <cellStyle name="Финансовый 3 3 12 3 3" xfId="55814"/>
    <cellStyle name="Финансовый 3 3 12 3 4" xfId="55815"/>
    <cellStyle name="Финансовый 3 3 12 4" xfId="55816"/>
    <cellStyle name="Финансовый 3 3 12 5" xfId="55817"/>
    <cellStyle name="Финансовый 3 3 12 6" xfId="55818"/>
    <cellStyle name="Финансовый 3 3 12 7" xfId="55819"/>
    <cellStyle name="Финансовый 3 3 13" xfId="55820"/>
    <cellStyle name="Финансовый 3 3 13 2" xfId="55821"/>
    <cellStyle name="Финансовый 3 3 13 2 2" xfId="55822"/>
    <cellStyle name="Финансовый 3 3 13 2 2 2" xfId="55823"/>
    <cellStyle name="Финансовый 3 3 13 2 3" xfId="55824"/>
    <cellStyle name="Финансовый 3 3 13 2 4" xfId="55825"/>
    <cellStyle name="Финансовый 3 3 13 2 5" xfId="55826"/>
    <cellStyle name="Финансовый 3 3 13 3" xfId="55827"/>
    <cellStyle name="Финансовый 3 3 13 3 2" xfId="55828"/>
    <cellStyle name="Финансовый 3 3 13 3 3" xfId="55829"/>
    <cellStyle name="Финансовый 3 3 13 3 4" xfId="55830"/>
    <cellStyle name="Финансовый 3 3 13 4" xfId="55831"/>
    <cellStyle name="Финансовый 3 3 13 5" xfId="55832"/>
    <cellStyle name="Финансовый 3 3 13 6" xfId="55833"/>
    <cellStyle name="Финансовый 3 3 13 7" xfId="55834"/>
    <cellStyle name="Финансовый 3 3 14" xfId="55835"/>
    <cellStyle name="Финансовый 3 3 14 2" xfId="55836"/>
    <cellStyle name="Финансовый 3 3 14 2 2" xfId="55837"/>
    <cellStyle name="Финансовый 3 3 14 3" xfId="55838"/>
    <cellStyle name="Финансовый 3 3 14 4" xfId="55839"/>
    <cellStyle name="Финансовый 3 3 14 5" xfId="55840"/>
    <cellStyle name="Финансовый 3 3 15" xfId="55841"/>
    <cellStyle name="Финансовый 3 3 15 2" xfId="55842"/>
    <cellStyle name="Финансовый 3 3 15 2 2" xfId="55843"/>
    <cellStyle name="Финансовый 3 3 15 3" xfId="55844"/>
    <cellStyle name="Финансовый 3 3 15 4" xfId="55845"/>
    <cellStyle name="Финансовый 3 3 15 5" xfId="55846"/>
    <cellStyle name="Финансовый 3 3 16" xfId="55847"/>
    <cellStyle name="Финансовый 3 3 17" xfId="55848"/>
    <cellStyle name="Финансовый 3 3 18" xfId="55849"/>
    <cellStyle name="Финансовый 3 3 19" xfId="59843"/>
    <cellStyle name="Финансовый 3 3 2" xfId="55850"/>
    <cellStyle name="Финансовый 3 3 2 10" xfId="55851"/>
    <cellStyle name="Финансовый 3 3 2 10 2" xfId="55852"/>
    <cellStyle name="Финансовый 3 3 2 10 2 2" xfId="55853"/>
    <cellStyle name="Финансовый 3 3 2 10 2 2 2" xfId="55854"/>
    <cellStyle name="Финансовый 3 3 2 10 2 3" xfId="55855"/>
    <cellStyle name="Финансовый 3 3 2 10 2 4" xfId="55856"/>
    <cellStyle name="Финансовый 3 3 2 10 2 5" xfId="55857"/>
    <cellStyle name="Финансовый 3 3 2 10 3" xfId="55858"/>
    <cellStyle name="Финансовый 3 3 2 10 3 2" xfId="55859"/>
    <cellStyle name="Финансовый 3 3 2 10 3 3" xfId="55860"/>
    <cellStyle name="Финансовый 3 3 2 10 3 4" xfId="55861"/>
    <cellStyle name="Финансовый 3 3 2 10 4" xfId="55862"/>
    <cellStyle name="Финансовый 3 3 2 10 5" xfId="55863"/>
    <cellStyle name="Финансовый 3 3 2 10 6" xfId="55864"/>
    <cellStyle name="Финансовый 3 3 2 10 7" xfId="55865"/>
    <cellStyle name="Финансовый 3 3 2 11" xfId="55866"/>
    <cellStyle name="Финансовый 3 3 2 11 2" xfId="55867"/>
    <cellStyle name="Финансовый 3 3 2 11 2 2" xfId="55868"/>
    <cellStyle name="Финансовый 3 3 2 11 3" xfId="55869"/>
    <cellStyle name="Финансовый 3 3 2 11 4" xfId="55870"/>
    <cellStyle name="Финансовый 3 3 2 11 5" xfId="55871"/>
    <cellStyle name="Финансовый 3 3 2 12" xfId="55872"/>
    <cellStyle name="Финансовый 3 3 2 12 2" xfId="55873"/>
    <cellStyle name="Финансовый 3 3 2 12 3" xfId="55874"/>
    <cellStyle name="Финансовый 3 3 2 12 4" xfId="55875"/>
    <cellStyle name="Финансовый 3 3 2 13" xfId="55876"/>
    <cellStyle name="Финансовый 3 3 2 14" xfId="55877"/>
    <cellStyle name="Финансовый 3 3 2 15" xfId="55878"/>
    <cellStyle name="Финансовый 3 3 2 16" xfId="55879"/>
    <cellStyle name="Финансовый 3 3 2 2" xfId="55880"/>
    <cellStyle name="Финансовый 3 3 2 2 10" xfId="55881"/>
    <cellStyle name="Финансовый 3 3 2 2 10 2" xfId="55882"/>
    <cellStyle name="Финансовый 3 3 2 2 10 2 2" xfId="55883"/>
    <cellStyle name="Финансовый 3 3 2 2 10 3" xfId="55884"/>
    <cellStyle name="Финансовый 3 3 2 2 10 4" xfId="55885"/>
    <cellStyle name="Финансовый 3 3 2 2 10 5" xfId="55886"/>
    <cellStyle name="Финансовый 3 3 2 2 11" xfId="55887"/>
    <cellStyle name="Финансовый 3 3 2 2 11 2" xfId="55888"/>
    <cellStyle name="Финансовый 3 3 2 2 11 3" xfId="55889"/>
    <cellStyle name="Финансовый 3 3 2 2 11 4" xfId="55890"/>
    <cellStyle name="Финансовый 3 3 2 2 12" xfId="55891"/>
    <cellStyle name="Финансовый 3 3 2 2 13" xfId="55892"/>
    <cellStyle name="Финансовый 3 3 2 2 14" xfId="55893"/>
    <cellStyle name="Финансовый 3 3 2 2 15" xfId="55894"/>
    <cellStyle name="Финансовый 3 3 2 2 2" xfId="55895"/>
    <cellStyle name="Финансовый 3 3 2 2 2 2" xfId="55896"/>
    <cellStyle name="Финансовый 3 3 2 2 2 2 2" xfId="55897"/>
    <cellStyle name="Финансовый 3 3 2 2 2 2 2 2" xfId="55898"/>
    <cellStyle name="Финансовый 3 3 2 2 2 2 2 2 2" xfId="55899"/>
    <cellStyle name="Финансовый 3 3 2 2 2 2 2 3" xfId="55900"/>
    <cellStyle name="Финансовый 3 3 2 2 2 2 2 4" xfId="55901"/>
    <cellStyle name="Финансовый 3 3 2 2 2 2 2 5" xfId="55902"/>
    <cellStyle name="Финансовый 3 3 2 2 2 2 3" xfId="55903"/>
    <cellStyle name="Финансовый 3 3 2 2 2 2 3 2" xfId="55904"/>
    <cellStyle name="Финансовый 3 3 2 2 2 2 3 3" xfId="55905"/>
    <cellStyle name="Финансовый 3 3 2 2 2 2 3 4" xfId="55906"/>
    <cellStyle name="Финансовый 3 3 2 2 2 2 4" xfId="55907"/>
    <cellStyle name="Финансовый 3 3 2 2 2 2 5" xfId="55908"/>
    <cellStyle name="Финансовый 3 3 2 2 2 2 6" xfId="55909"/>
    <cellStyle name="Финансовый 3 3 2 2 2 2 7" xfId="55910"/>
    <cellStyle name="Финансовый 3 3 2 2 2 3" xfId="55911"/>
    <cellStyle name="Финансовый 3 3 2 2 2 3 2" xfId="55912"/>
    <cellStyle name="Финансовый 3 3 2 2 2 3 2 2" xfId="55913"/>
    <cellStyle name="Финансовый 3 3 2 2 2 3 3" xfId="55914"/>
    <cellStyle name="Финансовый 3 3 2 2 2 3 4" xfId="55915"/>
    <cellStyle name="Финансовый 3 3 2 2 2 3 5" xfId="55916"/>
    <cellStyle name="Финансовый 3 3 2 2 2 4" xfId="55917"/>
    <cellStyle name="Финансовый 3 3 2 2 2 4 2" xfId="55918"/>
    <cellStyle name="Финансовый 3 3 2 2 2 4 2 2" xfId="55919"/>
    <cellStyle name="Финансовый 3 3 2 2 2 4 3" xfId="55920"/>
    <cellStyle name="Финансовый 3 3 2 2 2 4 4" xfId="55921"/>
    <cellStyle name="Финансовый 3 3 2 2 2 4 5" xfId="55922"/>
    <cellStyle name="Финансовый 3 3 2 2 2 5" xfId="55923"/>
    <cellStyle name="Финансовый 3 3 2 2 2 5 2" xfId="55924"/>
    <cellStyle name="Финансовый 3 3 2 2 2 5 3" xfId="55925"/>
    <cellStyle name="Финансовый 3 3 2 2 2 5 4" xfId="55926"/>
    <cellStyle name="Финансовый 3 3 2 2 2 6" xfId="55927"/>
    <cellStyle name="Финансовый 3 3 2 2 2 7" xfId="55928"/>
    <cellStyle name="Финансовый 3 3 2 2 2 8" xfId="55929"/>
    <cellStyle name="Финансовый 3 3 2 2 2 9" xfId="55930"/>
    <cellStyle name="Финансовый 3 3 2 2 3" xfId="55931"/>
    <cellStyle name="Финансовый 3 3 2 2 3 2" xfId="55932"/>
    <cellStyle name="Финансовый 3 3 2 2 3 2 2" xfId="55933"/>
    <cellStyle name="Финансовый 3 3 2 2 3 2 2 2" xfId="55934"/>
    <cellStyle name="Финансовый 3 3 2 2 3 2 2 2 2" xfId="55935"/>
    <cellStyle name="Финансовый 3 3 2 2 3 2 2 3" xfId="55936"/>
    <cellStyle name="Финансовый 3 3 2 2 3 2 2 4" xfId="55937"/>
    <cellStyle name="Финансовый 3 3 2 2 3 2 2 5" xfId="55938"/>
    <cellStyle name="Финансовый 3 3 2 2 3 2 3" xfId="55939"/>
    <cellStyle name="Финансовый 3 3 2 2 3 2 3 2" xfId="55940"/>
    <cellStyle name="Финансовый 3 3 2 2 3 2 3 3" xfId="55941"/>
    <cellStyle name="Финансовый 3 3 2 2 3 2 3 4" xfId="55942"/>
    <cellStyle name="Финансовый 3 3 2 2 3 2 4" xfId="55943"/>
    <cellStyle name="Финансовый 3 3 2 2 3 2 5" xfId="55944"/>
    <cellStyle name="Финансовый 3 3 2 2 3 2 6" xfId="55945"/>
    <cellStyle name="Финансовый 3 3 2 2 3 2 7" xfId="55946"/>
    <cellStyle name="Финансовый 3 3 2 2 3 3" xfId="55947"/>
    <cellStyle name="Финансовый 3 3 2 2 3 3 2" xfId="55948"/>
    <cellStyle name="Финансовый 3 3 2 2 3 3 2 2" xfId="55949"/>
    <cellStyle name="Финансовый 3 3 2 2 3 3 3" xfId="55950"/>
    <cellStyle name="Финансовый 3 3 2 2 3 3 4" xfId="55951"/>
    <cellStyle name="Финансовый 3 3 2 2 3 3 5" xfId="55952"/>
    <cellStyle name="Финансовый 3 3 2 2 3 4" xfId="55953"/>
    <cellStyle name="Финансовый 3 3 2 2 3 4 2" xfId="55954"/>
    <cellStyle name="Финансовый 3 3 2 2 3 4 2 2" xfId="55955"/>
    <cellStyle name="Финансовый 3 3 2 2 3 4 3" xfId="55956"/>
    <cellStyle name="Финансовый 3 3 2 2 3 4 4" xfId="55957"/>
    <cellStyle name="Финансовый 3 3 2 2 3 4 5" xfId="55958"/>
    <cellStyle name="Финансовый 3 3 2 2 3 5" xfId="55959"/>
    <cellStyle name="Финансовый 3 3 2 2 3 5 2" xfId="55960"/>
    <cellStyle name="Финансовый 3 3 2 2 3 5 3" xfId="55961"/>
    <cellStyle name="Финансовый 3 3 2 2 3 5 4" xfId="55962"/>
    <cellStyle name="Финансовый 3 3 2 2 3 6" xfId="55963"/>
    <cellStyle name="Финансовый 3 3 2 2 3 7" xfId="55964"/>
    <cellStyle name="Финансовый 3 3 2 2 3 8" xfId="55965"/>
    <cellStyle name="Финансовый 3 3 2 2 3 9" xfId="55966"/>
    <cellStyle name="Финансовый 3 3 2 2 4" xfId="55967"/>
    <cellStyle name="Финансовый 3 3 2 2 4 2" xfId="55968"/>
    <cellStyle name="Финансовый 3 3 2 2 4 2 2" xfId="55969"/>
    <cellStyle name="Финансовый 3 3 2 2 4 2 2 2" xfId="55970"/>
    <cellStyle name="Финансовый 3 3 2 2 4 2 2 2 2" xfId="55971"/>
    <cellStyle name="Финансовый 3 3 2 2 4 2 2 3" xfId="55972"/>
    <cellStyle name="Финансовый 3 3 2 2 4 2 2 4" xfId="55973"/>
    <cellStyle name="Финансовый 3 3 2 2 4 2 2 5" xfId="55974"/>
    <cellStyle name="Финансовый 3 3 2 2 4 2 3" xfId="55975"/>
    <cellStyle name="Финансовый 3 3 2 2 4 2 3 2" xfId="55976"/>
    <cellStyle name="Финансовый 3 3 2 2 4 2 3 3" xfId="55977"/>
    <cellStyle name="Финансовый 3 3 2 2 4 2 3 4" xfId="55978"/>
    <cellStyle name="Финансовый 3 3 2 2 4 2 4" xfId="55979"/>
    <cellStyle name="Финансовый 3 3 2 2 4 2 5" xfId="55980"/>
    <cellStyle name="Финансовый 3 3 2 2 4 2 6" xfId="55981"/>
    <cellStyle name="Финансовый 3 3 2 2 4 2 7" xfId="55982"/>
    <cellStyle name="Финансовый 3 3 2 2 4 3" xfId="55983"/>
    <cellStyle name="Финансовый 3 3 2 2 4 3 2" xfId="55984"/>
    <cellStyle name="Финансовый 3 3 2 2 4 3 2 2" xfId="55985"/>
    <cellStyle name="Финансовый 3 3 2 2 4 3 3" xfId="55986"/>
    <cellStyle name="Финансовый 3 3 2 2 4 3 4" xfId="55987"/>
    <cellStyle name="Финансовый 3 3 2 2 4 3 5" xfId="55988"/>
    <cellStyle name="Финансовый 3 3 2 2 4 4" xfId="55989"/>
    <cellStyle name="Финансовый 3 3 2 2 4 4 2" xfId="55990"/>
    <cellStyle name="Финансовый 3 3 2 2 4 4 3" xfId="55991"/>
    <cellStyle name="Финансовый 3 3 2 2 4 4 4" xfId="55992"/>
    <cellStyle name="Финансовый 3 3 2 2 4 5" xfId="55993"/>
    <cellStyle name="Финансовый 3 3 2 2 4 6" xfId="55994"/>
    <cellStyle name="Финансовый 3 3 2 2 4 7" xfId="55995"/>
    <cellStyle name="Финансовый 3 3 2 2 4 8" xfId="55996"/>
    <cellStyle name="Финансовый 3 3 2 2 5" xfId="55997"/>
    <cellStyle name="Финансовый 3 3 2 2 5 2" xfId="55998"/>
    <cellStyle name="Финансовый 3 3 2 2 5 2 2" xfId="55999"/>
    <cellStyle name="Финансовый 3 3 2 2 5 2 2 2" xfId="56000"/>
    <cellStyle name="Финансовый 3 3 2 2 5 2 2 2 2" xfId="56001"/>
    <cellStyle name="Финансовый 3 3 2 2 5 2 2 3" xfId="56002"/>
    <cellStyle name="Финансовый 3 3 2 2 5 2 2 4" xfId="56003"/>
    <cellStyle name="Финансовый 3 3 2 2 5 2 2 5" xfId="56004"/>
    <cellStyle name="Финансовый 3 3 2 2 5 2 3" xfId="56005"/>
    <cellStyle name="Финансовый 3 3 2 2 5 2 3 2" xfId="56006"/>
    <cellStyle name="Финансовый 3 3 2 2 5 2 3 3" xfId="56007"/>
    <cellStyle name="Финансовый 3 3 2 2 5 2 3 4" xfId="56008"/>
    <cellStyle name="Финансовый 3 3 2 2 5 2 4" xfId="56009"/>
    <cellStyle name="Финансовый 3 3 2 2 5 2 5" xfId="56010"/>
    <cellStyle name="Финансовый 3 3 2 2 5 2 6" xfId="56011"/>
    <cellStyle name="Финансовый 3 3 2 2 5 2 7" xfId="56012"/>
    <cellStyle name="Финансовый 3 3 2 2 5 3" xfId="56013"/>
    <cellStyle name="Финансовый 3 3 2 2 5 3 2" xfId="56014"/>
    <cellStyle name="Финансовый 3 3 2 2 5 3 2 2" xfId="56015"/>
    <cellStyle name="Финансовый 3 3 2 2 5 3 3" xfId="56016"/>
    <cellStyle name="Финансовый 3 3 2 2 5 3 4" xfId="56017"/>
    <cellStyle name="Финансовый 3 3 2 2 5 3 5" xfId="56018"/>
    <cellStyle name="Финансовый 3 3 2 2 5 4" xfId="56019"/>
    <cellStyle name="Финансовый 3 3 2 2 5 4 2" xfId="56020"/>
    <cellStyle name="Финансовый 3 3 2 2 5 4 3" xfId="56021"/>
    <cellStyle name="Финансовый 3 3 2 2 5 4 4" xfId="56022"/>
    <cellStyle name="Финансовый 3 3 2 2 5 5" xfId="56023"/>
    <cellStyle name="Финансовый 3 3 2 2 5 6" xfId="56024"/>
    <cellStyle name="Финансовый 3 3 2 2 5 7" xfId="56025"/>
    <cellStyle name="Финансовый 3 3 2 2 5 8" xfId="56026"/>
    <cellStyle name="Финансовый 3 3 2 2 6" xfId="56027"/>
    <cellStyle name="Финансовый 3 3 2 2 6 2" xfId="56028"/>
    <cellStyle name="Финансовый 3 3 2 2 6 2 2" xfId="56029"/>
    <cellStyle name="Финансовый 3 3 2 2 6 2 2 2" xfId="56030"/>
    <cellStyle name="Финансовый 3 3 2 2 6 2 2 2 2" xfId="56031"/>
    <cellStyle name="Финансовый 3 3 2 2 6 2 2 3" xfId="56032"/>
    <cellStyle name="Финансовый 3 3 2 2 6 2 2 4" xfId="56033"/>
    <cellStyle name="Финансовый 3 3 2 2 6 2 2 5" xfId="56034"/>
    <cellStyle name="Финансовый 3 3 2 2 6 2 3" xfId="56035"/>
    <cellStyle name="Финансовый 3 3 2 2 6 2 3 2" xfId="56036"/>
    <cellStyle name="Финансовый 3 3 2 2 6 2 3 3" xfId="56037"/>
    <cellStyle name="Финансовый 3 3 2 2 6 2 3 4" xfId="56038"/>
    <cellStyle name="Финансовый 3 3 2 2 6 2 4" xfId="56039"/>
    <cellStyle name="Финансовый 3 3 2 2 6 2 5" xfId="56040"/>
    <cellStyle name="Финансовый 3 3 2 2 6 2 6" xfId="56041"/>
    <cellStyle name="Финансовый 3 3 2 2 6 2 7" xfId="56042"/>
    <cellStyle name="Финансовый 3 3 2 2 6 3" xfId="56043"/>
    <cellStyle name="Финансовый 3 3 2 2 6 3 2" xfId="56044"/>
    <cellStyle name="Финансовый 3 3 2 2 6 3 2 2" xfId="56045"/>
    <cellStyle name="Финансовый 3 3 2 2 6 3 3" xfId="56046"/>
    <cellStyle name="Финансовый 3 3 2 2 6 3 4" xfId="56047"/>
    <cellStyle name="Финансовый 3 3 2 2 6 3 5" xfId="56048"/>
    <cellStyle name="Финансовый 3 3 2 2 6 4" xfId="56049"/>
    <cellStyle name="Финансовый 3 3 2 2 6 4 2" xfId="56050"/>
    <cellStyle name="Финансовый 3 3 2 2 6 4 3" xfId="56051"/>
    <cellStyle name="Финансовый 3 3 2 2 6 4 4" xfId="56052"/>
    <cellStyle name="Финансовый 3 3 2 2 6 5" xfId="56053"/>
    <cellStyle name="Финансовый 3 3 2 2 6 6" xfId="56054"/>
    <cellStyle name="Финансовый 3 3 2 2 6 7" xfId="56055"/>
    <cellStyle name="Финансовый 3 3 2 2 6 8" xfId="56056"/>
    <cellStyle name="Финансовый 3 3 2 2 7" xfId="56057"/>
    <cellStyle name="Финансовый 3 3 2 2 7 2" xfId="56058"/>
    <cellStyle name="Финансовый 3 3 2 2 7 2 2" xfId="56059"/>
    <cellStyle name="Финансовый 3 3 2 2 7 2 2 2" xfId="56060"/>
    <cellStyle name="Финансовый 3 3 2 2 7 2 2 2 2" xfId="56061"/>
    <cellStyle name="Финансовый 3 3 2 2 7 2 2 3" xfId="56062"/>
    <cellStyle name="Финансовый 3 3 2 2 7 2 2 4" xfId="56063"/>
    <cellStyle name="Финансовый 3 3 2 2 7 2 2 5" xfId="56064"/>
    <cellStyle name="Финансовый 3 3 2 2 7 2 3" xfId="56065"/>
    <cellStyle name="Финансовый 3 3 2 2 7 2 3 2" xfId="56066"/>
    <cellStyle name="Финансовый 3 3 2 2 7 2 3 3" xfId="56067"/>
    <cellStyle name="Финансовый 3 3 2 2 7 2 3 4" xfId="56068"/>
    <cellStyle name="Финансовый 3 3 2 2 7 2 4" xfId="56069"/>
    <cellStyle name="Финансовый 3 3 2 2 7 2 5" xfId="56070"/>
    <cellStyle name="Финансовый 3 3 2 2 7 2 6" xfId="56071"/>
    <cellStyle name="Финансовый 3 3 2 2 7 2 7" xfId="56072"/>
    <cellStyle name="Финансовый 3 3 2 2 7 3" xfId="56073"/>
    <cellStyle name="Финансовый 3 3 2 2 7 3 2" xfId="56074"/>
    <cellStyle name="Финансовый 3 3 2 2 7 3 2 2" xfId="56075"/>
    <cellStyle name="Финансовый 3 3 2 2 7 3 3" xfId="56076"/>
    <cellStyle name="Финансовый 3 3 2 2 7 3 4" xfId="56077"/>
    <cellStyle name="Финансовый 3 3 2 2 7 3 5" xfId="56078"/>
    <cellStyle name="Финансовый 3 3 2 2 7 4" xfId="56079"/>
    <cellStyle name="Финансовый 3 3 2 2 7 4 2" xfId="56080"/>
    <cellStyle name="Финансовый 3 3 2 2 7 4 3" xfId="56081"/>
    <cellStyle name="Финансовый 3 3 2 2 7 4 4" xfId="56082"/>
    <cellStyle name="Финансовый 3 3 2 2 7 5" xfId="56083"/>
    <cellStyle name="Финансовый 3 3 2 2 7 6" xfId="56084"/>
    <cellStyle name="Финансовый 3 3 2 2 7 7" xfId="56085"/>
    <cellStyle name="Финансовый 3 3 2 2 7 8" xfId="56086"/>
    <cellStyle name="Финансовый 3 3 2 2 8" xfId="56087"/>
    <cellStyle name="Финансовый 3 3 2 2 8 2" xfId="56088"/>
    <cellStyle name="Финансовый 3 3 2 2 8 2 2" xfId="56089"/>
    <cellStyle name="Финансовый 3 3 2 2 8 2 2 2" xfId="56090"/>
    <cellStyle name="Финансовый 3 3 2 2 8 2 3" xfId="56091"/>
    <cellStyle name="Финансовый 3 3 2 2 8 2 4" xfId="56092"/>
    <cellStyle name="Финансовый 3 3 2 2 8 2 5" xfId="56093"/>
    <cellStyle name="Финансовый 3 3 2 2 8 3" xfId="56094"/>
    <cellStyle name="Финансовый 3 3 2 2 8 3 2" xfId="56095"/>
    <cellStyle name="Финансовый 3 3 2 2 8 3 3" xfId="56096"/>
    <cellStyle name="Финансовый 3 3 2 2 8 3 4" xfId="56097"/>
    <cellStyle name="Финансовый 3 3 2 2 8 4" xfId="56098"/>
    <cellStyle name="Финансовый 3 3 2 2 8 5" xfId="56099"/>
    <cellStyle name="Финансовый 3 3 2 2 8 6" xfId="56100"/>
    <cellStyle name="Финансовый 3 3 2 2 8 7" xfId="56101"/>
    <cellStyle name="Финансовый 3 3 2 2 9" xfId="56102"/>
    <cellStyle name="Финансовый 3 3 2 2 9 2" xfId="56103"/>
    <cellStyle name="Финансовый 3 3 2 2 9 2 2" xfId="56104"/>
    <cellStyle name="Финансовый 3 3 2 2 9 2 2 2" xfId="56105"/>
    <cellStyle name="Финансовый 3 3 2 2 9 2 3" xfId="56106"/>
    <cellStyle name="Финансовый 3 3 2 2 9 2 4" xfId="56107"/>
    <cellStyle name="Финансовый 3 3 2 2 9 2 5" xfId="56108"/>
    <cellStyle name="Финансовый 3 3 2 2 9 3" xfId="56109"/>
    <cellStyle name="Финансовый 3 3 2 2 9 3 2" xfId="56110"/>
    <cellStyle name="Финансовый 3 3 2 2 9 3 3" xfId="56111"/>
    <cellStyle name="Финансовый 3 3 2 2 9 3 4" xfId="56112"/>
    <cellStyle name="Финансовый 3 3 2 2 9 4" xfId="56113"/>
    <cellStyle name="Финансовый 3 3 2 2 9 5" xfId="56114"/>
    <cellStyle name="Финансовый 3 3 2 2 9 6" xfId="56115"/>
    <cellStyle name="Финансовый 3 3 2 2 9 7" xfId="56116"/>
    <cellStyle name="Финансовый 3 3 2 3" xfId="56117"/>
    <cellStyle name="Финансовый 3 3 2 3 2" xfId="56118"/>
    <cellStyle name="Финансовый 3 3 2 3 2 2" xfId="56119"/>
    <cellStyle name="Финансовый 3 3 2 3 2 2 2" xfId="56120"/>
    <cellStyle name="Финансовый 3 3 2 3 2 2 2 2" xfId="56121"/>
    <cellStyle name="Финансовый 3 3 2 3 2 2 3" xfId="56122"/>
    <cellStyle name="Финансовый 3 3 2 3 2 2 4" xfId="56123"/>
    <cellStyle name="Финансовый 3 3 2 3 2 2 5" xfId="56124"/>
    <cellStyle name="Финансовый 3 3 2 3 2 3" xfId="56125"/>
    <cellStyle name="Финансовый 3 3 2 3 2 3 2" xfId="56126"/>
    <cellStyle name="Финансовый 3 3 2 3 2 3 3" xfId="56127"/>
    <cellStyle name="Финансовый 3 3 2 3 2 3 4" xfId="56128"/>
    <cellStyle name="Финансовый 3 3 2 3 2 4" xfId="56129"/>
    <cellStyle name="Финансовый 3 3 2 3 2 5" xfId="56130"/>
    <cellStyle name="Финансовый 3 3 2 3 2 6" xfId="56131"/>
    <cellStyle name="Финансовый 3 3 2 3 2 7" xfId="56132"/>
    <cellStyle name="Финансовый 3 3 2 3 3" xfId="56133"/>
    <cellStyle name="Финансовый 3 3 2 3 3 2" xfId="56134"/>
    <cellStyle name="Финансовый 3 3 2 3 3 2 2" xfId="56135"/>
    <cellStyle name="Финансовый 3 3 2 3 3 3" xfId="56136"/>
    <cellStyle name="Финансовый 3 3 2 3 3 4" xfId="56137"/>
    <cellStyle name="Финансовый 3 3 2 3 3 5" xfId="56138"/>
    <cellStyle name="Финансовый 3 3 2 3 4" xfId="56139"/>
    <cellStyle name="Финансовый 3 3 2 3 4 2" xfId="56140"/>
    <cellStyle name="Финансовый 3 3 2 3 4 2 2" xfId="56141"/>
    <cellStyle name="Финансовый 3 3 2 3 4 3" xfId="56142"/>
    <cellStyle name="Финансовый 3 3 2 3 4 4" xfId="56143"/>
    <cellStyle name="Финансовый 3 3 2 3 4 5" xfId="56144"/>
    <cellStyle name="Финансовый 3 3 2 3 5" xfId="56145"/>
    <cellStyle name="Финансовый 3 3 2 3 5 2" xfId="56146"/>
    <cellStyle name="Финансовый 3 3 2 3 5 3" xfId="56147"/>
    <cellStyle name="Финансовый 3 3 2 3 5 4" xfId="56148"/>
    <cellStyle name="Финансовый 3 3 2 3 6" xfId="56149"/>
    <cellStyle name="Финансовый 3 3 2 3 7" xfId="56150"/>
    <cellStyle name="Финансовый 3 3 2 3 8" xfId="56151"/>
    <cellStyle name="Финансовый 3 3 2 3 9" xfId="56152"/>
    <cellStyle name="Финансовый 3 3 2 4" xfId="56153"/>
    <cellStyle name="Финансовый 3 3 2 4 2" xfId="56154"/>
    <cellStyle name="Финансовый 3 3 2 4 2 2" xfId="56155"/>
    <cellStyle name="Финансовый 3 3 2 4 2 2 2" xfId="56156"/>
    <cellStyle name="Финансовый 3 3 2 4 2 2 2 2" xfId="56157"/>
    <cellStyle name="Финансовый 3 3 2 4 2 2 3" xfId="56158"/>
    <cellStyle name="Финансовый 3 3 2 4 2 2 4" xfId="56159"/>
    <cellStyle name="Финансовый 3 3 2 4 2 2 5" xfId="56160"/>
    <cellStyle name="Финансовый 3 3 2 4 2 3" xfId="56161"/>
    <cellStyle name="Финансовый 3 3 2 4 2 3 2" xfId="56162"/>
    <cellStyle name="Финансовый 3 3 2 4 2 3 3" xfId="56163"/>
    <cellStyle name="Финансовый 3 3 2 4 2 3 4" xfId="56164"/>
    <cellStyle name="Финансовый 3 3 2 4 2 4" xfId="56165"/>
    <cellStyle name="Финансовый 3 3 2 4 2 5" xfId="56166"/>
    <cellStyle name="Финансовый 3 3 2 4 2 6" xfId="56167"/>
    <cellStyle name="Финансовый 3 3 2 4 2 7" xfId="56168"/>
    <cellStyle name="Финансовый 3 3 2 4 3" xfId="56169"/>
    <cellStyle name="Финансовый 3 3 2 4 3 2" xfId="56170"/>
    <cellStyle name="Финансовый 3 3 2 4 3 2 2" xfId="56171"/>
    <cellStyle name="Финансовый 3 3 2 4 3 3" xfId="56172"/>
    <cellStyle name="Финансовый 3 3 2 4 3 4" xfId="56173"/>
    <cellStyle name="Финансовый 3 3 2 4 3 5" xfId="56174"/>
    <cellStyle name="Финансовый 3 3 2 4 4" xfId="56175"/>
    <cellStyle name="Финансовый 3 3 2 4 4 2" xfId="56176"/>
    <cellStyle name="Финансовый 3 3 2 4 4 2 2" xfId="56177"/>
    <cellStyle name="Финансовый 3 3 2 4 4 3" xfId="56178"/>
    <cellStyle name="Финансовый 3 3 2 4 4 4" xfId="56179"/>
    <cellStyle name="Финансовый 3 3 2 4 4 5" xfId="56180"/>
    <cellStyle name="Финансовый 3 3 2 4 5" xfId="56181"/>
    <cellStyle name="Финансовый 3 3 2 4 5 2" xfId="56182"/>
    <cellStyle name="Финансовый 3 3 2 4 5 3" xfId="56183"/>
    <cellStyle name="Финансовый 3 3 2 4 5 4" xfId="56184"/>
    <cellStyle name="Финансовый 3 3 2 4 6" xfId="56185"/>
    <cellStyle name="Финансовый 3 3 2 4 7" xfId="56186"/>
    <cellStyle name="Финансовый 3 3 2 4 8" xfId="56187"/>
    <cellStyle name="Финансовый 3 3 2 4 9" xfId="56188"/>
    <cellStyle name="Финансовый 3 3 2 5" xfId="56189"/>
    <cellStyle name="Финансовый 3 3 2 5 2" xfId="56190"/>
    <cellStyle name="Финансовый 3 3 2 5 2 2" xfId="56191"/>
    <cellStyle name="Финансовый 3 3 2 5 2 2 2" xfId="56192"/>
    <cellStyle name="Финансовый 3 3 2 5 2 2 2 2" xfId="56193"/>
    <cellStyle name="Финансовый 3 3 2 5 2 2 3" xfId="56194"/>
    <cellStyle name="Финансовый 3 3 2 5 2 2 4" xfId="56195"/>
    <cellStyle name="Финансовый 3 3 2 5 2 2 5" xfId="56196"/>
    <cellStyle name="Финансовый 3 3 2 5 2 3" xfId="56197"/>
    <cellStyle name="Финансовый 3 3 2 5 2 3 2" xfId="56198"/>
    <cellStyle name="Финансовый 3 3 2 5 2 3 3" xfId="56199"/>
    <cellStyle name="Финансовый 3 3 2 5 2 3 4" xfId="56200"/>
    <cellStyle name="Финансовый 3 3 2 5 2 4" xfId="56201"/>
    <cellStyle name="Финансовый 3 3 2 5 2 5" xfId="56202"/>
    <cellStyle name="Финансовый 3 3 2 5 2 6" xfId="56203"/>
    <cellStyle name="Финансовый 3 3 2 5 2 7" xfId="56204"/>
    <cellStyle name="Финансовый 3 3 2 5 3" xfId="56205"/>
    <cellStyle name="Финансовый 3 3 2 5 3 2" xfId="56206"/>
    <cellStyle name="Финансовый 3 3 2 5 3 2 2" xfId="56207"/>
    <cellStyle name="Финансовый 3 3 2 5 3 3" xfId="56208"/>
    <cellStyle name="Финансовый 3 3 2 5 3 4" xfId="56209"/>
    <cellStyle name="Финансовый 3 3 2 5 3 5" xfId="56210"/>
    <cellStyle name="Финансовый 3 3 2 5 4" xfId="56211"/>
    <cellStyle name="Финансовый 3 3 2 5 4 2" xfId="56212"/>
    <cellStyle name="Финансовый 3 3 2 5 4 3" xfId="56213"/>
    <cellStyle name="Финансовый 3 3 2 5 4 4" xfId="56214"/>
    <cellStyle name="Финансовый 3 3 2 5 5" xfId="56215"/>
    <cellStyle name="Финансовый 3 3 2 5 6" xfId="56216"/>
    <cellStyle name="Финансовый 3 3 2 5 7" xfId="56217"/>
    <cellStyle name="Финансовый 3 3 2 5 8" xfId="56218"/>
    <cellStyle name="Финансовый 3 3 2 6" xfId="56219"/>
    <cellStyle name="Финансовый 3 3 2 6 2" xfId="56220"/>
    <cellStyle name="Финансовый 3 3 2 6 2 2" xfId="56221"/>
    <cellStyle name="Финансовый 3 3 2 6 2 2 2" xfId="56222"/>
    <cellStyle name="Финансовый 3 3 2 6 2 2 2 2" xfId="56223"/>
    <cellStyle name="Финансовый 3 3 2 6 2 2 3" xfId="56224"/>
    <cellStyle name="Финансовый 3 3 2 6 2 2 4" xfId="56225"/>
    <cellStyle name="Финансовый 3 3 2 6 2 2 5" xfId="56226"/>
    <cellStyle name="Финансовый 3 3 2 6 2 3" xfId="56227"/>
    <cellStyle name="Финансовый 3 3 2 6 2 3 2" xfId="56228"/>
    <cellStyle name="Финансовый 3 3 2 6 2 3 3" xfId="56229"/>
    <cellStyle name="Финансовый 3 3 2 6 2 3 4" xfId="56230"/>
    <cellStyle name="Финансовый 3 3 2 6 2 4" xfId="56231"/>
    <cellStyle name="Финансовый 3 3 2 6 2 5" xfId="56232"/>
    <cellStyle name="Финансовый 3 3 2 6 2 6" xfId="56233"/>
    <cellStyle name="Финансовый 3 3 2 6 2 7" xfId="56234"/>
    <cellStyle name="Финансовый 3 3 2 6 3" xfId="56235"/>
    <cellStyle name="Финансовый 3 3 2 6 3 2" xfId="56236"/>
    <cellStyle name="Финансовый 3 3 2 6 3 2 2" xfId="56237"/>
    <cellStyle name="Финансовый 3 3 2 6 3 3" xfId="56238"/>
    <cellStyle name="Финансовый 3 3 2 6 3 4" xfId="56239"/>
    <cellStyle name="Финансовый 3 3 2 6 3 5" xfId="56240"/>
    <cellStyle name="Финансовый 3 3 2 6 4" xfId="56241"/>
    <cellStyle name="Финансовый 3 3 2 6 4 2" xfId="56242"/>
    <cellStyle name="Финансовый 3 3 2 6 4 3" xfId="56243"/>
    <cellStyle name="Финансовый 3 3 2 6 4 4" xfId="56244"/>
    <cellStyle name="Финансовый 3 3 2 6 5" xfId="56245"/>
    <cellStyle name="Финансовый 3 3 2 6 6" xfId="56246"/>
    <cellStyle name="Финансовый 3 3 2 6 7" xfId="56247"/>
    <cellStyle name="Финансовый 3 3 2 6 8" xfId="56248"/>
    <cellStyle name="Финансовый 3 3 2 7" xfId="56249"/>
    <cellStyle name="Финансовый 3 3 2 7 2" xfId="56250"/>
    <cellStyle name="Финансовый 3 3 2 7 2 2" xfId="56251"/>
    <cellStyle name="Финансовый 3 3 2 7 2 2 2" xfId="56252"/>
    <cellStyle name="Финансовый 3 3 2 7 2 2 2 2" xfId="56253"/>
    <cellStyle name="Финансовый 3 3 2 7 2 2 3" xfId="56254"/>
    <cellStyle name="Финансовый 3 3 2 7 2 2 4" xfId="56255"/>
    <cellStyle name="Финансовый 3 3 2 7 2 2 5" xfId="56256"/>
    <cellStyle name="Финансовый 3 3 2 7 2 3" xfId="56257"/>
    <cellStyle name="Финансовый 3 3 2 7 2 3 2" xfId="56258"/>
    <cellStyle name="Финансовый 3 3 2 7 2 3 3" xfId="56259"/>
    <cellStyle name="Финансовый 3 3 2 7 2 3 4" xfId="56260"/>
    <cellStyle name="Финансовый 3 3 2 7 2 4" xfId="56261"/>
    <cellStyle name="Финансовый 3 3 2 7 2 5" xfId="56262"/>
    <cellStyle name="Финансовый 3 3 2 7 2 6" xfId="56263"/>
    <cellStyle name="Финансовый 3 3 2 7 2 7" xfId="56264"/>
    <cellStyle name="Финансовый 3 3 2 7 3" xfId="56265"/>
    <cellStyle name="Финансовый 3 3 2 7 3 2" xfId="56266"/>
    <cellStyle name="Финансовый 3 3 2 7 3 2 2" xfId="56267"/>
    <cellStyle name="Финансовый 3 3 2 7 3 3" xfId="56268"/>
    <cellStyle name="Финансовый 3 3 2 7 3 4" xfId="56269"/>
    <cellStyle name="Финансовый 3 3 2 7 3 5" xfId="56270"/>
    <cellStyle name="Финансовый 3 3 2 7 4" xfId="56271"/>
    <cellStyle name="Финансовый 3 3 2 7 4 2" xfId="56272"/>
    <cellStyle name="Финансовый 3 3 2 7 4 3" xfId="56273"/>
    <cellStyle name="Финансовый 3 3 2 7 4 4" xfId="56274"/>
    <cellStyle name="Финансовый 3 3 2 7 5" xfId="56275"/>
    <cellStyle name="Финансовый 3 3 2 7 6" xfId="56276"/>
    <cellStyle name="Финансовый 3 3 2 7 7" xfId="56277"/>
    <cellStyle name="Финансовый 3 3 2 7 8" xfId="56278"/>
    <cellStyle name="Финансовый 3 3 2 8" xfId="56279"/>
    <cellStyle name="Финансовый 3 3 2 8 2" xfId="56280"/>
    <cellStyle name="Финансовый 3 3 2 8 2 2" xfId="56281"/>
    <cellStyle name="Финансовый 3 3 2 8 2 2 2" xfId="56282"/>
    <cellStyle name="Финансовый 3 3 2 8 2 2 2 2" xfId="56283"/>
    <cellStyle name="Финансовый 3 3 2 8 2 2 3" xfId="56284"/>
    <cellStyle name="Финансовый 3 3 2 8 2 2 4" xfId="56285"/>
    <cellStyle name="Финансовый 3 3 2 8 2 2 5" xfId="56286"/>
    <cellStyle name="Финансовый 3 3 2 8 2 3" xfId="56287"/>
    <cellStyle name="Финансовый 3 3 2 8 2 3 2" xfId="56288"/>
    <cellStyle name="Финансовый 3 3 2 8 2 3 3" xfId="56289"/>
    <cellStyle name="Финансовый 3 3 2 8 2 3 4" xfId="56290"/>
    <cellStyle name="Финансовый 3 3 2 8 2 4" xfId="56291"/>
    <cellStyle name="Финансовый 3 3 2 8 2 5" xfId="56292"/>
    <cellStyle name="Финансовый 3 3 2 8 2 6" xfId="56293"/>
    <cellStyle name="Финансовый 3 3 2 8 2 7" xfId="56294"/>
    <cellStyle name="Финансовый 3 3 2 8 3" xfId="56295"/>
    <cellStyle name="Финансовый 3 3 2 8 3 2" xfId="56296"/>
    <cellStyle name="Финансовый 3 3 2 8 3 2 2" xfId="56297"/>
    <cellStyle name="Финансовый 3 3 2 8 3 3" xfId="56298"/>
    <cellStyle name="Финансовый 3 3 2 8 3 4" xfId="56299"/>
    <cellStyle name="Финансовый 3 3 2 8 3 5" xfId="56300"/>
    <cellStyle name="Финансовый 3 3 2 8 4" xfId="56301"/>
    <cellStyle name="Финансовый 3 3 2 8 4 2" xfId="56302"/>
    <cellStyle name="Финансовый 3 3 2 8 4 3" xfId="56303"/>
    <cellStyle name="Финансовый 3 3 2 8 4 4" xfId="56304"/>
    <cellStyle name="Финансовый 3 3 2 8 5" xfId="56305"/>
    <cellStyle name="Финансовый 3 3 2 8 6" xfId="56306"/>
    <cellStyle name="Финансовый 3 3 2 8 7" xfId="56307"/>
    <cellStyle name="Финансовый 3 3 2 8 8" xfId="56308"/>
    <cellStyle name="Финансовый 3 3 2 9" xfId="56309"/>
    <cellStyle name="Финансовый 3 3 2 9 2" xfId="56310"/>
    <cellStyle name="Финансовый 3 3 2 9 2 2" xfId="56311"/>
    <cellStyle name="Финансовый 3 3 2 9 2 2 2" xfId="56312"/>
    <cellStyle name="Финансовый 3 3 2 9 2 3" xfId="56313"/>
    <cellStyle name="Финансовый 3 3 2 9 2 4" xfId="56314"/>
    <cellStyle name="Финансовый 3 3 2 9 2 5" xfId="56315"/>
    <cellStyle name="Финансовый 3 3 2 9 3" xfId="56316"/>
    <cellStyle name="Финансовый 3 3 2 9 3 2" xfId="56317"/>
    <cellStyle name="Финансовый 3 3 2 9 3 3" xfId="56318"/>
    <cellStyle name="Финансовый 3 3 2 9 3 4" xfId="56319"/>
    <cellStyle name="Финансовый 3 3 2 9 4" xfId="56320"/>
    <cellStyle name="Финансовый 3 3 2 9 5" xfId="56321"/>
    <cellStyle name="Финансовый 3 3 2 9 6" xfId="56322"/>
    <cellStyle name="Финансовый 3 3 2 9 7" xfId="56323"/>
    <cellStyle name="Финансовый 3 3 3" xfId="56324"/>
    <cellStyle name="Финансовый 3 3 4" xfId="56325"/>
    <cellStyle name="Финансовый 3 3 4 10" xfId="56326"/>
    <cellStyle name="Финансовый 3 3 4 10 2" xfId="56327"/>
    <cellStyle name="Финансовый 3 3 4 10 2 2" xfId="56328"/>
    <cellStyle name="Финансовый 3 3 4 10 3" xfId="56329"/>
    <cellStyle name="Финансовый 3 3 4 10 4" xfId="56330"/>
    <cellStyle name="Финансовый 3 3 4 10 5" xfId="56331"/>
    <cellStyle name="Финансовый 3 3 4 11" xfId="56332"/>
    <cellStyle name="Финансовый 3 3 4 11 2" xfId="56333"/>
    <cellStyle name="Финансовый 3 3 4 11 3" xfId="56334"/>
    <cellStyle name="Финансовый 3 3 4 11 4" xfId="56335"/>
    <cellStyle name="Финансовый 3 3 4 12" xfId="56336"/>
    <cellStyle name="Финансовый 3 3 4 13" xfId="56337"/>
    <cellStyle name="Финансовый 3 3 4 14" xfId="56338"/>
    <cellStyle name="Финансовый 3 3 4 15" xfId="56339"/>
    <cellStyle name="Финансовый 3 3 4 2" xfId="56340"/>
    <cellStyle name="Финансовый 3 3 4 2 2" xfId="56341"/>
    <cellStyle name="Финансовый 3 3 4 2 2 2" xfId="56342"/>
    <cellStyle name="Финансовый 3 3 4 2 2 2 2" xfId="56343"/>
    <cellStyle name="Финансовый 3 3 4 2 2 2 2 2" xfId="56344"/>
    <cellStyle name="Финансовый 3 3 4 2 2 2 3" xfId="56345"/>
    <cellStyle name="Финансовый 3 3 4 2 2 2 4" xfId="56346"/>
    <cellStyle name="Финансовый 3 3 4 2 2 2 5" xfId="56347"/>
    <cellStyle name="Финансовый 3 3 4 2 2 3" xfId="56348"/>
    <cellStyle name="Финансовый 3 3 4 2 2 3 2" xfId="56349"/>
    <cellStyle name="Финансовый 3 3 4 2 2 3 3" xfId="56350"/>
    <cellStyle name="Финансовый 3 3 4 2 2 3 4" xfId="56351"/>
    <cellStyle name="Финансовый 3 3 4 2 2 4" xfId="56352"/>
    <cellStyle name="Финансовый 3 3 4 2 2 5" xfId="56353"/>
    <cellStyle name="Финансовый 3 3 4 2 2 6" xfId="56354"/>
    <cellStyle name="Финансовый 3 3 4 2 2 7" xfId="56355"/>
    <cellStyle name="Финансовый 3 3 4 2 3" xfId="56356"/>
    <cellStyle name="Финансовый 3 3 4 2 3 2" xfId="56357"/>
    <cellStyle name="Финансовый 3 3 4 2 3 2 2" xfId="56358"/>
    <cellStyle name="Финансовый 3 3 4 2 3 3" xfId="56359"/>
    <cellStyle name="Финансовый 3 3 4 2 3 4" xfId="56360"/>
    <cellStyle name="Финансовый 3 3 4 2 3 5" xfId="56361"/>
    <cellStyle name="Финансовый 3 3 4 2 4" xfId="56362"/>
    <cellStyle name="Финансовый 3 3 4 2 4 2" xfId="56363"/>
    <cellStyle name="Финансовый 3 3 4 2 4 2 2" xfId="56364"/>
    <cellStyle name="Финансовый 3 3 4 2 4 3" xfId="56365"/>
    <cellStyle name="Финансовый 3 3 4 2 4 4" xfId="56366"/>
    <cellStyle name="Финансовый 3 3 4 2 4 5" xfId="56367"/>
    <cellStyle name="Финансовый 3 3 4 2 5" xfId="56368"/>
    <cellStyle name="Финансовый 3 3 4 2 5 2" xfId="56369"/>
    <cellStyle name="Финансовый 3 3 4 2 5 3" xfId="56370"/>
    <cellStyle name="Финансовый 3 3 4 2 5 4" xfId="56371"/>
    <cellStyle name="Финансовый 3 3 4 2 6" xfId="56372"/>
    <cellStyle name="Финансовый 3 3 4 2 7" xfId="56373"/>
    <cellStyle name="Финансовый 3 3 4 2 8" xfId="56374"/>
    <cellStyle name="Финансовый 3 3 4 2 9" xfId="56375"/>
    <cellStyle name="Финансовый 3 3 4 3" xfId="56376"/>
    <cellStyle name="Финансовый 3 3 4 3 2" xfId="56377"/>
    <cellStyle name="Финансовый 3 3 4 3 2 2" xfId="56378"/>
    <cellStyle name="Финансовый 3 3 4 3 2 2 2" xfId="56379"/>
    <cellStyle name="Финансовый 3 3 4 3 2 2 2 2" xfId="56380"/>
    <cellStyle name="Финансовый 3 3 4 3 2 2 3" xfId="56381"/>
    <cellStyle name="Финансовый 3 3 4 3 2 2 4" xfId="56382"/>
    <cellStyle name="Финансовый 3 3 4 3 2 2 5" xfId="56383"/>
    <cellStyle name="Финансовый 3 3 4 3 2 3" xfId="56384"/>
    <cellStyle name="Финансовый 3 3 4 3 2 3 2" xfId="56385"/>
    <cellStyle name="Финансовый 3 3 4 3 2 3 3" xfId="56386"/>
    <cellStyle name="Финансовый 3 3 4 3 2 3 4" xfId="56387"/>
    <cellStyle name="Финансовый 3 3 4 3 2 4" xfId="56388"/>
    <cellStyle name="Финансовый 3 3 4 3 2 5" xfId="56389"/>
    <cellStyle name="Финансовый 3 3 4 3 2 6" xfId="56390"/>
    <cellStyle name="Финансовый 3 3 4 3 2 7" xfId="56391"/>
    <cellStyle name="Финансовый 3 3 4 3 3" xfId="56392"/>
    <cellStyle name="Финансовый 3 3 4 3 3 2" xfId="56393"/>
    <cellStyle name="Финансовый 3 3 4 3 3 2 2" xfId="56394"/>
    <cellStyle name="Финансовый 3 3 4 3 3 3" xfId="56395"/>
    <cellStyle name="Финансовый 3 3 4 3 3 4" xfId="56396"/>
    <cellStyle name="Финансовый 3 3 4 3 3 5" xfId="56397"/>
    <cellStyle name="Финансовый 3 3 4 3 4" xfId="56398"/>
    <cellStyle name="Финансовый 3 3 4 3 4 2" xfId="56399"/>
    <cellStyle name="Финансовый 3 3 4 3 4 2 2" xfId="56400"/>
    <cellStyle name="Финансовый 3 3 4 3 4 3" xfId="56401"/>
    <cellStyle name="Финансовый 3 3 4 3 4 4" xfId="56402"/>
    <cellStyle name="Финансовый 3 3 4 3 4 5" xfId="56403"/>
    <cellStyle name="Финансовый 3 3 4 3 5" xfId="56404"/>
    <cellStyle name="Финансовый 3 3 4 3 5 2" xfId="56405"/>
    <cellStyle name="Финансовый 3 3 4 3 5 3" xfId="56406"/>
    <cellStyle name="Финансовый 3 3 4 3 5 4" xfId="56407"/>
    <cellStyle name="Финансовый 3 3 4 3 6" xfId="56408"/>
    <cellStyle name="Финансовый 3 3 4 3 7" xfId="56409"/>
    <cellStyle name="Финансовый 3 3 4 3 8" xfId="56410"/>
    <cellStyle name="Финансовый 3 3 4 3 9" xfId="56411"/>
    <cellStyle name="Финансовый 3 3 4 4" xfId="56412"/>
    <cellStyle name="Финансовый 3 3 4 4 2" xfId="56413"/>
    <cellStyle name="Финансовый 3 3 4 4 2 2" xfId="56414"/>
    <cellStyle name="Финансовый 3 3 4 4 2 2 2" xfId="56415"/>
    <cellStyle name="Финансовый 3 3 4 4 2 2 2 2" xfId="56416"/>
    <cellStyle name="Финансовый 3 3 4 4 2 2 3" xfId="56417"/>
    <cellStyle name="Финансовый 3 3 4 4 2 2 4" xfId="56418"/>
    <cellStyle name="Финансовый 3 3 4 4 2 2 5" xfId="56419"/>
    <cellStyle name="Финансовый 3 3 4 4 2 3" xfId="56420"/>
    <cellStyle name="Финансовый 3 3 4 4 2 3 2" xfId="56421"/>
    <cellStyle name="Финансовый 3 3 4 4 2 3 3" xfId="56422"/>
    <cellStyle name="Финансовый 3 3 4 4 2 3 4" xfId="56423"/>
    <cellStyle name="Финансовый 3 3 4 4 2 4" xfId="56424"/>
    <cellStyle name="Финансовый 3 3 4 4 2 5" xfId="56425"/>
    <cellStyle name="Финансовый 3 3 4 4 2 6" xfId="56426"/>
    <cellStyle name="Финансовый 3 3 4 4 2 7" xfId="56427"/>
    <cellStyle name="Финансовый 3 3 4 4 3" xfId="56428"/>
    <cellStyle name="Финансовый 3 3 4 4 3 2" xfId="56429"/>
    <cellStyle name="Финансовый 3 3 4 4 3 2 2" xfId="56430"/>
    <cellStyle name="Финансовый 3 3 4 4 3 3" xfId="56431"/>
    <cellStyle name="Финансовый 3 3 4 4 3 4" xfId="56432"/>
    <cellStyle name="Финансовый 3 3 4 4 3 5" xfId="56433"/>
    <cellStyle name="Финансовый 3 3 4 4 4" xfId="56434"/>
    <cellStyle name="Финансовый 3 3 4 4 4 2" xfId="56435"/>
    <cellStyle name="Финансовый 3 3 4 4 4 3" xfId="56436"/>
    <cellStyle name="Финансовый 3 3 4 4 4 4" xfId="56437"/>
    <cellStyle name="Финансовый 3 3 4 4 5" xfId="56438"/>
    <cellStyle name="Финансовый 3 3 4 4 6" xfId="56439"/>
    <cellStyle name="Финансовый 3 3 4 4 7" xfId="56440"/>
    <cellStyle name="Финансовый 3 3 4 4 8" xfId="56441"/>
    <cellStyle name="Финансовый 3 3 4 5" xfId="56442"/>
    <cellStyle name="Финансовый 3 3 4 5 2" xfId="56443"/>
    <cellStyle name="Финансовый 3 3 4 5 2 2" xfId="56444"/>
    <cellStyle name="Финансовый 3 3 4 5 2 2 2" xfId="56445"/>
    <cellStyle name="Финансовый 3 3 4 5 2 2 2 2" xfId="56446"/>
    <cellStyle name="Финансовый 3 3 4 5 2 2 3" xfId="56447"/>
    <cellStyle name="Финансовый 3 3 4 5 2 2 4" xfId="56448"/>
    <cellStyle name="Финансовый 3 3 4 5 2 2 5" xfId="56449"/>
    <cellStyle name="Финансовый 3 3 4 5 2 3" xfId="56450"/>
    <cellStyle name="Финансовый 3 3 4 5 2 3 2" xfId="56451"/>
    <cellStyle name="Финансовый 3 3 4 5 2 3 3" xfId="56452"/>
    <cellStyle name="Финансовый 3 3 4 5 2 3 4" xfId="56453"/>
    <cellStyle name="Финансовый 3 3 4 5 2 4" xfId="56454"/>
    <cellStyle name="Финансовый 3 3 4 5 2 5" xfId="56455"/>
    <cellStyle name="Финансовый 3 3 4 5 2 6" xfId="56456"/>
    <cellStyle name="Финансовый 3 3 4 5 2 7" xfId="56457"/>
    <cellStyle name="Финансовый 3 3 4 5 3" xfId="56458"/>
    <cellStyle name="Финансовый 3 3 4 5 3 2" xfId="56459"/>
    <cellStyle name="Финансовый 3 3 4 5 3 2 2" xfId="56460"/>
    <cellStyle name="Финансовый 3 3 4 5 3 3" xfId="56461"/>
    <cellStyle name="Финансовый 3 3 4 5 3 4" xfId="56462"/>
    <cellStyle name="Финансовый 3 3 4 5 3 5" xfId="56463"/>
    <cellStyle name="Финансовый 3 3 4 5 4" xfId="56464"/>
    <cellStyle name="Финансовый 3 3 4 5 4 2" xfId="56465"/>
    <cellStyle name="Финансовый 3 3 4 5 4 3" xfId="56466"/>
    <cellStyle name="Финансовый 3 3 4 5 4 4" xfId="56467"/>
    <cellStyle name="Финансовый 3 3 4 5 5" xfId="56468"/>
    <cellStyle name="Финансовый 3 3 4 5 6" xfId="56469"/>
    <cellStyle name="Финансовый 3 3 4 5 7" xfId="56470"/>
    <cellStyle name="Финансовый 3 3 4 5 8" xfId="56471"/>
    <cellStyle name="Финансовый 3 3 4 6" xfId="56472"/>
    <cellStyle name="Финансовый 3 3 4 6 2" xfId="56473"/>
    <cellStyle name="Финансовый 3 3 4 6 2 2" xfId="56474"/>
    <cellStyle name="Финансовый 3 3 4 6 2 2 2" xfId="56475"/>
    <cellStyle name="Финансовый 3 3 4 6 2 2 2 2" xfId="56476"/>
    <cellStyle name="Финансовый 3 3 4 6 2 2 3" xfId="56477"/>
    <cellStyle name="Финансовый 3 3 4 6 2 2 4" xfId="56478"/>
    <cellStyle name="Финансовый 3 3 4 6 2 2 5" xfId="56479"/>
    <cellStyle name="Финансовый 3 3 4 6 2 3" xfId="56480"/>
    <cellStyle name="Финансовый 3 3 4 6 2 3 2" xfId="56481"/>
    <cellStyle name="Финансовый 3 3 4 6 2 3 3" xfId="56482"/>
    <cellStyle name="Финансовый 3 3 4 6 2 3 4" xfId="56483"/>
    <cellStyle name="Финансовый 3 3 4 6 2 4" xfId="56484"/>
    <cellStyle name="Финансовый 3 3 4 6 2 5" xfId="56485"/>
    <cellStyle name="Финансовый 3 3 4 6 2 6" xfId="56486"/>
    <cellStyle name="Финансовый 3 3 4 6 2 7" xfId="56487"/>
    <cellStyle name="Финансовый 3 3 4 6 3" xfId="56488"/>
    <cellStyle name="Финансовый 3 3 4 6 3 2" xfId="56489"/>
    <cellStyle name="Финансовый 3 3 4 6 3 2 2" xfId="56490"/>
    <cellStyle name="Финансовый 3 3 4 6 3 3" xfId="56491"/>
    <cellStyle name="Финансовый 3 3 4 6 3 4" xfId="56492"/>
    <cellStyle name="Финансовый 3 3 4 6 3 5" xfId="56493"/>
    <cellStyle name="Финансовый 3 3 4 6 4" xfId="56494"/>
    <cellStyle name="Финансовый 3 3 4 6 4 2" xfId="56495"/>
    <cellStyle name="Финансовый 3 3 4 6 4 3" xfId="56496"/>
    <cellStyle name="Финансовый 3 3 4 6 4 4" xfId="56497"/>
    <cellStyle name="Финансовый 3 3 4 6 5" xfId="56498"/>
    <cellStyle name="Финансовый 3 3 4 6 6" xfId="56499"/>
    <cellStyle name="Финансовый 3 3 4 6 7" xfId="56500"/>
    <cellStyle name="Финансовый 3 3 4 6 8" xfId="56501"/>
    <cellStyle name="Финансовый 3 3 4 7" xfId="56502"/>
    <cellStyle name="Финансовый 3 3 4 7 2" xfId="56503"/>
    <cellStyle name="Финансовый 3 3 4 7 2 2" xfId="56504"/>
    <cellStyle name="Финансовый 3 3 4 7 2 2 2" xfId="56505"/>
    <cellStyle name="Финансовый 3 3 4 7 2 2 2 2" xfId="56506"/>
    <cellStyle name="Финансовый 3 3 4 7 2 2 3" xfId="56507"/>
    <cellStyle name="Финансовый 3 3 4 7 2 2 4" xfId="56508"/>
    <cellStyle name="Финансовый 3 3 4 7 2 2 5" xfId="56509"/>
    <cellStyle name="Финансовый 3 3 4 7 2 3" xfId="56510"/>
    <cellStyle name="Финансовый 3 3 4 7 2 3 2" xfId="56511"/>
    <cellStyle name="Финансовый 3 3 4 7 2 3 3" xfId="56512"/>
    <cellStyle name="Финансовый 3 3 4 7 2 3 4" xfId="56513"/>
    <cellStyle name="Финансовый 3 3 4 7 2 4" xfId="56514"/>
    <cellStyle name="Финансовый 3 3 4 7 2 5" xfId="56515"/>
    <cellStyle name="Финансовый 3 3 4 7 2 6" xfId="56516"/>
    <cellStyle name="Финансовый 3 3 4 7 2 7" xfId="56517"/>
    <cellStyle name="Финансовый 3 3 4 7 3" xfId="56518"/>
    <cellStyle name="Финансовый 3 3 4 7 3 2" xfId="56519"/>
    <cellStyle name="Финансовый 3 3 4 7 3 2 2" xfId="56520"/>
    <cellStyle name="Финансовый 3 3 4 7 3 3" xfId="56521"/>
    <cellStyle name="Финансовый 3 3 4 7 3 4" xfId="56522"/>
    <cellStyle name="Финансовый 3 3 4 7 3 5" xfId="56523"/>
    <cellStyle name="Финансовый 3 3 4 7 4" xfId="56524"/>
    <cellStyle name="Финансовый 3 3 4 7 4 2" xfId="56525"/>
    <cellStyle name="Финансовый 3 3 4 7 4 3" xfId="56526"/>
    <cellStyle name="Финансовый 3 3 4 7 4 4" xfId="56527"/>
    <cellStyle name="Финансовый 3 3 4 7 5" xfId="56528"/>
    <cellStyle name="Финансовый 3 3 4 7 6" xfId="56529"/>
    <cellStyle name="Финансовый 3 3 4 7 7" xfId="56530"/>
    <cellStyle name="Финансовый 3 3 4 7 8" xfId="56531"/>
    <cellStyle name="Финансовый 3 3 4 8" xfId="56532"/>
    <cellStyle name="Финансовый 3 3 4 8 2" xfId="56533"/>
    <cellStyle name="Финансовый 3 3 4 8 2 2" xfId="56534"/>
    <cellStyle name="Финансовый 3 3 4 8 2 2 2" xfId="56535"/>
    <cellStyle name="Финансовый 3 3 4 8 2 3" xfId="56536"/>
    <cellStyle name="Финансовый 3 3 4 8 2 4" xfId="56537"/>
    <cellStyle name="Финансовый 3 3 4 8 2 5" xfId="56538"/>
    <cellStyle name="Финансовый 3 3 4 8 3" xfId="56539"/>
    <cellStyle name="Финансовый 3 3 4 8 3 2" xfId="56540"/>
    <cellStyle name="Финансовый 3 3 4 8 3 3" xfId="56541"/>
    <cellStyle name="Финансовый 3 3 4 8 3 4" xfId="56542"/>
    <cellStyle name="Финансовый 3 3 4 8 4" xfId="56543"/>
    <cellStyle name="Финансовый 3 3 4 8 5" xfId="56544"/>
    <cellStyle name="Финансовый 3 3 4 8 6" xfId="56545"/>
    <cellStyle name="Финансовый 3 3 4 8 7" xfId="56546"/>
    <cellStyle name="Финансовый 3 3 4 9" xfId="56547"/>
    <cellStyle name="Финансовый 3 3 4 9 2" xfId="56548"/>
    <cellStyle name="Финансовый 3 3 4 9 2 2" xfId="56549"/>
    <cellStyle name="Финансовый 3 3 4 9 2 2 2" xfId="56550"/>
    <cellStyle name="Финансовый 3 3 4 9 2 3" xfId="56551"/>
    <cellStyle name="Финансовый 3 3 4 9 2 4" xfId="56552"/>
    <cellStyle name="Финансовый 3 3 4 9 2 5" xfId="56553"/>
    <cellStyle name="Финансовый 3 3 4 9 3" xfId="56554"/>
    <cellStyle name="Финансовый 3 3 4 9 3 2" xfId="56555"/>
    <cellStyle name="Финансовый 3 3 4 9 3 3" xfId="56556"/>
    <cellStyle name="Финансовый 3 3 4 9 3 4" xfId="56557"/>
    <cellStyle name="Финансовый 3 3 4 9 4" xfId="56558"/>
    <cellStyle name="Финансовый 3 3 4 9 5" xfId="56559"/>
    <cellStyle name="Финансовый 3 3 4 9 6" xfId="56560"/>
    <cellStyle name="Финансовый 3 3 4 9 7" xfId="56561"/>
    <cellStyle name="Финансовый 3 3 5" xfId="56562"/>
    <cellStyle name="Финансовый 3 3 5 10" xfId="56563"/>
    <cellStyle name="Финансовый 3 3 5 10 2" xfId="56564"/>
    <cellStyle name="Финансовый 3 3 5 10 2 2" xfId="56565"/>
    <cellStyle name="Финансовый 3 3 5 10 3" xfId="56566"/>
    <cellStyle name="Финансовый 3 3 5 10 4" xfId="56567"/>
    <cellStyle name="Финансовый 3 3 5 10 5" xfId="56568"/>
    <cellStyle name="Финансовый 3 3 5 11" xfId="56569"/>
    <cellStyle name="Финансовый 3 3 5 11 2" xfId="56570"/>
    <cellStyle name="Финансовый 3 3 5 11 3" xfId="56571"/>
    <cellStyle name="Финансовый 3 3 5 11 4" xfId="56572"/>
    <cellStyle name="Финансовый 3 3 5 12" xfId="56573"/>
    <cellStyle name="Финансовый 3 3 5 13" xfId="56574"/>
    <cellStyle name="Финансовый 3 3 5 14" xfId="56575"/>
    <cellStyle name="Финансовый 3 3 5 15" xfId="56576"/>
    <cellStyle name="Финансовый 3 3 5 2" xfId="56577"/>
    <cellStyle name="Финансовый 3 3 5 2 2" xfId="56578"/>
    <cellStyle name="Финансовый 3 3 5 2 2 2" xfId="56579"/>
    <cellStyle name="Финансовый 3 3 5 2 2 2 2" xfId="56580"/>
    <cellStyle name="Финансовый 3 3 5 2 2 2 2 2" xfId="56581"/>
    <cellStyle name="Финансовый 3 3 5 2 2 2 3" xfId="56582"/>
    <cellStyle name="Финансовый 3 3 5 2 2 2 4" xfId="56583"/>
    <cellStyle name="Финансовый 3 3 5 2 2 2 5" xfId="56584"/>
    <cellStyle name="Финансовый 3 3 5 2 2 3" xfId="56585"/>
    <cellStyle name="Финансовый 3 3 5 2 2 3 2" xfId="56586"/>
    <cellStyle name="Финансовый 3 3 5 2 2 3 3" xfId="56587"/>
    <cellStyle name="Финансовый 3 3 5 2 2 3 4" xfId="56588"/>
    <cellStyle name="Финансовый 3 3 5 2 2 4" xfId="56589"/>
    <cellStyle name="Финансовый 3 3 5 2 2 5" xfId="56590"/>
    <cellStyle name="Финансовый 3 3 5 2 2 6" xfId="56591"/>
    <cellStyle name="Финансовый 3 3 5 2 2 7" xfId="56592"/>
    <cellStyle name="Финансовый 3 3 5 2 3" xfId="56593"/>
    <cellStyle name="Финансовый 3 3 5 2 3 2" xfId="56594"/>
    <cellStyle name="Финансовый 3 3 5 2 3 2 2" xfId="56595"/>
    <cellStyle name="Финансовый 3 3 5 2 3 3" xfId="56596"/>
    <cellStyle name="Финансовый 3 3 5 2 3 4" xfId="56597"/>
    <cellStyle name="Финансовый 3 3 5 2 3 5" xfId="56598"/>
    <cellStyle name="Финансовый 3 3 5 2 4" xfId="56599"/>
    <cellStyle name="Финансовый 3 3 5 2 4 2" xfId="56600"/>
    <cellStyle name="Финансовый 3 3 5 2 4 2 2" xfId="56601"/>
    <cellStyle name="Финансовый 3 3 5 2 4 3" xfId="56602"/>
    <cellStyle name="Финансовый 3 3 5 2 4 4" xfId="56603"/>
    <cellStyle name="Финансовый 3 3 5 2 4 5" xfId="56604"/>
    <cellStyle name="Финансовый 3 3 5 2 5" xfId="56605"/>
    <cellStyle name="Финансовый 3 3 5 2 5 2" xfId="56606"/>
    <cellStyle name="Финансовый 3 3 5 2 5 3" xfId="56607"/>
    <cellStyle name="Финансовый 3 3 5 2 5 4" xfId="56608"/>
    <cellStyle name="Финансовый 3 3 5 2 6" xfId="56609"/>
    <cellStyle name="Финансовый 3 3 5 2 7" xfId="56610"/>
    <cellStyle name="Финансовый 3 3 5 2 8" xfId="56611"/>
    <cellStyle name="Финансовый 3 3 5 2 9" xfId="56612"/>
    <cellStyle name="Финансовый 3 3 5 3" xfId="56613"/>
    <cellStyle name="Финансовый 3 3 5 3 2" xfId="56614"/>
    <cellStyle name="Финансовый 3 3 5 3 2 2" xfId="56615"/>
    <cellStyle name="Финансовый 3 3 5 3 2 2 2" xfId="56616"/>
    <cellStyle name="Финансовый 3 3 5 3 2 2 2 2" xfId="56617"/>
    <cellStyle name="Финансовый 3 3 5 3 2 2 3" xfId="56618"/>
    <cellStyle name="Финансовый 3 3 5 3 2 2 4" xfId="56619"/>
    <cellStyle name="Финансовый 3 3 5 3 2 2 5" xfId="56620"/>
    <cellStyle name="Финансовый 3 3 5 3 2 3" xfId="56621"/>
    <cellStyle name="Финансовый 3 3 5 3 2 3 2" xfId="56622"/>
    <cellStyle name="Финансовый 3 3 5 3 2 3 3" xfId="56623"/>
    <cellStyle name="Финансовый 3 3 5 3 2 3 4" xfId="56624"/>
    <cellStyle name="Финансовый 3 3 5 3 2 4" xfId="56625"/>
    <cellStyle name="Финансовый 3 3 5 3 2 5" xfId="56626"/>
    <cellStyle name="Финансовый 3 3 5 3 2 6" xfId="56627"/>
    <cellStyle name="Финансовый 3 3 5 3 2 7" xfId="56628"/>
    <cellStyle name="Финансовый 3 3 5 3 3" xfId="56629"/>
    <cellStyle name="Финансовый 3 3 5 3 3 2" xfId="56630"/>
    <cellStyle name="Финансовый 3 3 5 3 3 2 2" xfId="56631"/>
    <cellStyle name="Финансовый 3 3 5 3 3 3" xfId="56632"/>
    <cellStyle name="Финансовый 3 3 5 3 3 4" xfId="56633"/>
    <cellStyle name="Финансовый 3 3 5 3 3 5" xfId="56634"/>
    <cellStyle name="Финансовый 3 3 5 3 4" xfId="56635"/>
    <cellStyle name="Финансовый 3 3 5 3 4 2" xfId="56636"/>
    <cellStyle name="Финансовый 3 3 5 3 4 2 2" xfId="56637"/>
    <cellStyle name="Финансовый 3 3 5 3 4 3" xfId="56638"/>
    <cellStyle name="Финансовый 3 3 5 3 4 4" xfId="56639"/>
    <cellStyle name="Финансовый 3 3 5 3 4 5" xfId="56640"/>
    <cellStyle name="Финансовый 3 3 5 3 5" xfId="56641"/>
    <cellStyle name="Финансовый 3 3 5 3 5 2" xfId="56642"/>
    <cellStyle name="Финансовый 3 3 5 3 5 3" xfId="56643"/>
    <cellStyle name="Финансовый 3 3 5 3 5 4" xfId="56644"/>
    <cellStyle name="Финансовый 3 3 5 3 6" xfId="56645"/>
    <cellStyle name="Финансовый 3 3 5 3 7" xfId="56646"/>
    <cellStyle name="Финансовый 3 3 5 3 8" xfId="56647"/>
    <cellStyle name="Финансовый 3 3 5 3 9" xfId="56648"/>
    <cellStyle name="Финансовый 3 3 5 4" xfId="56649"/>
    <cellStyle name="Финансовый 3 3 5 4 2" xfId="56650"/>
    <cellStyle name="Финансовый 3 3 5 4 2 2" xfId="56651"/>
    <cellStyle name="Финансовый 3 3 5 4 2 2 2" xfId="56652"/>
    <cellStyle name="Финансовый 3 3 5 4 2 2 2 2" xfId="56653"/>
    <cellStyle name="Финансовый 3 3 5 4 2 2 3" xfId="56654"/>
    <cellStyle name="Финансовый 3 3 5 4 2 2 4" xfId="56655"/>
    <cellStyle name="Финансовый 3 3 5 4 2 2 5" xfId="56656"/>
    <cellStyle name="Финансовый 3 3 5 4 2 3" xfId="56657"/>
    <cellStyle name="Финансовый 3 3 5 4 2 3 2" xfId="56658"/>
    <cellStyle name="Финансовый 3 3 5 4 2 3 3" xfId="56659"/>
    <cellStyle name="Финансовый 3 3 5 4 2 3 4" xfId="56660"/>
    <cellStyle name="Финансовый 3 3 5 4 2 4" xfId="56661"/>
    <cellStyle name="Финансовый 3 3 5 4 2 5" xfId="56662"/>
    <cellStyle name="Финансовый 3 3 5 4 2 6" xfId="56663"/>
    <cellStyle name="Финансовый 3 3 5 4 2 7" xfId="56664"/>
    <cellStyle name="Финансовый 3 3 5 4 3" xfId="56665"/>
    <cellStyle name="Финансовый 3 3 5 4 3 2" xfId="56666"/>
    <cellStyle name="Финансовый 3 3 5 4 3 2 2" xfId="56667"/>
    <cellStyle name="Финансовый 3 3 5 4 3 3" xfId="56668"/>
    <cellStyle name="Финансовый 3 3 5 4 3 4" xfId="56669"/>
    <cellStyle name="Финансовый 3 3 5 4 3 5" xfId="56670"/>
    <cellStyle name="Финансовый 3 3 5 4 4" xfId="56671"/>
    <cellStyle name="Финансовый 3 3 5 4 4 2" xfId="56672"/>
    <cellStyle name="Финансовый 3 3 5 4 4 3" xfId="56673"/>
    <cellStyle name="Финансовый 3 3 5 4 4 4" xfId="56674"/>
    <cellStyle name="Финансовый 3 3 5 4 5" xfId="56675"/>
    <cellStyle name="Финансовый 3 3 5 4 6" xfId="56676"/>
    <cellStyle name="Финансовый 3 3 5 4 7" xfId="56677"/>
    <cellStyle name="Финансовый 3 3 5 4 8" xfId="56678"/>
    <cellStyle name="Финансовый 3 3 5 5" xfId="56679"/>
    <cellStyle name="Финансовый 3 3 5 5 2" xfId="56680"/>
    <cellStyle name="Финансовый 3 3 5 5 2 2" xfId="56681"/>
    <cellStyle name="Финансовый 3 3 5 5 2 2 2" xfId="56682"/>
    <cellStyle name="Финансовый 3 3 5 5 2 2 2 2" xfId="56683"/>
    <cellStyle name="Финансовый 3 3 5 5 2 2 3" xfId="56684"/>
    <cellStyle name="Финансовый 3 3 5 5 2 2 4" xfId="56685"/>
    <cellStyle name="Финансовый 3 3 5 5 2 2 5" xfId="56686"/>
    <cellStyle name="Финансовый 3 3 5 5 2 3" xfId="56687"/>
    <cellStyle name="Финансовый 3 3 5 5 2 3 2" xfId="56688"/>
    <cellStyle name="Финансовый 3 3 5 5 2 3 3" xfId="56689"/>
    <cellStyle name="Финансовый 3 3 5 5 2 3 4" xfId="56690"/>
    <cellStyle name="Финансовый 3 3 5 5 2 4" xfId="56691"/>
    <cellStyle name="Финансовый 3 3 5 5 2 5" xfId="56692"/>
    <cellStyle name="Финансовый 3 3 5 5 2 6" xfId="56693"/>
    <cellStyle name="Финансовый 3 3 5 5 2 7" xfId="56694"/>
    <cellStyle name="Финансовый 3 3 5 5 3" xfId="56695"/>
    <cellStyle name="Финансовый 3 3 5 5 3 2" xfId="56696"/>
    <cellStyle name="Финансовый 3 3 5 5 3 2 2" xfId="56697"/>
    <cellStyle name="Финансовый 3 3 5 5 3 3" xfId="56698"/>
    <cellStyle name="Финансовый 3 3 5 5 3 4" xfId="56699"/>
    <cellStyle name="Финансовый 3 3 5 5 3 5" xfId="56700"/>
    <cellStyle name="Финансовый 3 3 5 5 4" xfId="56701"/>
    <cellStyle name="Финансовый 3 3 5 5 4 2" xfId="56702"/>
    <cellStyle name="Финансовый 3 3 5 5 4 3" xfId="56703"/>
    <cellStyle name="Финансовый 3 3 5 5 4 4" xfId="56704"/>
    <cellStyle name="Финансовый 3 3 5 5 5" xfId="56705"/>
    <cellStyle name="Финансовый 3 3 5 5 6" xfId="56706"/>
    <cellStyle name="Финансовый 3 3 5 5 7" xfId="56707"/>
    <cellStyle name="Финансовый 3 3 5 5 8" xfId="56708"/>
    <cellStyle name="Финансовый 3 3 5 6" xfId="56709"/>
    <cellStyle name="Финансовый 3 3 5 6 2" xfId="56710"/>
    <cellStyle name="Финансовый 3 3 5 6 2 2" xfId="56711"/>
    <cellStyle name="Финансовый 3 3 5 6 2 2 2" xfId="56712"/>
    <cellStyle name="Финансовый 3 3 5 6 2 2 2 2" xfId="56713"/>
    <cellStyle name="Финансовый 3 3 5 6 2 2 3" xfId="56714"/>
    <cellStyle name="Финансовый 3 3 5 6 2 2 4" xfId="56715"/>
    <cellStyle name="Финансовый 3 3 5 6 2 2 5" xfId="56716"/>
    <cellStyle name="Финансовый 3 3 5 6 2 3" xfId="56717"/>
    <cellStyle name="Финансовый 3 3 5 6 2 3 2" xfId="56718"/>
    <cellStyle name="Финансовый 3 3 5 6 2 3 3" xfId="56719"/>
    <cellStyle name="Финансовый 3 3 5 6 2 3 4" xfId="56720"/>
    <cellStyle name="Финансовый 3 3 5 6 2 4" xfId="56721"/>
    <cellStyle name="Финансовый 3 3 5 6 2 5" xfId="56722"/>
    <cellStyle name="Финансовый 3 3 5 6 2 6" xfId="56723"/>
    <cellStyle name="Финансовый 3 3 5 6 2 7" xfId="56724"/>
    <cellStyle name="Финансовый 3 3 5 6 3" xfId="56725"/>
    <cellStyle name="Финансовый 3 3 5 6 3 2" xfId="56726"/>
    <cellStyle name="Финансовый 3 3 5 6 3 2 2" xfId="56727"/>
    <cellStyle name="Финансовый 3 3 5 6 3 3" xfId="56728"/>
    <cellStyle name="Финансовый 3 3 5 6 3 4" xfId="56729"/>
    <cellStyle name="Финансовый 3 3 5 6 3 5" xfId="56730"/>
    <cellStyle name="Финансовый 3 3 5 6 4" xfId="56731"/>
    <cellStyle name="Финансовый 3 3 5 6 4 2" xfId="56732"/>
    <cellStyle name="Финансовый 3 3 5 6 4 3" xfId="56733"/>
    <cellStyle name="Финансовый 3 3 5 6 4 4" xfId="56734"/>
    <cellStyle name="Финансовый 3 3 5 6 5" xfId="56735"/>
    <cellStyle name="Финансовый 3 3 5 6 6" xfId="56736"/>
    <cellStyle name="Финансовый 3 3 5 6 7" xfId="56737"/>
    <cellStyle name="Финансовый 3 3 5 6 8" xfId="56738"/>
    <cellStyle name="Финансовый 3 3 5 7" xfId="56739"/>
    <cellStyle name="Финансовый 3 3 5 7 2" xfId="56740"/>
    <cellStyle name="Финансовый 3 3 5 7 2 2" xfId="56741"/>
    <cellStyle name="Финансовый 3 3 5 7 2 2 2" xfId="56742"/>
    <cellStyle name="Финансовый 3 3 5 7 2 2 2 2" xfId="56743"/>
    <cellStyle name="Финансовый 3 3 5 7 2 2 3" xfId="56744"/>
    <cellStyle name="Финансовый 3 3 5 7 2 2 4" xfId="56745"/>
    <cellStyle name="Финансовый 3 3 5 7 2 2 5" xfId="56746"/>
    <cellStyle name="Финансовый 3 3 5 7 2 3" xfId="56747"/>
    <cellStyle name="Финансовый 3 3 5 7 2 3 2" xfId="56748"/>
    <cellStyle name="Финансовый 3 3 5 7 2 3 3" xfId="56749"/>
    <cellStyle name="Финансовый 3 3 5 7 2 3 4" xfId="56750"/>
    <cellStyle name="Финансовый 3 3 5 7 2 4" xfId="56751"/>
    <cellStyle name="Финансовый 3 3 5 7 2 5" xfId="56752"/>
    <cellStyle name="Финансовый 3 3 5 7 2 6" xfId="56753"/>
    <cellStyle name="Финансовый 3 3 5 7 2 7" xfId="56754"/>
    <cellStyle name="Финансовый 3 3 5 7 3" xfId="56755"/>
    <cellStyle name="Финансовый 3 3 5 7 3 2" xfId="56756"/>
    <cellStyle name="Финансовый 3 3 5 7 3 2 2" xfId="56757"/>
    <cellStyle name="Финансовый 3 3 5 7 3 3" xfId="56758"/>
    <cellStyle name="Финансовый 3 3 5 7 3 4" xfId="56759"/>
    <cellStyle name="Финансовый 3 3 5 7 3 5" xfId="56760"/>
    <cellStyle name="Финансовый 3 3 5 7 4" xfId="56761"/>
    <cellStyle name="Финансовый 3 3 5 7 4 2" xfId="56762"/>
    <cellStyle name="Финансовый 3 3 5 7 4 3" xfId="56763"/>
    <cellStyle name="Финансовый 3 3 5 7 4 4" xfId="56764"/>
    <cellStyle name="Финансовый 3 3 5 7 5" xfId="56765"/>
    <cellStyle name="Финансовый 3 3 5 7 6" xfId="56766"/>
    <cellStyle name="Финансовый 3 3 5 7 7" xfId="56767"/>
    <cellStyle name="Финансовый 3 3 5 7 8" xfId="56768"/>
    <cellStyle name="Финансовый 3 3 5 8" xfId="56769"/>
    <cellStyle name="Финансовый 3 3 5 8 2" xfId="56770"/>
    <cellStyle name="Финансовый 3 3 5 8 2 2" xfId="56771"/>
    <cellStyle name="Финансовый 3 3 5 8 2 2 2" xfId="56772"/>
    <cellStyle name="Финансовый 3 3 5 8 2 3" xfId="56773"/>
    <cellStyle name="Финансовый 3 3 5 8 2 4" xfId="56774"/>
    <cellStyle name="Финансовый 3 3 5 8 2 5" xfId="56775"/>
    <cellStyle name="Финансовый 3 3 5 8 3" xfId="56776"/>
    <cellStyle name="Финансовый 3 3 5 8 3 2" xfId="56777"/>
    <cellStyle name="Финансовый 3 3 5 8 3 3" xfId="56778"/>
    <cellStyle name="Финансовый 3 3 5 8 3 4" xfId="56779"/>
    <cellStyle name="Финансовый 3 3 5 8 4" xfId="56780"/>
    <cellStyle name="Финансовый 3 3 5 8 5" xfId="56781"/>
    <cellStyle name="Финансовый 3 3 5 8 6" xfId="56782"/>
    <cellStyle name="Финансовый 3 3 5 8 7" xfId="56783"/>
    <cellStyle name="Финансовый 3 3 5 9" xfId="56784"/>
    <cellStyle name="Финансовый 3 3 5 9 2" xfId="56785"/>
    <cellStyle name="Финансовый 3 3 5 9 2 2" xfId="56786"/>
    <cellStyle name="Финансовый 3 3 5 9 2 2 2" xfId="56787"/>
    <cellStyle name="Финансовый 3 3 5 9 2 3" xfId="56788"/>
    <cellStyle name="Финансовый 3 3 5 9 2 4" xfId="56789"/>
    <cellStyle name="Финансовый 3 3 5 9 2 5" xfId="56790"/>
    <cellStyle name="Финансовый 3 3 5 9 3" xfId="56791"/>
    <cellStyle name="Финансовый 3 3 5 9 3 2" xfId="56792"/>
    <cellStyle name="Финансовый 3 3 5 9 3 3" xfId="56793"/>
    <cellStyle name="Финансовый 3 3 5 9 3 4" xfId="56794"/>
    <cellStyle name="Финансовый 3 3 5 9 4" xfId="56795"/>
    <cellStyle name="Финансовый 3 3 5 9 5" xfId="56796"/>
    <cellStyle name="Финансовый 3 3 5 9 6" xfId="56797"/>
    <cellStyle name="Финансовый 3 3 5 9 7" xfId="56798"/>
    <cellStyle name="Финансовый 3 3 6" xfId="56799"/>
    <cellStyle name="Финансовый 3 3 6 2" xfId="56800"/>
    <cellStyle name="Финансовый 3 3 6 2 2" xfId="56801"/>
    <cellStyle name="Финансовый 3 3 6 2 2 2" xfId="56802"/>
    <cellStyle name="Финансовый 3 3 6 2 2 2 2" xfId="56803"/>
    <cellStyle name="Финансовый 3 3 6 2 2 3" xfId="56804"/>
    <cellStyle name="Финансовый 3 3 6 2 2 4" xfId="56805"/>
    <cellStyle name="Финансовый 3 3 6 2 2 5" xfId="56806"/>
    <cellStyle name="Финансовый 3 3 6 2 3" xfId="56807"/>
    <cellStyle name="Финансовый 3 3 6 2 3 2" xfId="56808"/>
    <cellStyle name="Финансовый 3 3 6 2 3 3" xfId="56809"/>
    <cellStyle name="Финансовый 3 3 6 2 3 4" xfId="56810"/>
    <cellStyle name="Финансовый 3 3 6 2 4" xfId="56811"/>
    <cellStyle name="Финансовый 3 3 6 2 5" xfId="56812"/>
    <cellStyle name="Финансовый 3 3 6 2 6" xfId="56813"/>
    <cellStyle name="Финансовый 3 3 6 2 7" xfId="56814"/>
    <cellStyle name="Финансовый 3 3 6 3" xfId="56815"/>
    <cellStyle name="Финансовый 3 3 6 3 2" xfId="56816"/>
    <cellStyle name="Финансовый 3 3 6 3 2 2" xfId="56817"/>
    <cellStyle name="Финансовый 3 3 6 3 3" xfId="56818"/>
    <cellStyle name="Финансовый 3 3 6 3 4" xfId="56819"/>
    <cellStyle name="Финансовый 3 3 6 3 5" xfId="56820"/>
    <cellStyle name="Финансовый 3 3 6 4" xfId="56821"/>
    <cellStyle name="Финансовый 3 3 6 4 2" xfId="56822"/>
    <cellStyle name="Финансовый 3 3 6 4 2 2" xfId="56823"/>
    <cellStyle name="Финансовый 3 3 6 4 3" xfId="56824"/>
    <cellStyle name="Финансовый 3 3 6 4 4" xfId="56825"/>
    <cellStyle name="Финансовый 3 3 6 4 5" xfId="56826"/>
    <cellStyle name="Финансовый 3 3 6 5" xfId="56827"/>
    <cellStyle name="Финансовый 3 3 6 5 2" xfId="56828"/>
    <cellStyle name="Финансовый 3 3 6 5 3" xfId="56829"/>
    <cellStyle name="Финансовый 3 3 6 5 4" xfId="56830"/>
    <cellStyle name="Финансовый 3 3 6 6" xfId="56831"/>
    <cellStyle name="Финансовый 3 3 6 7" xfId="56832"/>
    <cellStyle name="Финансовый 3 3 6 8" xfId="56833"/>
    <cellStyle name="Финансовый 3 3 6 9" xfId="56834"/>
    <cellStyle name="Финансовый 3 3 7" xfId="56835"/>
    <cellStyle name="Финансовый 3 3 7 2" xfId="56836"/>
    <cellStyle name="Финансовый 3 3 7 2 2" xfId="56837"/>
    <cellStyle name="Финансовый 3 3 7 2 2 2" xfId="56838"/>
    <cellStyle name="Финансовый 3 3 7 2 2 2 2" xfId="56839"/>
    <cellStyle name="Финансовый 3 3 7 2 2 3" xfId="56840"/>
    <cellStyle name="Финансовый 3 3 7 2 2 4" xfId="56841"/>
    <cellStyle name="Финансовый 3 3 7 2 2 5" xfId="56842"/>
    <cellStyle name="Финансовый 3 3 7 2 3" xfId="56843"/>
    <cellStyle name="Финансовый 3 3 7 2 3 2" xfId="56844"/>
    <cellStyle name="Финансовый 3 3 7 2 3 3" xfId="56845"/>
    <cellStyle name="Финансовый 3 3 7 2 3 4" xfId="56846"/>
    <cellStyle name="Финансовый 3 3 7 2 4" xfId="56847"/>
    <cellStyle name="Финансовый 3 3 7 2 5" xfId="56848"/>
    <cellStyle name="Финансовый 3 3 7 2 6" xfId="56849"/>
    <cellStyle name="Финансовый 3 3 7 2 7" xfId="56850"/>
    <cellStyle name="Финансовый 3 3 7 3" xfId="56851"/>
    <cellStyle name="Финансовый 3 3 7 3 2" xfId="56852"/>
    <cellStyle name="Финансовый 3 3 7 3 2 2" xfId="56853"/>
    <cellStyle name="Финансовый 3 3 7 3 3" xfId="56854"/>
    <cellStyle name="Финансовый 3 3 7 3 4" xfId="56855"/>
    <cellStyle name="Финансовый 3 3 7 3 5" xfId="56856"/>
    <cellStyle name="Финансовый 3 3 7 4" xfId="56857"/>
    <cellStyle name="Финансовый 3 3 7 4 2" xfId="56858"/>
    <cellStyle name="Финансовый 3 3 7 4 2 2" xfId="56859"/>
    <cellStyle name="Финансовый 3 3 7 4 3" xfId="56860"/>
    <cellStyle name="Финансовый 3 3 7 4 4" xfId="56861"/>
    <cellStyle name="Финансовый 3 3 7 4 5" xfId="56862"/>
    <cellStyle name="Финансовый 3 3 7 5" xfId="56863"/>
    <cellStyle name="Финансовый 3 3 7 5 2" xfId="56864"/>
    <cellStyle name="Финансовый 3 3 7 5 3" xfId="56865"/>
    <cellStyle name="Финансовый 3 3 7 5 4" xfId="56866"/>
    <cellStyle name="Финансовый 3 3 7 6" xfId="56867"/>
    <cellStyle name="Финансовый 3 3 7 7" xfId="56868"/>
    <cellStyle name="Финансовый 3 3 7 8" xfId="56869"/>
    <cellStyle name="Финансовый 3 3 7 9" xfId="56870"/>
    <cellStyle name="Финансовый 3 3 8" xfId="56871"/>
    <cellStyle name="Финансовый 3 3 8 2" xfId="56872"/>
    <cellStyle name="Финансовый 3 3 8 2 2" xfId="56873"/>
    <cellStyle name="Финансовый 3 3 8 2 2 2" xfId="56874"/>
    <cellStyle name="Финансовый 3 3 8 2 2 2 2" xfId="56875"/>
    <cellStyle name="Финансовый 3 3 8 2 2 3" xfId="56876"/>
    <cellStyle name="Финансовый 3 3 8 2 2 4" xfId="56877"/>
    <cellStyle name="Финансовый 3 3 8 2 2 5" xfId="56878"/>
    <cellStyle name="Финансовый 3 3 8 2 3" xfId="56879"/>
    <cellStyle name="Финансовый 3 3 8 2 3 2" xfId="56880"/>
    <cellStyle name="Финансовый 3 3 8 2 3 3" xfId="56881"/>
    <cellStyle name="Финансовый 3 3 8 2 3 4" xfId="56882"/>
    <cellStyle name="Финансовый 3 3 8 2 4" xfId="56883"/>
    <cellStyle name="Финансовый 3 3 8 2 5" xfId="56884"/>
    <cellStyle name="Финансовый 3 3 8 2 6" xfId="56885"/>
    <cellStyle name="Финансовый 3 3 8 2 7" xfId="56886"/>
    <cellStyle name="Финансовый 3 3 8 3" xfId="56887"/>
    <cellStyle name="Финансовый 3 3 8 3 2" xfId="56888"/>
    <cellStyle name="Финансовый 3 3 8 3 2 2" xfId="56889"/>
    <cellStyle name="Финансовый 3 3 8 3 3" xfId="56890"/>
    <cellStyle name="Финансовый 3 3 8 3 4" xfId="56891"/>
    <cellStyle name="Финансовый 3 3 8 3 5" xfId="56892"/>
    <cellStyle name="Финансовый 3 3 8 4" xfId="56893"/>
    <cellStyle name="Финансовый 3 3 8 4 2" xfId="56894"/>
    <cellStyle name="Финансовый 3 3 8 4 2 2" xfId="56895"/>
    <cellStyle name="Финансовый 3 3 8 4 3" xfId="56896"/>
    <cellStyle name="Финансовый 3 3 8 4 4" xfId="56897"/>
    <cellStyle name="Финансовый 3 3 8 4 5" xfId="56898"/>
    <cellStyle name="Финансовый 3 3 8 5" xfId="56899"/>
    <cellStyle name="Финансовый 3 3 8 5 2" xfId="56900"/>
    <cellStyle name="Финансовый 3 3 8 5 3" xfId="56901"/>
    <cellStyle name="Финансовый 3 3 9" xfId="56902"/>
    <cellStyle name="Финансовый 3 3 9 2" xfId="56903"/>
    <cellStyle name="Финансовый 3 3 9 2 2" xfId="56904"/>
    <cellStyle name="Финансовый 3 3 9 2 2 2" xfId="56905"/>
    <cellStyle name="Финансовый 3 3 9 2 2 2 2" xfId="56906"/>
    <cellStyle name="Финансовый 3 3 9 2 2 3" xfId="56907"/>
    <cellStyle name="Финансовый 3 3 9 2 2 4" xfId="56908"/>
    <cellStyle name="Финансовый 3 3 9 2 2 5" xfId="56909"/>
    <cellStyle name="Финансовый 3 3 9 2 3" xfId="56910"/>
    <cellStyle name="Финансовый 3 3 9 2 3 2" xfId="56911"/>
    <cellStyle name="Финансовый 3 3 9 2 3 3" xfId="56912"/>
    <cellStyle name="Финансовый 3 3 9 2 3 4" xfId="56913"/>
    <cellStyle name="Финансовый 3 3 9 2 4" xfId="56914"/>
    <cellStyle name="Финансовый 3 3 9 2 5" xfId="56915"/>
    <cellStyle name="Финансовый 3 3 9 2 6" xfId="56916"/>
    <cellStyle name="Финансовый 3 3 9 2 7" xfId="56917"/>
    <cellStyle name="Финансовый 3 3 9 3" xfId="56918"/>
    <cellStyle name="Финансовый 3 3 9 3 2" xfId="56919"/>
    <cellStyle name="Финансовый 3 3 9 3 2 2" xfId="56920"/>
    <cellStyle name="Финансовый 3 3 9 3 3" xfId="56921"/>
    <cellStyle name="Финансовый 3 3 9 3 4" xfId="56922"/>
    <cellStyle name="Финансовый 3 3 9 3 5" xfId="56923"/>
    <cellStyle name="Финансовый 3 3 9 4" xfId="56924"/>
    <cellStyle name="Финансовый 3 3 9 4 2" xfId="56925"/>
    <cellStyle name="Финансовый 3 3 9 4 3" xfId="56926"/>
    <cellStyle name="Финансовый 3 3 9 4 4" xfId="56927"/>
    <cellStyle name="Финансовый 3 3 9 5" xfId="56928"/>
    <cellStyle name="Финансовый 3 3 9 6" xfId="56929"/>
    <cellStyle name="Финансовый 3 3 9 7" xfId="56930"/>
    <cellStyle name="Финансовый 3 3 9 8" xfId="56931"/>
    <cellStyle name="Финансовый 3 4" xfId="56932"/>
    <cellStyle name="Финансовый 3 4 10" xfId="56933"/>
    <cellStyle name="Финансовый 3 4 10 2" xfId="56934"/>
    <cellStyle name="Финансовый 3 4 10 2 2" xfId="56935"/>
    <cellStyle name="Финансовый 3 4 10 2 2 2" xfId="56936"/>
    <cellStyle name="Финансовый 3 4 10 2 2 2 2" xfId="56937"/>
    <cellStyle name="Финансовый 3 4 10 2 2 3" xfId="56938"/>
    <cellStyle name="Финансовый 3 4 10 2 2 4" xfId="56939"/>
    <cellStyle name="Финансовый 3 4 10 2 2 5" xfId="56940"/>
    <cellStyle name="Финансовый 3 4 10 2 3" xfId="56941"/>
    <cellStyle name="Финансовый 3 4 10 2 3 2" xfId="56942"/>
    <cellStyle name="Финансовый 3 4 10 2 3 3" xfId="56943"/>
    <cellStyle name="Финансовый 3 4 10 2 3 4" xfId="56944"/>
    <cellStyle name="Финансовый 3 4 10 2 4" xfId="56945"/>
    <cellStyle name="Финансовый 3 4 10 2 5" xfId="56946"/>
    <cellStyle name="Финансовый 3 4 10 2 6" xfId="56947"/>
    <cellStyle name="Финансовый 3 4 10 2 7" xfId="56948"/>
    <cellStyle name="Финансовый 3 4 10 3" xfId="56949"/>
    <cellStyle name="Финансовый 3 4 10 3 2" xfId="56950"/>
    <cellStyle name="Финансовый 3 4 10 3 2 2" xfId="56951"/>
    <cellStyle name="Финансовый 3 4 10 3 3" xfId="56952"/>
    <cellStyle name="Финансовый 3 4 10 3 4" xfId="56953"/>
    <cellStyle name="Финансовый 3 4 10 3 5" xfId="56954"/>
    <cellStyle name="Финансовый 3 4 10 4" xfId="56955"/>
    <cellStyle name="Финансовый 3 4 10 4 2" xfId="56956"/>
    <cellStyle name="Финансовый 3 4 10 4 3" xfId="56957"/>
    <cellStyle name="Финансовый 3 4 10 4 4" xfId="56958"/>
    <cellStyle name="Финансовый 3 4 10 5" xfId="56959"/>
    <cellStyle name="Финансовый 3 4 10 6" xfId="56960"/>
    <cellStyle name="Финансовый 3 4 10 7" xfId="56961"/>
    <cellStyle name="Финансовый 3 4 10 8" xfId="56962"/>
    <cellStyle name="Финансовый 3 4 11" xfId="56963"/>
    <cellStyle name="Финансовый 3 4 11 2" xfId="56964"/>
    <cellStyle name="Финансовый 3 4 11 2 2" xfId="56965"/>
    <cellStyle name="Финансовый 3 4 11 2 2 2" xfId="56966"/>
    <cellStyle name="Финансовый 3 4 11 2 2 2 2" xfId="56967"/>
    <cellStyle name="Финансовый 3 4 11 2 2 3" xfId="56968"/>
    <cellStyle name="Финансовый 3 4 11 2 2 4" xfId="56969"/>
    <cellStyle name="Финансовый 3 4 11 2 2 5" xfId="56970"/>
    <cellStyle name="Финансовый 3 4 11 2 3" xfId="56971"/>
    <cellStyle name="Финансовый 3 4 11 2 3 2" xfId="56972"/>
    <cellStyle name="Финансовый 3 4 11 2 3 3" xfId="56973"/>
    <cellStyle name="Финансовый 3 4 11 2 3 4" xfId="56974"/>
    <cellStyle name="Финансовый 3 4 11 2 4" xfId="56975"/>
    <cellStyle name="Финансовый 3 4 11 2 5" xfId="56976"/>
    <cellStyle name="Финансовый 3 4 11 2 6" xfId="56977"/>
    <cellStyle name="Финансовый 3 4 11 2 7" xfId="56978"/>
    <cellStyle name="Финансовый 3 4 11 3" xfId="56979"/>
    <cellStyle name="Финансовый 3 4 11 3 2" xfId="56980"/>
    <cellStyle name="Финансовый 3 4 11 3 2 2" xfId="56981"/>
    <cellStyle name="Финансовый 3 4 11 3 3" xfId="56982"/>
    <cellStyle name="Финансовый 3 4 11 3 4" xfId="56983"/>
    <cellStyle name="Финансовый 3 4 11 3 5" xfId="56984"/>
    <cellStyle name="Финансовый 3 4 11 4" xfId="56985"/>
    <cellStyle name="Финансовый 3 4 11 4 2" xfId="56986"/>
    <cellStyle name="Финансовый 3 4 11 4 3" xfId="56987"/>
    <cellStyle name="Финансовый 3 4 11 4 4" xfId="56988"/>
    <cellStyle name="Финансовый 3 4 11 5" xfId="56989"/>
    <cellStyle name="Финансовый 3 4 11 6" xfId="56990"/>
    <cellStyle name="Финансовый 3 4 11 7" xfId="56991"/>
    <cellStyle name="Финансовый 3 4 11 8" xfId="56992"/>
    <cellStyle name="Финансовый 3 4 12" xfId="56993"/>
    <cellStyle name="Финансовый 3 4 12 2" xfId="56994"/>
    <cellStyle name="Финансовый 3 4 12 2 2" xfId="56995"/>
    <cellStyle name="Финансовый 3 4 12 2 2 2" xfId="56996"/>
    <cellStyle name="Финансовый 3 4 12 2 3" xfId="56997"/>
    <cellStyle name="Финансовый 3 4 12 2 4" xfId="56998"/>
    <cellStyle name="Финансовый 3 4 12 2 5" xfId="56999"/>
    <cellStyle name="Финансовый 3 4 12 3" xfId="57000"/>
    <cellStyle name="Финансовый 3 4 12 3 2" xfId="57001"/>
    <cellStyle name="Финансовый 3 4 12 3 3" xfId="57002"/>
    <cellStyle name="Финансовый 3 4 12 3 4" xfId="57003"/>
    <cellStyle name="Финансовый 3 4 12 4" xfId="57004"/>
    <cellStyle name="Финансовый 3 4 12 5" xfId="57005"/>
    <cellStyle name="Финансовый 3 4 12 6" xfId="57006"/>
    <cellStyle name="Финансовый 3 4 12 7" xfId="57007"/>
    <cellStyle name="Финансовый 3 4 13" xfId="57008"/>
    <cellStyle name="Финансовый 3 4 13 2" xfId="57009"/>
    <cellStyle name="Финансовый 3 4 13 2 2" xfId="57010"/>
    <cellStyle name="Финансовый 3 4 13 2 2 2" xfId="57011"/>
    <cellStyle name="Финансовый 3 4 13 2 3" xfId="57012"/>
    <cellStyle name="Финансовый 3 4 13 2 4" xfId="57013"/>
    <cellStyle name="Финансовый 3 4 13 2 5" xfId="57014"/>
    <cellStyle name="Финансовый 3 4 13 3" xfId="57015"/>
    <cellStyle name="Финансовый 3 4 13 3 2" xfId="57016"/>
    <cellStyle name="Финансовый 3 4 13 3 3" xfId="57017"/>
    <cellStyle name="Финансовый 3 4 13 3 4" xfId="57018"/>
    <cellStyle name="Финансовый 3 4 13 4" xfId="57019"/>
    <cellStyle name="Финансовый 3 4 13 5" xfId="57020"/>
    <cellStyle name="Финансовый 3 4 13 6" xfId="57021"/>
    <cellStyle name="Финансовый 3 4 13 7" xfId="57022"/>
    <cellStyle name="Финансовый 3 4 14" xfId="57023"/>
    <cellStyle name="Финансовый 3 4 14 2" xfId="57024"/>
    <cellStyle name="Финансовый 3 4 14 2 2" xfId="57025"/>
    <cellStyle name="Финансовый 3 4 14 3" xfId="57026"/>
    <cellStyle name="Финансовый 3 4 14 4" xfId="57027"/>
    <cellStyle name="Финансовый 3 4 14 5" xfId="57028"/>
    <cellStyle name="Финансовый 3 4 15" xfId="57029"/>
    <cellStyle name="Финансовый 3 4 15 2" xfId="57030"/>
    <cellStyle name="Финансовый 3 4 15 2 2" xfId="57031"/>
    <cellStyle name="Финансовый 3 4 15 3" xfId="57032"/>
    <cellStyle name="Финансовый 3 4 15 4" xfId="57033"/>
    <cellStyle name="Финансовый 3 4 15 5" xfId="57034"/>
    <cellStyle name="Финансовый 3 4 16" xfId="57035"/>
    <cellStyle name="Финансовый 3 4 16 2" xfId="57036"/>
    <cellStyle name="Финансовый 3 4 16 2 2" xfId="57037"/>
    <cellStyle name="Финансовый 3 4 16 3" xfId="57038"/>
    <cellStyle name="Финансовый 3 4 17" xfId="57039"/>
    <cellStyle name="Финансовый 3 4 17 2" xfId="57040"/>
    <cellStyle name="Финансовый 3 4 18" xfId="57041"/>
    <cellStyle name="Финансовый 3 4 19" xfId="57042"/>
    <cellStyle name="Финансовый 3 4 2" xfId="57043"/>
    <cellStyle name="Финансовый 3 4 2 10" xfId="57044"/>
    <cellStyle name="Финансовый 3 4 2 10 2" xfId="57045"/>
    <cellStyle name="Финансовый 3 4 2 10 2 2" xfId="57046"/>
    <cellStyle name="Финансовый 3 4 2 10 2 2 2" xfId="57047"/>
    <cellStyle name="Финансовый 3 4 2 10 2 3" xfId="57048"/>
    <cellStyle name="Финансовый 3 4 2 10 2 4" xfId="57049"/>
    <cellStyle name="Финансовый 3 4 2 10 2 5" xfId="57050"/>
    <cellStyle name="Финансовый 3 4 2 10 3" xfId="57051"/>
    <cellStyle name="Финансовый 3 4 2 10 3 2" xfId="57052"/>
    <cellStyle name="Финансовый 3 4 2 10 3 3" xfId="57053"/>
    <cellStyle name="Финансовый 3 4 2 10 3 4" xfId="57054"/>
    <cellStyle name="Финансовый 3 4 2 10 4" xfId="57055"/>
    <cellStyle name="Финансовый 3 4 2 10 5" xfId="57056"/>
    <cellStyle name="Финансовый 3 4 2 10 6" xfId="57057"/>
    <cellStyle name="Финансовый 3 4 2 10 7" xfId="57058"/>
    <cellStyle name="Финансовый 3 4 2 11" xfId="57059"/>
    <cellStyle name="Финансовый 3 4 2 11 2" xfId="57060"/>
    <cellStyle name="Финансовый 3 4 2 11 2 2" xfId="57061"/>
    <cellStyle name="Финансовый 3 4 2 11 3" xfId="57062"/>
    <cellStyle name="Финансовый 3 4 2 11 4" xfId="57063"/>
    <cellStyle name="Финансовый 3 4 2 11 5" xfId="57064"/>
    <cellStyle name="Финансовый 3 4 2 12" xfId="57065"/>
    <cellStyle name="Финансовый 3 4 2 12 2" xfId="57066"/>
    <cellStyle name="Финансовый 3 4 2 12 2 2" xfId="57067"/>
    <cellStyle name="Финансовый 3 4 2 12 3" xfId="57068"/>
    <cellStyle name="Финансовый 3 4 2 12 4" xfId="57069"/>
    <cellStyle name="Финансовый 3 4 2 12 5" xfId="57070"/>
    <cellStyle name="Финансовый 3 4 2 13" xfId="57071"/>
    <cellStyle name="Финансовый 3 4 2 13 2" xfId="57072"/>
    <cellStyle name="Финансовый 3 4 2 13 2 2" xfId="57073"/>
    <cellStyle name="Финансовый 3 4 2 13 3" xfId="57074"/>
    <cellStyle name="Финансовый 3 4 2 14" xfId="57075"/>
    <cellStyle name="Финансовый 3 4 2 14 2" xfId="57076"/>
    <cellStyle name="Финансовый 3 4 2 15" xfId="57077"/>
    <cellStyle name="Финансовый 3 4 2 16" xfId="57078"/>
    <cellStyle name="Финансовый 3 4 2 2" xfId="57079"/>
    <cellStyle name="Финансовый 3 4 2 2 10" xfId="57080"/>
    <cellStyle name="Финансовый 3 4 2 2 10 2" xfId="57081"/>
    <cellStyle name="Финансовый 3 4 2 2 10 2 2" xfId="57082"/>
    <cellStyle name="Финансовый 3 4 2 2 10 3" xfId="57083"/>
    <cellStyle name="Финансовый 3 4 2 2 10 4" xfId="57084"/>
    <cellStyle name="Финансовый 3 4 2 2 10 5" xfId="57085"/>
    <cellStyle name="Финансовый 3 4 2 2 11" xfId="57086"/>
    <cellStyle name="Финансовый 3 4 2 2 11 2" xfId="57087"/>
    <cellStyle name="Финансовый 3 4 2 2 11 2 2" xfId="57088"/>
    <cellStyle name="Финансовый 3 4 2 2 11 3" xfId="57089"/>
    <cellStyle name="Финансовый 3 4 2 2 11 4" xfId="57090"/>
    <cellStyle name="Финансовый 3 4 2 2 11 5" xfId="57091"/>
    <cellStyle name="Финансовый 3 4 2 2 12" xfId="57092"/>
    <cellStyle name="Финансовый 3 4 2 2 12 2" xfId="57093"/>
    <cellStyle name="Финансовый 3 4 2 2 12 2 2" xfId="57094"/>
    <cellStyle name="Финансовый 3 4 2 2 12 3" xfId="57095"/>
    <cellStyle name="Финансовый 3 4 2 2 13" xfId="57096"/>
    <cellStyle name="Финансовый 3 4 2 2 13 2" xfId="57097"/>
    <cellStyle name="Финансовый 3 4 2 2 14" xfId="57098"/>
    <cellStyle name="Финансовый 3 4 2 2 15" xfId="57099"/>
    <cellStyle name="Финансовый 3 4 2 2 2" xfId="57100"/>
    <cellStyle name="Финансовый 3 4 2 2 2 2" xfId="57101"/>
    <cellStyle name="Финансовый 3 4 2 2 2 2 2" xfId="57102"/>
    <cellStyle name="Финансовый 3 4 2 2 2 2 2 2" xfId="57103"/>
    <cellStyle name="Финансовый 3 4 2 2 2 2 2 2 2" xfId="57104"/>
    <cellStyle name="Финансовый 3 4 2 2 2 2 2 3" xfId="57105"/>
    <cellStyle name="Финансовый 3 4 2 2 2 2 2 4" xfId="57106"/>
    <cellStyle name="Финансовый 3 4 2 2 2 2 2 5" xfId="57107"/>
    <cellStyle name="Финансовый 3 4 2 2 2 2 3" xfId="57108"/>
    <cellStyle name="Финансовый 3 4 2 2 2 2 3 2" xfId="57109"/>
    <cellStyle name="Финансовый 3 4 2 2 2 2 3 3" xfId="57110"/>
    <cellStyle name="Финансовый 3 4 2 2 2 2 3 4" xfId="57111"/>
    <cellStyle name="Финансовый 3 4 2 2 2 2 4" xfId="57112"/>
    <cellStyle name="Финансовый 3 4 2 2 2 2 5" xfId="57113"/>
    <cellStyle name="Финансовый 3 4 2 2 2 2 6" xfId="57114"/>
    <cellStyle name="Финансовый 3 4 2 2 2 2 7" xfId="57115"/>
    <cellStyle name="Финансовый 3 4 2 2 2 3" xfId="57116"/>
    <cellStyle name="Финансовый 3 4 2 2 2 3 2" xfId="57117"/>
    <cellStyle name="Финансовый 3 4 2 2 2 3 2 2" xfId="57118"/>
    <cellStyle name="Финансовый 3 4 2 2 2 3 3" xfId="57119"/>
    <cellStyle name="Финансовый 3 4 2 2 2 3 4" xfId="57120"/>
    <cellStyle name="Финансовый 3 4 2 2 2 3 5" xfId="57121"/>
    <cellStyle name="Финансовый 3 4 2 2 2 4" xfId="57122"/>
    <cellStyle name="Финансовый 3 4 2 2 2 4 2" xfId="57123"/>
    <cellStyle name="Финансовый 3 4 2 2 2 4 2 2" xfId="57124"/>
    <cellStyle name="Финансовый 3 4 2 2 2 4 3" xfId="57125"/>
    <cellStyle name="Финансовый 3 4 2 2 2 4 4" xfId="57126"/>
    <cellStyle name="Финансовый 3 4 2 2 2 4 5" xfId="57127"/>
    <cellStyle name="Финансовый 3 4 2 2 2 5" xfId="57128"/>
    <cellStyle name="Финансовый 3 4 2 2 2 5 2" xfId="57129"/>
    <cellStyle name="Финансовый 3 4 2 2 2 5 3" xfId="57130"/>
    <cellStyle name="Финансовый 3 4 2 2 2 5 4" xfId="57131"/>
    <cellStyle name="Финансовый 3 4 2 2 2 6" xfId="57132"/>
    <cellStyle name="Финансовый 3 4 2 2 2 7" xfId="57133"/>
    <cellStyle name="Финансовый 3 4 2 2 2 8" xfId="57134"/>
    <cellStyle name="Финансовый 3 4 2 2 2 9" xfId="57135"/>
    <cellStyle name="Финансовый 3 4 2 2 3" xfId="57136"/>
    <cellStyle name="Финансовый 3 4 2 2 3 2" xfId="57137"/>
    <cellStyle name="Финансовый 3 4 2 2 3 2 2" xfId="57138"/>
    <cellStyle name="Финансовый 3 4 2 2 3 2 2 2" xfId="57139"/>
    <cellStyle name="Финансовый 3 4 2 2 3 2 2 2 2" xfId="57140"/>
    <cellStyle name="Финансовый 3 4 2 2 3 2 2 3" xfId="57141"/>
    <cellStyle name="Финансовый 3 4 2 2 3 2 2 4" xfId="57142"/>
    <cellStyle name="Финансовый 3 4 2 2 3 2 2 5" xfId="57143"/>
    <cellStyle name="Финансовый 3 4 2 2 3 2 3" xfId="57144"/>
    <cellStyle name="Финансовый 3 4 2 2 3 2 3 2" xfId="57145"/>
    <cellStyle name="Финансовый 3 4 2 2 3 2 3 3" xfId="57146"/>
    <cellStyle name="Финансовый 3 4 2 2 3 2 3 4" xfId="57147"/>
    <cellStyle name="Финансовый 3 4 2 2 3 2 4" xfId="57148"/>
    <cellStyle name="Финансовый 3 4 2 2 3 2 5" xfId="57149"/>
    <cellStyle name="Финансовый 3 4 2 2 3 2 6" xfId="57150"/>
    <cellStyle name="Финансовый 3 4 2 2 3 2 7" xfId="57151"/>
    <cellStyle name="Финансовый 3 4 2 2 3 3" xfId="57152"/>
    <cellStyle name="Финансовый 3 4 2 2 3 3 2" xfId="57153"/>
    <cellStyle name="Финансовый 3 4 2 2 3 3 2 2" xfId="57154"/>
    <cellStyle name="Финансовый 3 4 2 2 3 3 3" xfId="57155"/>
    <cellStyle name="Финансовый 3 4 2 2 3 3 4" xfId="57156"/>
    <cellStyle name="Финансовый 3 4 2 2 3 3 5" xfId="57157"/>
    <cellStyle name="Финансовый 3 4 2 2 3 4" xfId="57158"/>
    <cellStyle name="Финансовый 3 4 2 2 3 4 2" xfId="57159"/>
    <cellStyle name="Финансовый 3 4 2 2 3 4 2 2" xfId="57160"/>
    <cellStyle name="Финансовый 3 4 2 2 3 4 3" xfId="57161"/>
    <cellStyle name="Финансовый 3 4 2 2 3 4 4" xfId="57162"/>
    <cellStyle name="Финансовый 3 4 2 2 3 4 5" xfId="57163"/>
    <cellStyle name="Финансовый 3 4 2 2 3 5" xfId="57164"/>
    <cellStyle name="Финансовый 3 4 2 2 3 5 2" xfId="57165"/>
    <cellStyle name="Финансовый 3 4 2 2 3 5 3" xfId="57166"/>
    <cellStyle name="Финансовый 3 4 2 2 3 5 4" xfId="57167"/>
    <cellStyle name="Финансовый 3 4 2 2 3 6" xfId="57168"/>
    <cellStyle name="Финансовый 3 4 2 2 3 7" xfId="57169"/>
    <cellStyle name="Финансовый 3 4 2 2 3 8" xfId="57170"/>
    <cellStyle name="Финансовый 3 4 2 2 3 9" xfId="57171"/>
    <cellStyle name="Финансовый 3 4 2 2 4" xfId="57172"/>
    <cellStyle name="Финансовый 3 4 2 2 4 2" xfId="57173"/>
    <cellStyle name="Финансовый 3 4 2 2 4 2 2" xfId="57174"/>
    <cellStyle name="Финансовый 3 4 2 2 4 2 2 2" xfId="57175"/>
    <cellStyle name="Финансовый 3 4 2 2 4 2 2 2 2" xfId="57176"/>
    <cellStyle name="Финансовый 3 4 2 2 4 2 2 3" xfId="57177"/>
    <cellStyle name="Финансовый 3 4 2 2 4 2 2 4" xfId="57178"/>
    <cellStyle name="Финансовый 3 4 2 2 4 2 2 5" xfId="57179"/>
    <cellStyle name="Финансовый 3 4 2 2 4 2 3" xfId="57180"/>
    <cellStyle name="Финансовый 3 4 2 2 4 2 3 2" xfId="57181"/>
    <cellStyle name="Финансовый 3 4 2 2 4 2 3 3" xfId="57182"/>
    <cellStyle name="Финансовый 3 4 2 2 4 2 3 4" xfId="57183"/>
    <cellStyle name="Финансовый 3 4 2 2 4 2 4" xfId="57184"/>
    <cellStyle name="Финансовый 3 4 2 2 4 2 5" xfId="57185"/>
    <cellStyle name="Финансовый 3 4 2 2 4 2 6" xfId="57186"/>
    <cellStyle name="Финансовый 3 4 2 2 4 2 7" xfId="57187"/>
    <cellStyle name="Финансовый 3 4 2 2 4 3" xfId="57188"/>
    <cellStyle name="Финансовый 3 4 2 2 4 3 2" xfId="57189"/>
    <cellStyle name="Финансовый 3 4 2 2 4 3 2 2" xfId="57190"/>
    <cellStyle name="Финансовый 3 4 2 2 4 3 3" xfId="57191"/>
    <cellStyle name="Финансовый 3 4 2 2 4 3 4" xfId="57192"/>
    <cellStyle name="Финансовый 3 4 2 2 4 3 5" xfId="57193"/>
    <cellStyle name="Финансовый 3 4 2 2 4 4" xfId="57194"/>
    <cellStyle name="Финансовый 3 4 2 2 4 4 2" xfId="57195"/>
    <cellStyle name="Финансовый 3 4 2 2 4 4 2 2" xfId="57196"/>
    <cellStyle name="Финансовый 3 4 2 2 4 4 3" xfId="57197"/>
    <cellStyle name="Финансовый 3 4 2 2 4 4 4" xfId="57198"/>
    <cellStyle name="Финансовый 3 4 2 2 4 4 5" xfId="57199"/>
    <cellStyle name="Финансовый 3 4 2 2 4 5" xfId="57200"/>
    <cellStyle name="Финансовый 3 4 2 2 4 5 2" xfId="57201"/>
    <cellStyle name="Финансовый 3 4 2 2 4 5 3" xfId="57202"/>
    <cellStyle name="Финансовый 3 4 2 2 4 5 4" xfId="57203"/>
    <cellStyle name="Финансовый 3 4 2 2 4 6" xfId="57204"/>
    <cellStyle name="Финансовый 3 4 2 2 4 7" xfId="57205"/>
    <cellStyle name="Финансовый 3 4 2 2 4 8" xfId="57206"/>
    <cellStyle name="Финансовый 3 4 2 2 4 9" xfId="57207"/>
    <cellStyle name="Финансовый 3 4 2 2 5" xfId="57208"/>
    <cellStyle name="Финансовый 3 4 2 2 5 2" xfId="57209"/>
    <cellStyle name="Финансовый 3 4 2 2 5 2 2" xfId="57210"/>
    <cellStyle name="Финансовый 3 4 2 2 5 2 2 2" xfId="57211"/>
    <cellStyle name="Финансовый 3 4 2 2 5 2 2 2 2" xfId="57212"/>
    <cellStyle name="Финансовый 3 4 2 2 5 2 2 3" xfId="57213"/>
    <cellStyle name="Финансовый 3 4 2 2 5 2 2 4" xfId="57214"/>
    <cellStyle name="Финансовый 3 4 2 2 5 2 2 5" xfId="57215"/>
    <cellStyle name="Финансовый 3 4 2 2 5 2 3" xfId="57216"/>
    <cellStyle name="Финансовый 3 4 2 2 5 2 3 2" xfId="57217"/>
    <cellStyle name="Финансовый 3 4 2 2 5 2 3 3" xfId="57218"/>
    <cellStyle name="Финансовый 3 4 2 2 5 2 3 4" xfId="57219"/>
    <cellStyle name="Финансовый 3 4 2 2 5 2 4" xfId="57220"/>
    <cellStyle name="Финансовый 3 4 2 2 5 2 5" xfId="57221"/>
    <cellStyle name="Финансовый 3 4 2 2 5 2 6" xfId="57222"/>
    <cellStyle name="Финансовый 3 4 2 2 5 2 7" xfId="57223"/>
    <cellStyle name="Финансовый 3 4 2 2 5 3" xfId="57224"/>
    <cellStyle name="Финансовый 3 4 2 2 5 3 2" xfId="57225"/>
    <cellStyle name="Финансовый 3 4 2 2 5 3 2 2" xfId="57226"/>
    <cellStyle name="Финансовый 3 4 2 2 5 3 3" xfId="57227"/>
    <cellStyle name="Финансовый 3 4 2 2 5 3 4" xfId="57228"/>
    <cellStyle name="Финансовый 3 4 2 2 5 3 5" xfId="57229"/>
    <cellStyle name="Финансовый 3 4 2 2 5 4" xfId="57230"/>
    <cellStyle name="Финансовый 3 4 2 2 5 4 2" xfId="57231"/>
    <cellStyle name="Финансовый 3 4 2 2 5 4 3" xfId="57232"/>
    <cellStyle name="Финансовый 3 4 2 2 5 4 4" xfId="57233"/>
    <cellStyle name="Финансовый 3 4 2 2 5 5" xfId="57234"/>
    <cellStyle name="Финансовый 3 4 2 2 5 6" xfId="57235"/>
    <cellStyle name="Финансовый 3 4 2 2 5 7" xfId="57236"/>
    <cellStyle name="Финансовый 3 4 2 2 5 8" xfId="57237"/>
    <cellStyle name="Финансовый 3 4 2 2 6" xfId="57238"/>
    <cellStyle name="Финансовый 3 4 2 2 6 2" xfId="57239"/>
    <cellStyle name="Финансовый 3 4 2 2 6 2 2" xfId="57240"/>
    <cellStyle name="Финансовый 3 4 2 2 6 2 2 2" xfId="57241"/>
    <cellStyle name="Финансовый 3 4 2 2 6 2 2 2 2" xfId="57242"/>
    <cellStyle name="Финансовый 3 4 2 2 6 2 2 3" xfId="57243"/>
    <cellStyle name="Финансовый 3 4 2 2 6 2 2 4" xfId="57244"/>
    <cellStyle name="Финансовый 3 4 2 2 6 2 2 5" xfId="57245"/>
    <cellStyle name="Финансовый 3 4 2 2 6 2 3" xfId="57246"/>
    <cellStyle name="Финансовый 3 4 2 2 6 2 3 2" xfId="57247"/>
    <cellStyle name="Финансовый 3 4 2 2 6 2 3 3" xfId="57248"/>
    <cellStyle name="Финансовый 3 4 2 2 6 2 3 4" xfId="57249"/>
    <cellStyle name="Финансовый 3 4 2 2 6 2 4" xfId="57250"/>
    <cellStyle name="Финансовый 3 4 2 2 6 2 5" xfId="57251"/>
    <cellStyle name="Финансовый 3 4 2 2 6 2 6" xfId="57252"/>
    <cellStyle name="Финансовый 3 4 2 2 6 2 7" xfId="57253"/>
    <cellStyle name="Финансовый 3 4 2 2 6 3" xfId="57254"/>
    <cellStyle name="Финансовый 3 4 2 2 6 3 2" xfId="57255"/>
    <cellStyle name="Финансовый 3 4 2 2 6 3 2 2" xfId="57256"/>
    <cellStyle name="Финансовый 3 4 2 2 6 3 3" xfId="57257"/>
    <cellStyle name="Финансовый 3 4 2 2 6 3 4" xfId="57258"/>
    <cellStyle name="Финансовый 3 4 2 2 6 3 5" xfId="57259"/>
    <cellStyle name="Финансовый 3 4 2 2 6 4" xfId="57260"/>
    <cellStyle name="Финансовый 3 4 2 2 6 4 2" xfId="57261"/>
    <cellStyle name="Финансовый 3 4 2 2 6 4 3" xfId="57262"/>
    <cellStyle name="Финансовый 3 4 2 2 6 4 4" xfId="57263"/>
    <cellStyle name="Финансовый 3 4 2 2 6 5" xfId="57264"/>
    <cellStyle name="Финансовый 3 4 2 2 6 6" xfId="57265"/>
    <cellStyle name="Финансовый 3 4 2 2 6 7" xfId="57266"/>
    <cellStyle name="Финансовый 3 4 2 2 6 8" xfId="57267"/>
    <cellStyle name="Финансовый 3 4 2 2 7" xfId="57268"/>
    <cellStyle name="Финансовый 3 4 2 2 7 2" xfId="57269"/>
    <cellStyle name="Финансовый 3 4 2 2 7 2 2" xfId="57270"/>
    <cellStyle name="Финансовый 3 4 2 2 7 2 2 2" xfId="57271"/>
    <cellStyle name="Финансовый 3 4 2 2 7 2 2 2 2" xfId="57272"/>
    <cellStyle name="Финансовый 3 4 2 2 7 2 2 3" xfId="57273"/>
    <cellStyle name="Финансовый 3 4 2 2 7 2 2 4" xfId="57274"/>
    <cellStyle name="Финансовый 3 4 2 2 7 2 2 5" xfId="57275"/>
    <cellStyle name="Финансовый 3 4 2 2 7 2 3" xfId="57276"/>
    <cellStyle name="Финансовый 3 4 2 2 7 2 3 2" xfId="57277"/>
    <cellStyle name="Финансовый 3 4 2 2 7 2 3 3" xfId="57278"/>
    <cellStyle name="Финансовый 3 4 2 2 7 2 3 4" xfId="57279"/>
    <cellStyle name="Финансовый 3 4 2 2 7 2 4" xfId="57280"/>
    <cellStyle name="Финансовый 3 4 2 2 7 2 5" xfId="57281"/>
    <cellStyle name="Финансовый 3 4 2 2 7 2 6" xfId="57282"/>
    <cellStyle name="Финансовый 3 4 2 2 7 2 7" xfId="57283"/>
    <cellStyle name="Финансовый 3 4 2 2 7 3" xfId="57284"/>
    <cellStyle name="Финансовый 3 4 2 2 7 3 2" xfId="57285"/>
    <cellStyle name="Финансовый 3 4 2 2 7 3 2 2" xfId="57286"/>
    <cellStyle name="Финансовый 3 4 2 2 7 3 3" xfId="57287"/>
    <cellStyle name="Финансовый 3 4 2 2 7 3 4" xfId="57288"/>
    <cellStyle name="Финансовый 3 4 2 2 7 3 5" xfId="57289"/>
    <cellStyle name="Финансовый 3 4 2 2 7 4" xfId="57290"/>
    <cellStyle name="Финансовый 3 4 2 2 7 4 2" xfId="57291"/>
    <cellStyle name="Финансовый 3 4 2 2 7 4 3" xfId="57292"/>
    <cellStyle name="Финансовый 3 4 2 2 7 4 4" xfId="57293"/>
    <cellStyle name="Финансовый 3 4 2 2 7 5" xfId="57294"/>
    <cellStyle name="Финансовый 3 4 2 2 7 6" xfId="57295"/>
    <cellStyle name="Финансовый 3 4 2 2 7 7" xfId="57296"/>
    <cellStyle name="Финансовый 3 4 2 2 7 8" xfId="57297"/>
    <cellStyle name="Финансовый 3 4 2 2 8" xfId="57298"/>
    <cellStyle name="Финансовый 3 4 2 2 8 2" xfId="57299"/>
    <cellStyle name="Финансовый 3 4 2 2 8 2 2" xfId="57300"/>
    <cellStyle name="Финансовый 3 4 2 2 8 2 2 2" xfId="57301"/>
    <cellStyle name="Финансовый 3 4 2 2 8 2 3" xfId="57302"/>
    <cellStyle name="Финансовый 3 4 2 2 8 2 4" xfId="57303"/>
    <cellStyle name="Финансовый 3 4 2 2 8 2 5" xfId="57304"/>
    <cellStyle name="Финансовый 3 4 2 2 8 3" xfId="57305"/>
    <cellStyle name="Финансовый 3 4 2 2 8 3 2" xfId="57306"/>
    <cellStyle name="Финансовый 3 4 2 2 8 3 3" xfId="57307"/>
    <cellStyle name="Финансовый 3 4 2 2 8 3 4" xfId="57308"/>
    <cellStyle name="Финансовый 3 4 2 2 8 4" xfId="57309"/>
    <cellStyle name="Финансовый 3 4 2 2 8 5" xfId="57310"/>
    <cellStyle name="Финансовый 3 4 2 2 8 6" xfId="57311"/>
    <cellStyle name="Финансовый 3 4 2 2 8 7" xfId="57312"/>
    <cellStyle name="Финансовый 3 4 2 2 9" xfId="57313"/>
    <cellStyle name="Финансовый 3 4 2 2 9 2" xfId="57314"/>
    <cellStyle name="Финансовый 3 4 2 2 9 2 2" xfId="57315"/>
    <cellStyle name="Финансовый 3 4 2 2 9 2 2 2" xfId="57316"/>
    <cellStyle name="Финансовый 3 4 2 2 9 2 3" xfId="57317"/>
    <cellStyle name="Финансовый 3 4 2 2 9 2 4" xfId="57318"/>
    <cellStyle name="Финансовый 3 4 2 2 9 2 5" xfId="57319"/>
    <cellStyle name="Финансовый 3 4 2 2 9 3" xfId="57320"/>
    <cellStyle name="Финансовый 3 4 2 2 9 3 2" xfId="57321"/>
    <cellStyle name="Финансовый 3 4 2 2 9 3 3" xfId="57322"/>
    <cellStyle name="Финансовый 3 4 2 2 9 3 4" xfId="57323"/>
    <cellStyle name="Финансовый 3 4 2 2 9 4" xfId="57324"/>
    <cellStyle name="Финансовый 3 4 2 2 9 5" xfId="57325"/>
    <cellStyle name="Финансовый 3 4 2 2 9 6" xfId="57326"/>
    <cellStyle name="Финансовый 3 4 2 2 9 7" xfId="57327"/>
    <cellStyle name="Финансовый 3 4 2 3" xfId="57328"/>
    <cellStyle name="Финансовый 3 4 2 3 2" xfId="57329"/>
    <cellStyle name="Финансовый 3 4 2 3 2 2" xfId="57330"/>
    <cellStyle name="Финансовый 3 4 2 3 2 2 2" xfId="57331"/>
    <cellStyle name="Финансовый 3 4 2 3 2 2 2 2" xfId="57332"/>
    <cellStyle name="Финансовый 3 4 2 3 2 2 3" xfId="57333"/>
    <cellStyle name="Финансовый 3 4 2 3 2 2 4" xfId="57334"/>
    <cellStyle name="Финансовый 3 4 2 3 2 2 5" xfId="57335"/>
    <cellStyle name="Финансовый 3 4 2 3 2 3" xfId="57336"/>
    <cellStyle name="Финансовый 3 4 2 3 2 3 2" xfId="57337"/>
    <cellStyle name="Финансовый 3 4 2 3 2 3 2 2" xfId="57338"/>
    <cellStyle name="Финансовый 3 4 2 3 2 3 3" xfId="57339"/>
    <cellStyle name="Финансовый 3 4 2 3 2 3 4" xfId="57340"/>
    <cellStyle name="Финансовый 3 4 2 3 2 3 5" xfId="57341"/>
    <cellStyle name="Финансовый 3 4 2 3 2 4" xfId="57342"/>
    <cellStyle name="Финансовый 3 4 2 3 2 4 2" xfId="57343"/>
    <cellStyle name="Финансовый 3 4 2 3 2 4 3" xfId="57344"/>
    <cellStyle name="Финансовый 3 4 2 3 2 4 4" xfId="57345"/>
    <cellStyle name="Финансовый 3 4 2 3 2 5" xfId="57346"/>
    <cellStyle name="Финансовый 3 4 2 3 2 6" xfId="57347"/>
    <cellStyle name="Финансовый 3 4 2 3 2 7" xfId="57348"/>
    <cellStyle name="Финансовый 3 4 2 3 2 8" xfId="57349"/>
    <cellStyle name="Финансовый 3 4 2 3 3" xfId="57350"/>
    <cellStyle name="Финансовый 3 4 2 3 3 2" xfId="57351"/>
    <cellStyle name="Финансовый 3 4 2 3 3 2 2" xfId="57352"/>
    <cellStyle name="Финансовый 3 4 2 3 3 3" xfId="57353"/>
    <cellStyle name="Финансовый 3 4 2 3 3 4" xfId="57354"/>
    <cellStyle name="Финансовый 3 4 2 3 3 5" xfId="57355"/>
    <cellStyle name="Финансовый 3 4 2 3 4" xfId="57356"/>
    <cellStyle name="Финансовый 3 4 2 3 4 2" xfId="57357"/>
    <cellStyle name="Финансовый 3 4 2 3 4 2 2" xfId="57358"/>
    <cellStyle name="Финансовый 3 4 2 3 4 3" xfId="57359"/>
    <cellStyle name="Финансовый 3 4 2 3 4 4" xfId="57360"/>
    <cellStyle name="Финансовый 3 4 2 3 4 5" xfId="57361"/>
    <cellStyle name="Финансовый 3 4 2 3 5" xfId="57362"/>
    <cellStyle name="Финансовый 3 4 2 3 5 2" xfId="57363"/>
    <cellStyle name="Финансовый 3 4 2 3 5 2 2" xfId="57364"/>
    <cellStyle name="Финансовый 3 4 2 3 5 3" xfId="57365"/>
    <cellStyle name="Финансовый 3 4 2 3 5 4" xfId="57366"/>
    <cellStyle name="Финансовый 3 4 2 3 5 5" xfId="57367"/>
    <cellStyle name="Финансовый 3 4 2 3 6" xfId="57368"/>
    <cellStyle name="Финансовый 3 4 2 3 6 2" xfId="57369"/>
    <cellStyle name="Финансовый 3 4 2 3 6 2 2" xfId="57370"/>
    <cellStyle name="Финансовый 3 4 2 3 6 3" xfId="57371"/>
    <cellStyle name="Финансовый 3 4 2 3 7" xfId="57372"/>
    <cellStyle name="Финансовый 3 4 2 3 7 2" xfId="57373"/>
    <cellStyle name="Финансовый 3 4 2 3 8" xfId="57374"/>
    <cellStyle name="Финансовый 3 4 2 3 9" xfId="57375"/>
    <cellStyle name="Финансовый 3 4 2 4" xfId="57376"/>
    <cellStyle name="Финансовый 3 4 2 4 2" xfId="57377"/>
    <cellStyle name="Финансовый 3 4 2 4 2 2" xfId="57378"/>
    <cellStyle name="Финансовый 3 4 2 4 2 2 2" xfId="57379"/>
    <cellStyle name="Финансовый 3 4 2 4 2 2 2 2" xfId="57380"/>
    <cellStyle name="Финансовый 3 4 2 4 2 2 3" xfId="57381"/>
    <cellStyle name="Финансовый 3 4 2 4 2 2 4" xfId="57382"/>
    <cellStyle name="Финансовый 3 4 2 4 2 2 5" xfId="57383"/>
    <cellStyle name="Финансовый 3 4 2 4 2 3" xfId="57384"/>
    <cellStyle name="Финансовый 3 4 2 4 2 3 2" xfId="57385"/>
    <cellStyle name="Финансовый 3 4 2 4 2 3 3" xfId="57386"/>
    <cellStyle name="Финансовый 3 4 2 4 2 3 4" xfId="57387"/>
    <cellStyle name="Финансовый 3 4 2 4 2 4" xfId="57388"/>
    <cellStyle name="Финансовый 3 4 2 4 2 5" xfId="57389"/>
    <cellStyle name="Финансовый 3 4 2 4 2 6" xfId="57390"/>
    <cellStyle name="Финансовый 3 4 2 4 2 7" xfId="57391"/>
    <cellStyle name="Финансовый 3 4 2 4 3" xfId="57392"/>
    <cellStyle name="Финансовый 3 4 2 4 3 2" xfId="57393"/>
    <cellStyle name="Финансовый 3 4 2 4 3 2 2" xfId="57394"/>
    <cellStyle name="Финансовый 3 4 2 4 3 3" xfId="57395"/>
    <cellStyle name="Финансовый 3 4 2 4 3 4" xfId="57396"/>
    <cellStyle name="Финансовый 3 4 2 4 3 5" xfId="57397"/>
    <cellStyle name="Финансовый 3 4 2 4 4" xfId="57398"/>
    <cellStyle name="Финансовый 3 4 2 4 4 2" xfId="57399"/>
    <cellStyle name="Финансовый 3 4 2 4 4 2 2" xfId="57400"/>
    <cellStyle name="Финансовый 3 4 2 4 4 3" xfId="57401"/>
    <cellStyle name="Финансовый 3 4 2 4 4 4" xfId="57402"/>
    <cellStyle name="Финансовый 3 4 2 4 4 5" xfId="57403"/>
    <cellStyle name="Финансовый 3 4 2 4 5" xfId="57404"/>
    <cellStyle name="Финансовый 3 4 2 4 5 2" xfId="57405"/>
    <cellStyle name="Финансовый 3 4 2 4 5 3" xfId="57406"/>
    <cellStyle name="Финансовый 3 4 2 4 5 4" xfId="57407"/>
    <cellStyle name="Финансовый 3 4 2 4 6" xfId="57408"/>
    <cellStyle name="Финансовый 3 4 2 4 7" xfId="57409"/>
    <cellStyle name="Финансовый 3 4 2 4 8" xfId="57410"/>
    <cellStyle name="Финансовый 3 4 2 4 9" xfId="57411"/>
    <cellStyle name="Финансовый 3 4 2 5" xfId="57412"/>
    <cellStyle name="Финансовый 3 4 2 5 2" xfId="57413"/>
    <cellStyle name="Финансовый 3 4 2 5 2 2" xfId="57414"/>
    <cellStyle name="Финансовый 3 4 2 5 2 2 2" xfId="57415"/>
    <cellStyle name="Финансовый 3 4 2 5 2 2 2 2" xfId="57416"/>
    <cellStyle name="Финансовый 3 4 2 5 2 2 3" xfId="57417"/>
    <cellStyle name="Финансовый 3 4 2 5 2 2 4" xfId="57418"/>
    <cellStyle name="Финансовый 3 4 2 5 2 2 5" xfId="57419"/>
    <cellStyle name="Финансовый 3 4 2 5 2 3" xfId="57420"/>
    <cellStyle name="Финансовый 3 4 2 5 2 3 2" xfId="57421"/>
    <cellStyle name="Финансовый 3 4 2 5 2 3 3" xfId="57422"/>
    <cellStyle name="Финансовый 3 4 2 5 2 3 4" xfId="57423"/>
    <cellStyle name="Финансовый 3 4 2 5 2 4" xfId="57424"/>
    <cellStyle name="Финансовый 3 4 2 5 2 5" xfId="57425"/>
    <cellStyle name="Финансовый 3 4 2 5 2 6" xfId="57426"/>
    <cellStyle name="Финансовый 3 4 2 5 2 7" xfId="57427"/>
    <cellStyle name="Финансовый 3 4 2 5 3" xfId="57428"/>
    <cellStyle name="Финансовый 3 4 2 5 3 2" xfId="57429"/>
    <cellStyle name="Финансовый 3 4 2 5 3 2 2" xfId="57430"/>
    <cellStyle name="Финансовый 3 4 2 5 3 3" xfId="57431"/>
    <cellStyle name="Финансовый 3 4 2 5 3 4" xfId="57432"/>
    <cellStyle name="Финансовый 3 4 2 5 3 5" xfId="57433"/>
    <cellStyle name="Финансовый 3 4 2 5 4" xfId="57434"/>
    <cellStyle name="Финансовый 3 4 2 5 4 2" xfId="57435"/>
    <cellStyle name="Финансовый 3 4 2 5 4 2 2" xfId="57436"/>
    <cellStyle name="Финансовый 3 4 2 5 4 3" xfId="57437"/>
    <cellStyle name="Финансовый 3 4 2 5 4 4" xfId="57438"/>
    <cellStyle name="Финансовый 3 4 2 5 4 5" xfId="57439"/>
    <cellStyle name="Финансовый 3 4 2 5 5" xfId="57440"/>
    <cellStyle name="Финансовый 3 4 2 5 5 2" xfId="57441"/>
    <cellStyle name="Финансовый 3 4 2 5 5 3" xfId="57442"/>
    <cellStyle name="Финансовый 3 4 2 5 5 4" xfId="57443"/>
    <cellStyle name="Финансовый 3 4 2 5 6" xfId="57444"/>
    <cellStyle name="Финансовый 3 4 2 5 7" xfId="57445"/>
    <cellStyle name="Финансовый 3 4 2 5 8" xfId="57446"/>
    <cellStyle name="Финансовый 3 4 2 5 9" xfId="57447"/>
    <cellStyle name="Финансовый 3 4 2 6" xfId="57448"/>
    <cellStyle name="Финансовый 3 4 2 6 2" xfId="57449"/>
    <cellStyle name="Финансовый 3 4 2 6 2 2" xfId="57450"/>
    <cellStyle name="Финансовый 3 4 2 6 2 2 2" xfId="57451"/>
    <cellStyle name="Финансовый 3 4 2 6 2 2 2 2" xfId="57452"/>
    <cellStyle name="Финансовый 3 4 2 6 2 2 3" xfId="57453"/>
    <cellStyle name="Финансовый 3 4 2 6 2 2 4" xfId="57454"/>
    <cellStyle name="Финансовый 3 4 2 6 2 2 5" xfId="57455"/>
    <cellStyle name="Финансовый 3 4 2 6 2 3" xfId="57456"/>
    <cellStyle name="Финансовый 3 4 2 6 2 3 2" xfId="57457"/>
    <cellStyle name="Финансовый 3 4 2 6 2 3 3" xfId="57458"/>
    <cellStyle name="Финансовый 3 4 2 6 2 3 4" xfId="57459"/>
    <cellStyle name="Финансовый 3 4 2 6 2 4" xfId="57460"/>
    <cellStyle name="Финансовый 3 4 2 6 2 5" xfId="57461"/>
    <cellStyle name="Финансовый 3 4 2 6 2 6" xfId="57462"/>
    <cellStyle name="Финансовый 3 4 2 6 2 7" xfId="57463"/>
    <cellStyle name="Финансовый 3 4 2 6 3" xfId="57464"/>
    <cellStyle name="Финансовый 3 4 2 6 3 2" xfId="57465"/>
    <cellStyle name="Финансовый 3 4 2 6 3 2 2" xfId="57466"/>
    <cellStyle name="Финансовый 3 4 2 6 3 3" xfId="57467"/>
    <cellStyle name="Финансовый 3 4 2 6 3 4" xfId="57468"/>
    <cellStyle name="Финансовый 3 4 2 6 3 5" xfId="57469"/>
    <cellStyle name="Финансовый 3 4 2 6 4" xfId="57470"/>
    <cellStyle name="Финансовый 3 4 2 6 4 2" xfId="57471"/>
    <cellStyle name="Финансовый 3 4 2 6 4 3" xfId="57472"/>
    <cellStyle name="Финансовый 3 4 2 6 4 4" xfId="57473"/>
    <cellStyle name="Финансовый 3 4 2 6 5" xfId="57474"/>
    <cellStyle name="Финансовый 3 4 2 6 6" xfId="57475"/>
    <cellStyle name="Финансовый 3 4 2 6 7" xfId="57476"/>
    <cellStyle name="Финансовый 3 4 2 6 8" xfId="57477"/>
    <cellStyle name="Финансовый 3 4 2 7" xfId="57478"/>
    <cellStyle name="Финансовый 3 4 2 7 2" xfId="57479"/>
    <cellStyle name="Финансовый 3 4 2 7 2 2" xfId="57480"/>
    <cellStyle name="Финансовый 3 4 2 7 2 2 2" xfId="57481"/>
    <cellStyle name="Финансовый 3 4 2 7 2 2 2 2" xfId="57482"/>
    <cellStyle name="Финансовый 3 4 2 7 2 2 3" xfId="57483"/>
    <cellStyle name="Финансовый 3 4 2 7 2 2 4" xfId="57484"/>
    <cellStyle name="Финансовый 3 4 2 7 2 2 5" xfId="57485"/>
    <cellStyle name="Финансовый 3 4 2 7 2 3" xfId="57486"/>
    <cellStyle name="Финансовый 3 4 2 7 2 3 2" xfId="57487"/>
    <cellStyle name="Финансовый 3 4 2 7 2 3 3" xfId="57488"/>
    <cellStyle name="Финансовый 3 4 2 7 2 3 4" xfId="57489"/>
    <cellStyle name="Финансовый 3 4 2 7 2 4" xfId="57490"/>
    <cellStyle name="Финансовый 3 4 2 7 2 5" xfId="57491"/>
    <cellStyle name="Финансовый 3 4 2 7 2 6" xfId="57492"/>
    <cellStyle name="Финансовый 3 4 2 7 2 7" xfId="57493"/>
    <cellStyle name="Финансовый 3 4 2 7 3" xfId="57494"/>
    <cellStyle name="Финансовый 3 4 2 7 3 2" xfId="57495"/>
    <cellStyle name="Финансовый 3 4 2 7 3 2 2" xfId="57496"/>
    <cellStyle name="Финансовый 3 4 2 7 3 3" xfId="57497"/>
    <cellStyle name="Финансовый 3 4 2 7 3 4" xfId="57498"/>
    <cellStyle name="Финансовый 3 4 2 7 3 5" xfId="57499"/>
    <cellStyle name="Финансовый 3 4 2 7 4" xfId="57500"/>
    <cellStyle name="Финансовый 3 4 2 7 4 2" xfId="57501"/>
    <cellStyle name="Финансовый 3 4 2 7 4 3" xfId="57502"/>
    <cellStyle name="Финансовый 3 4 2 7 4 4" xfId="57503"/>
    <cellStyle name="Финансовый 3 4 2 7 5" xfId="57504"/>
    <cellStyle name="Финансовый 3 4 2 7 6" xfId="57505"/>
    <cellStyle name="Финансовый 3 4 2 7 7" xfId="57506"/>
    <cellStyle name="Финансовый 3 4 2 7 8" xfId="57507"/>
    <cellStyle name="Финансовый 3 4 2 8" xfId="57508"/>
    <cellStyle name="Финансовый 3 4 2 8 2" xfId="57509"/>
    <cellStyle name="Финансовый 3 4 2 8 2 2" xfId="57510"/>
    <cellStyle name="Финансовый 3 4 2 8 2 2 2" xfId="57511"/>
    <cellStyle name="Финансовый 3 4 2 8 2 2 2 2" xfId="57512"/>
    <cellStyle name="Финансовый 3 4 2 8 2 2 3" xfId="57513"/>
    <cellStyle name="Финансовый 3 4 2 8 2 2 4" xfId="57514"/>
    <cellStyle name="Финансовый 3 4 2 8 2 2 5" xfId="57515"/>
    <cellStyle name="Финансовый 3 4 2 8 2 3" xfId="57516"/>
    <cellStyle name="Финансовый 3 4 2 8 2 3 2" xfId="57517"/>
    <cellStyle name="Финансовый 3 4 2 8 2 3 3" xfId="57518"/>
    <cellStyle name="Финансовый 3 4 2 8 2 3 4" xfId="57519"/>
    <cellStyle name="Финансовый 3 4 2 8 2 4" xfId="57520"/>
    <cellStyle name="Финансовый 3 4 2 8 2 5" xfId="57521"/>
    <cellStyle name="Финансовый 3 4 2 8 2 6" xfId="57522"/>
    <cellStyle name="Финансовый 3 4 2 8 2 7" xfId="57523"/>
    <cellStyle name="Финансовый 3 4 2 8 3" xfId="57524"/>
    <cellStyle name="Финансовый 3 4 2 8 3 2" xfId="57525"/>
    <cellStyle name="Финансовый 3 4 2 8 3 2 2" xfId="57526"/>
    <cellStyle name="Финансовый 3 4 2 8 3 3" xfId="57527"/>
    <cellStyle name="Финансовый 3 4 2 8 3 4" xfId="57528"/>
    <cellStyle name="Финансовый 3 4 2 8 3 5" xfId="57529"/>
    <cellStyle name="Финансовый 3 4 2 8 4" xfId="57530"/>
    <cellStyle name="Финансовый 3 4 2 8 4 2" xfId="57531"/>
    <cellStyle name="Финансовый 3 4 2 8 4 3" xfId="57532"/>
    <cellStyle name="Финансовый 3 4 2 8 4 4" xfId="57533"/>
    <cellStyle name="Финансовый 3 4 2 8 5" xfId="57534"/>
    <cellStyle name="Финансовый 3 4 2 8 6" xfId="57535"/>
    <cellStyle name="Финансовый 3 4 2 8 7" xfId="57536"/>
    <cellStyle name="Финансовый 3 4 2 8 8" xfId="57537"/>
    <cellStyle name="Финансовый 3 4 2 9" xfId="57538"/>
    <cellStyle name="Финансовый 3 4 2 9 2" xfId="57539"/>
    <cellStyle name="Финансовый 3 4 2 9 2 2" xfId="57540"/>
    <cellStyle name="Финансовый 3 4 2 9 2 2 2" xfId="57541"/>
    <cellStyle name="Финансовый 3 4 2 9 2 3" xfId="57542"/>
    <cellStyle name="Финансовый 3 4 2 9 2 4" xfId="57543"/>
    <cellStyle name="Финансовый 3 4 2 9 2 5" xfId="57544"/>
    <cellStyle name="Финансовый 3 4 2 9 3" xfId="57545"/>
    <cellStyle name="Финансовый 3 4 2 9 3 2" xfId="57546"/>
    <cellStyle name="Финансовый 3 4 2 9 3 3" xfId="57547"/>
    <cellStyle name="Финансовый 3 4 2 9 3 4" xfId="57548"/>
    <cellStyle name="Финансовый 3 4 2 9 4" xfId="57549"/>
    <cellStyle name="Финансовый 3 4 2 9 5" xfId="57550"/>
    <cellStyle name="Финансовый 3 4 2 9 6" xfId="57551"/>
    <cellStyle name="Финансовый 3 4 2 9 7" xfId="57552"/>
    <cellStyle name="Финансовый 3 4 20" xfId="59841"/>
    <cellStyle name="Финансовый 3 4 3" xfId="57553"/>
    <cellStyle name="Финансовый 3 4 3 2" xfId="57554"/>
    <cellStyle name="Финансовый 3 4 3 2 2" xfId="57555"/>
    <cellStyle name="Финансовый 3 4 3 2 2 2" xfId="57556"/>
    <cellStyle name="Финансовый 3 4 3 2 3" xfId="57557"/>
    <cellStyle name="Финансовый 3 4 3 2 4" xfId="57558"/>
    <cellStyle name="Финансовый 3 4 3 2 5" xfId="57559"/>
    <cellStyle name="Финансовый 3 4 3 3" xfId="57560"/>
    <cellStyle name="Финансовый 3 4 3 3 2" xfId="57561"/>
    <cellStyle name="Финансовый 3 4 3 3 2 2" xfId="57562"/>
    <cellStyle name="Финансовый 3 4 3 3 3" xfId="57563"/>
    <cellStyle name="Финансовый 3 4 3 3 4" xfId="57564"/>
    <cellStyle name="Финансовый 3 4 3 3 5" xfId="57565"/>
    <cellStyle name="Финансовый 3 4 3 4" xfId="57566"/>
    <cellStyle name="Финансовый 3 4 3 4 2" xfId="57567"/>
    <cellStyle name="Финансовый 3 4 3 4 2 2" xfId="57568"/>
    <cellStyle name="Финансовый 3 4 3 4 3" xfId="57569"/>
    <cellStyle name="Финансовый 3 4 3 4 4" xfId="57570"/>
    <cellStyle name="Финансовый 3 4 3 4 5" xfId="57571"/>
    <cellStyle name="Финансовый 3 4 3 5" xfId="57572"/>
    <cellStyle name="Финансовый 3 4 3 6" xfId="57573"/>
    <cellStyle name="Финансовый 3 4 3 6 2" xfId="57574"/>
    <cellStyle name="Финансовый 3 4 3 6 2 2" xfId="57575"/>
    <cellStyle name="Финансовый 3 4 3 6 3" xfId="57576"/>
    <cellStyle name="Финансовый 3 4 3 7" xfId="57577"/>
    <cellStyle name="Финансовый 3 4 3 7 2" xfId="57578"/>
    <cellStyle name="Финансовый 3 4 3 8" xfId="57579"/>
    <cellStyle name="Финансовый 3 4 4" xfId="57580"/>
    <cellStyle name="Финансовый 3 4 4 10" xfId="57581"/>
    <cellStyle name="Финансовый 3 4 4 10 2" xfId="57582"/>
    <cellStyle name="Финансовый 3 4 4 10 2 2" xfId="57583"/>
    <cellStyle name="Финансовый 3 4 4 10 3" xfId="57584"/>
    <cellStyle name="Финансовый 3 4 4 10 4" xfId="57585"/>
    <cellStyle name="Финансовый 3 4 4 10 5" xfId="57586"/>
    <cellStyle name="Финансовый 3 4 4 11" xfId="57587"/>
    <cellStyle name="Финансовый 3 4 4 11 2" xfId="57588"/>
    <cellStyle name="Финансовый 3 4 4 11 2 2" xfId="57589"/>
    <cellStyle name="Финансовый 3 4 4 11 3" xfId="57590"/>
    <cellStyle name="Финансовый 3 4 4 11 4" xfId="57591"/>
    <cellStyle name="Финансовый 3 4 4 11 5" xfId="57592"/>
    <cellStyle name="Финансовый 3 4 4 12" xfId="57593"/>
    <cellStyle name="Финансовый 3 4 4 12 2" xfId="57594"/>
    <cellStyle name="Финансовый 3 4 4 12 2 2" xfId="57595"/>
    <cellStyle name="Финансовый 3 4 4 12 3" xfId="57596"/>
    <cellStyle name="Финансовый 3 4 4 13" xfId="57597"/>
    <cellStyle name="Финансовый 3 4 4 13 2" xfId="57598"/>
    <cellStyle name="Финансовый 3 4 4 14" xfId="57599"/>
    <cellStyle name="Финансовый 3 4 4 15" xfId="57600"/>
    <cellStyle name="Финансовый 3 4 4 2" xfId="57601"/>
    <cellStyle name="Финансовый 3 4 4 2 2" xfId="57602"/>
    <cellStyle name="Финансовый 3 4 4 2 2 2" xfId="57603"/>
    <cellStyle name="Финансовый 3 4 4 2 2 2 2" xfId="57604"/>
    <cellStyle name="Финансовый 3 4 4 2 2 2 2 2" xfId="57605"/>
    <cellStyle name="Финансовый 3 4 4 2 2 2 3" xfId="57606"/>
    <cellStyle name="Финансовый 3 4 4 2 2 2 4" xfId="57607"/>
    <cellStyle name="Финансовый 3 4 4 2 2 2 5" xfId="57608"/>
    <cellStyle name="Финансовый 3 4 4 2 2 3" xfId="57609"/>
    <cellStyle name="Финансовый 3 4 4 2 2 3 2" xfId="57610"/>
    <cellStyle name="Финансовый 3 4 4 2 2 3 3" xfId="57611"/>
    <cellStyle name="Финансовый 3 4 4 2 2 3 4" xfId="57612"/>
    <cellStyle name="Финансовый 3 4 4 2 2 4" xfId="57613"/>
    <cellStyle name="Финансовый 3 4 4 2 2 5" xfId="57614"/>
    <cellStyle name="Финансовый 3 4 4 2 2 6" xfId="57615"/>
    <cellStyle name="Финансовый 3 4 4 2 2 7" xfId="57616"/>
    <cellStyle name="Финансовый 3 4 4 2 3" xfId="57617"/>
    <cellStyle name="Финансовый 3 4 4 2 3 2" xfId="57618"/>
    <cellStyle name="Финансовый 3 4 4 2 3 2 2" xfId="57619"/>
    <cellStyle name="Финансовый 3 4 4 2 3 3" xfId="57620"/>
    <cellStyle name="Финансовый 3 4 4 2 3 4" xfId="57621"/>
    <cellStyle name="Финансовый 3 4 4 2 3 5" xfId="57622"/>
    <cellStyle name="Финансовый 3 4 4 2 4" xfId="57623"/>
    <cellStyle name="Финансовый 3 4 4 2 4 2" xfId="57624"/>
    <cellStyle name="Финансовый 3 4 4 2 4 2 2" xfId="57625"/>
    <cellStyle name="Финансовый 3 4 4 2 4 3" xfId="57626"/>
    <cellStyle name="Финансовый 3 4 4 2 4 4" xfId="57627"/>
    <cellStyle name="Финансовый 3 4 4 2 4 5" xfId="57628"/>
    <cellStyle name="Финансовый 3 4 4 2 5" xfId="57629"/>
    <cellStyle name="Финансовый 3 4 4 2 5 2" xfId="57630"/>
    <cellStyle name="Финансовый 3 4 4 2 5 3" xfId="57631"/>
    <cellStyle name="Финансовый 3 4 4 2 5 4" xfId="57632"/>
    <cellStyle name="Финансовый 3 4 4 2 6" xfId="57633"/>
    <cellStyle name="Финансовый 3 4 4 2 7" xfId="57634"/>
    <cellStyle name="Финансовый 3 4 4 2 8" xfId="57635"/>
    <cellStyle name="Финансовый 3 4 4 2 9" xfId="57636"/>
    <cellStyle name="Финансовый 3 4 4 3" xfId="57637"/>
    <cellStyle name="Финансовый 3 4 4 3 2" xfId="57638"/>
    <cellStyle name="Финансовый 3 4 4 3 2 2" xfId="57639"/>
    <cellStyle name="Финансовый 3 4 4 3 2 2 2" xfId="57640"/>
    <cellStyle name="Финансовый 3 4 4 3 2 2 2 2" xfId="57641"/>
    <cellStyle name="Финансовый 3 4 4 3 2 2 3" xfId="57642"/>
    <cellStyle name="Финансовый 3 4 4 3 2 2 4" xfId="57643"/>
    <cellStyle name="Финансовый 3 4 4 3 2 2 5" xfId="57644"/>
    <cellStyle name="Финансовый 3 4 4 3 2 3" xfId="57645"/>
    <cellStyle name="Финансовый 3 4 4 3 2 3 2" xfId="57646"/>
    <cellStyle name="Финансовый 3 4 4 3 2 3 3" xfId="57647"/>
    <cellStyle name="Финансовый 3 4 4 3 2 3 4" xfId="57648"/>
    <cellStyle name="Финансовый 3 4 4 3 2 4" xfId="57649"/>
    <cellStyle name="Финансовый 3 4 4 3 2 5" xfId="57650"/>
    <cellStyle name="Финансовый 3 4 4 3 2 6" xfId="57651"/>
    <cellStyle name="Финансовый 3 4 4 3 2 7" xfId="57652"/>
    <cellStyle name="Финансовый 3 4 4 3 3" xfId="57653"/>
    <cellStyle name="Финансовый 3 4 4 3 3 2" xfId="57654"/>
    <cellStyle name="Финансовый 3 4 4 3 3 2 2" xfId="57655"/>
    <cellStyle name="Финансовый 3 4 4 3 3 3" xfId="57656"/>
    <cellStyle name="Финансовый 3 4 4 3 3 4" xfId="57657"/>
    <cellStyle name="Финансовый 3 4 4 3 3 5" xfId="57658"/>
    <cellStyle name="Финансовый 3 4 4 3 4" xfId="57659"/>
    <cellStyle name="Финансовый 3 4 4 3 4 2" xfId="57660"/>
    <cellStyle name="Финансовый 3 4 4 3 4 2 2" xfId="57661"/>
    <cellStyle name="Финансовый 3 4 4 3 4 3" xfId="57662"/>
    <cellStyle name="Финансовый 3 4 4 3 4 4" xfId="57663"/>
    <cellStyle name="Финансовый 3 4 4 3 4 5" xfId="57664"/>
    <cellStyle name="Финансовый 3 4 4 3 5" xfId="57665"/>
    <cellStyle name="Финансовый 3 4 4 3 5 2" xfId="57666"/>
    <cellStyle name="Финансовый 3 4 4 3 5 3" xfId="57667"/>
    <cellStyle name="Финансовый 3 4 4 3 5 4" xfId="57668"/>
    <cellStyle name="Финансовый 3 4 4 3 6" xfId="57669"/>
    <cellStyle name="Финансовый 3 4 4 3 7" xfId="57670"/>
    <cellStyle name="Финансовый 3 4 4 3 8" xfId="57671"/>
    <cellStyle name="Финансовый 3 4 4 3 9" xfId="57672"/>
    <cellStyle name="Финансовый 3 4 4 4" xfId="57673"/>
    <cellStyle name="Финансовый 3 4 4 4 2" xfId="57674"/>
    <cellStyle name="Финансовый 3 4 4 4 2 2" xfId="57675"/>
    <cellStyle name="Финансовый 3 4 4 4 2 2 2" xfId="57676"/>
    <cellStyle name="Финансовый 3 4 4 4 2 2 2 2" xfId="57677"/>
    <cellStyle name="Финансовый 3 4 4 4 2 2 3" xfId="57678"/>
    <cellStyle name="Финансовый 3 4 4 4 2 2 4" xfId="57679"/>
    <cellStyle name="Финансовый 3 4 4 4 2 2 5" xfId="57680"/>
    <cellStyle name="Финансовый 3 4 4 4 2 3" xfId="57681"/>
    <cellStyle name="Финансовый 3 4 4 4 2 3 2" xfId="57682"/>
    <cellStyle name="Финансовый 3 4 4 4 2 3 3" xfId="57683"/>
    <cellStyle name="Финансовый 3 4 4 4 2 3 4" xfId="57684"/>
    <cellStyle name="Финансовый 3 4 4 4 2 4" xfId="57685"/>
    <cellStyle name="Финансовый 3 4 4 4 2 5" xfId="57686"/>
    <cellStyle name="Финансовый 3 4 4 4 2 6" xfId="57687"/>
    <cellStyle name="Финансовый 3 4 4 4 2 7" xfId="57688"/>
    <cellStyle name="Финансовый 3 4 4 4 3" xfId="57689"/>
    <cellStyle name="Финансовый 3 4 4 4 3 2" xfId="57690"/>
    <cellStyle name="Финансовый 3 4 4 4 3 2 2" xfId="57691"/>
    <cellStyle name="Финансовый 3 4 4 4 3 3" xfId="57692"/>
    <cellStyle name="Финансовый 3 4 4 4 3 4" xfId="57693"/>
    <cellStyle name="Финансовый 3 4 4 4 3 5" xfId="57694"/>
    <cellStyle name="Финансовый 3 4 4 4 4" xfId="57695"/>
    <cellStyle name="Финансовый 3 4 4 4 4 2" xfId="57696"/>
    <cellStyle name="Финансовый 3 4 4 4 4 2 2" xfId="57697"/>
    <cellStyle name="Финансовый 3 4 4 4 4 3" xfId="57698"/>
    <cellStyle name="Финансовый 3 4 4 4 4 4" xfId="57699"/>
    <cellStyle name="Финансовый 3 4 4 4 4 5" xfId="57700"/>
    <cellStyle name="Финансовый 3 4 4 4 5" xfId="57701"/>
    <cellStyle name="Финансовый 3 4 4 4 5 2" xfId="57702"/>
    <cellStyle name="Финансовый 3 4 4 4 5 3" xfId="57703"/>
    <cellStyle name="Финансовый 3 4 4 4 5 4" xfId="57704"/>
    <cellStyle name="Финансовый 3 4 4 4 6" xfId="57705"/>
    <cellStyle name="Финансовый 3 4 4 4 7" xfId="57706"/>
    <cellStyle name="Финансовый 3 4 4 4 8" xfId="57707"/>
    <cellStyle name="Финансовый 3 4 4 4 9" xfId="57708"/>
    <cellStyle name="Финансовый 3 4 4 5" xfId="57709"/>
    <cellStyle name="Финансовый 3 4 4 5 2" xfId="57710"/>
    <cellStyle name="Финансовый 3 4 4 5 2 2" xfId="57711"/>
    <cellStyle name="Финансовый 3 4 4 5 2 2 2" xfId="57712"/>
    <cellStyle name="Финансовый 3 4 4 5 2 2 2 2" xfId="57713"/>
    <cellStyle name="Финансовый 3 4 4 5 2 2 3" xfId="57714"/>
    <cellStyle name="Финансовый 3 4 4 5 2 2 4" xfId="57715"/>
    <cellStyle name="Финансовый 3 4 4 5 2 2 5" xfId="57716"/>
    <cellStyle name="Финансовый 3 4 4 5 2 3" xfId="57717"/>
    <cellStyle name="Финансовый 3 4 4 5 2 3 2" xfId="57718"/>
    <cellStyle name="Финансовый 3 4 4 5 2 3 3" xfId="57719"/>
    <cellStyle name="Финансовый 3 4 4 5 2 3 4" xfId="57720"/>
    <cellStyle name="Финансовый 3 4 4 5 2 4" xfId="57721"/>
    <cellStyle name="Финансовый 3 4 4 5 2 5" xfId="57722"/>
    <cellStyle name="Финансовый 3 4 4 5 2 6" xfId="57723"/>
    <cellStyle name="Финансовый 3 4 4 5 2 7" xfId="57724"/>
    <cellStyle name="Финансовый 3 4 4 5 3" xfId="57725"/>
    <cellStyle name="Финансовый 3 4 4 5 3 2" xfId="57726"/>
    <cellStyle name="Финансовый 3 4 4 5 3 2 2" xfId="57727"/>
    <cellStyle name="Финансовый 3 4 4 5 3 3" xfId="57728"/>
    <cellStyle name="Финансовый 3 4 4 5 3 4" xfId="57729"/>
    <cellStyle name="Финансовый 3 4 4 5 3 5" xfId="57730"/>
    <cellStyle name="Финансовый 3 4 4 5 4" xfId="57731"/>
    <cellStyle name="Финансовый 3 4 4 5 4 2" xfId="57732"/>
    <cellStyle name="Финансовый 3 4 4 5 4 3" xfId="57733"/>
    <cellStyle name="Финансовый 3 4 4 5 4 4" xfId="57734"/>
    <cellStyle name="Финансовый 3 4 4 5 5" xfId="57735"/>
    <cellStyle name="Финансовый 3 4 4 5 6" xfId="57736"/>
    <cellStyle name="Финансовый 3 4 4 5 7" xfId="57737"/>
    <cellStyle name="Финансовый 3 4 4 5 8" xfId="57738"/>
    <cellStyle name="Финансовый 3 4 4 6" xfId="57739"/>
    <cellStyle name="Финансовый 3 4 4 6 2" xfId="57740"/>
    <cellStyle name="Финансовый 3 4 4 6 2 2" xfId="57741"/>
    <cellStyle name="Финансовый 3 4 4 6 2 2 2" xfId="57742"/>
    <cellStyle name="Финансовый 3 4 4 6 2 2 2 2" xfId="57743"/>
    <cellStyle name="Финансовый 3 4 4 6 2 2 3" xfId="57744"/>
    <cellStyle name="Финансовый 3 4 4 6 2 2 4" xfId="57745"/>
    <cellStyle name="Финансовый 3 4 4 6 2 2 5" xfId="57746"/>
    <cellStyle name="Финансовый 3 4 4 6 2 3" xfId="57747"/>
    <cellStyle name="Финансовый 3 4 4 6 2 3 2" xfId="57748"/>
    <cellStyle name="Финансовый 3 4 4 6 2 3 3" xfId="57749"/>
    <cellStyle name="Финансовый 3 4 4 6 2 3 4" xfId="57750"/>
    <cellStyle name="Финансовый 3 4 4 6 2 4" xfId="57751"/>
    <cellStyle name="Финансовый 3 4 4 6 2 5" xfId="57752"/>
    <cellStyle name="Финансовый 3 4 4 6 2 6" xfId="57753"/>
    <cellStyle name="Финансовый 3 4 4 6 2 7" xfId="57754"/>
    <cellStyle name="Финансовый 3 4 4 6 3" xfId="57755"/>
    <cellStyle name="Финансовый 3 4 4 6 3 2" xfId="57756"/>
    <cellStyle name="Финансовый 3 4 4 6 3 2 2" xfId="57757"/>
    <cellStyle name="Финансовый 3 4 4 6 3 3" xfId="57758"/>
    <cellStyle name="Финансовый 3 4 4 6 3 4" xfId="57759"/>
    <cellStyle name="Финансовый 3 4 4 6 3 5" xfId="57760"/>
    <cellStyle name="Финансовый 3 4 4 6 4" xfId="57761"/>
    <cellStyle name="Финансовый 3 4 4 6 4 2" xfId="57762"/>
    <cellStyle name="Финансовый 3 4 4 6 4 3" xfId="57763"/>
    <cellStyle name="Финансовый 3 4 4 6 4 4" xfId="57764"/>
    <cellStyle name="Финансовый 3 4 4 6 5" xfId="57765"/>
    <cellStyle name="Финансовый 3 4 4 6 6" xfId="57766"/>
    <cellStyle name="Финансовый 3 4 4 6 7" xfId="57767"/>
    <cellStyle name="Финансовый 3 4 4 6 8" xfId="57768"/>
    <cellStyle name="Финансовый 3 4 4 7" xfId="57769"/>
    <cellStyle name="Финансовый 3 4 4 7 2" xfId="57770"/>
    <cellStyle name="Финансовый 3 4 4 7 2 2" xfId="57771"/>
    <cellStyle name="Финансовый 3 4 4 7 2 2 2" xfId="57772"/>
    <cellStyle name="Финансовый 3 4 4 7 2 2 2 2" xfId="57773"/>
    <cellStyle name="Финансовый 3 4 4 7 2 2 3" xfId="57774"/>
    <cellStyle name="Финансовый 3 4 4 7 2 2 4" xfId="57775"/>
    <cellStyle name="Финансовый 3 4 4 7 2 2 5" xfId="57776"/>
    <cellStyle name="Финансовый 3 4 4 7 2 3" xfId="57777"/>
    <cellStyle name="Финансовый 3 4 4 7 2 3 2" xfId="57778"/>
    <cellStyle name="Финансовый 3 4 4 7 2 3 3" xfId="57779"/>
    <cellStyle name="Финансовый 3 4 4 7 2 3 4" xfId="57780"/>
    <cellStyle name="Финансовый 3 4 4 7 2 4" xfId="57781"/>
    <cellStyle name="Финансовый 3 4 4 7 2 5" xfId="57782"/>
    <cellStyle name="Финансовый 3 4 4 7 2 6" xfId="57783"/>
    <cellStyle name="Финансовый 3 4 4 7 2 7" xfId="57784"/>
    <cellStyle name="Финансовый 3 4 4 7 3" xfId="57785"/>
    <cellStyle name="Финансовый 3 4 4 7 3 2" xfId="57786"/>
    <cellStyle name="Финансовый 3 4 4 7 3 2 2" xfId="57787"/>
    <cellStyle name="Финансовый 3 4 4 7 3 3" xfId="57788"/>
    <cellStyle name="Финансовый 3 4 4 7 3 4" xfId="57789"/>
    <cellStyle name="Финансовый 3 4 4 7 3 5" xfId="57790"/>
    <cellStyle name="Финансовый 3 4 4 7 4" xfId="57791"/>
    <cellStyle name="Финансовый 3 4 4 7 4 2" xfId="57792"/>
    <cellStyle name="Финансовый 3 4 4 7 4 3" xfId="57793"/>
    <cellStyle name="Финансовый 3 4 4 7 4 4" xfId="57794"/>
    <cellStyle name="Финансовый 3 4 4 7 5" xfId="57795"/>
    <cellStyle name="Финансовый 3 4 4 7 6" xfId="57796"/>
    <cellStyle name="Финансовый 3 4 4 7 7" xfId="57797"/>
    <cellStyle name="Финансовый 3 4 4 7 8" xfId="57798"/>
    <cellStyle name="Финансовый 3 4 4 8" xfId="57799"/>
    <cellStyle name="Финансовый 3 4 4 8 2" xfId="57800"/>
    <cellStyle name="Финансовый 3 4 4 8 2 2" xfId="57801"/>
    <cellStyle name="Финансовый 3 4 4 8 2 2 2" xfId="57802"/>
    <cellStyle name="Финансовый 3 4 4 8 2 3" xfId="57803"/>
    <cellStyle name="Финансовый 3 4 4 8 2 4" xfId="57804"/>
    <cellStyle name="Финансовый 3 4 4 8 2 5" xfId="57805"/>
    <cellStyle name="Финансовый 3 4 4 8 3" xfId="57806"/>
    <cellStyle name="Финансовый 3 4 4 8 3 2" xfId="57807"/>
    <cellStyle name="Финансовый 3 4 4 8 3 3" xfId="57808"/>
    <cellStyle name="Финансовый 3 4 4 8 3 4" xfId="57809"/>
    <cellStyle name="Финансовый 3 4 4 8 4" xfId="57810"/>
    <cellStyle name="Финансовый 3 4 4 8 5" xfId="57811"/>
    <cellStyle name="Финансовый 3 4 4 8 6" xfId="57812"/>
    <cellStyle name="Финансовый 3 4 4 8 7" xfId="57813"/>
    <cellStyle name="Финансовый 3 4 4 9" xfId="57814"/>
    <cellStyle name="Финансовый 3 4 4 9 2" xfId="57815"/>
    <cellStyle name="Финансовый 3 4 4 9 2 2" xfId="57816"/>
    <cellStyle name="Финансовый 3 4 4 9 2 2 2" xfId="57817"/>
    <cellStyle name="Финансовый 3 4 4 9 2 3" xfId="57818"/>
    <cellStyle name="Финансовый 3 4 4 9 2 4" xfId="57819"/>
    <cellStyle name="Финансовый 3 4 4 9 2 5" xfId="57820"/>
    <cellStyle name="Финансовый 3 4 4 9 3" xfId="57821"/>
    <cellStyle name="Финансовый 3 4 4 9 3 2" xfId="57822"/>
    <cellStyle name="Финансовый 3 4 4 9 3 3" xfId="57823"/>
    <cellStyle name="Финансовый 3 4 4 9 3 4" xfId="57824"/>
    <cellStyle name="Финансовый 3 4 4 9 4" xfId="57825"/>
    <cellStyle name="Финансовый 3 4 4 9 5" xfId="57826"/>
    <cellStyle name="Финансовый 3 4 4 9 6" xfId="57827"/>
    <cellStyle name="Финансовый 3 4 4 9 7" xfId="57828"/>
    <cellStyle name="Финансовый 3 4 5" xfId="57829"/>
    <cellStyle name="Финансовый 3 4 5 10" xfId="57830"/>
    <cellStyle name="Финансовый 3 4 5 10 2" xfId="57831"/>
    <cellStyle name="Финансовый 3 4 5 10 2 2" xfId="57832"/>
    <cellStyle name="Финансовый 3 4 5 10 3" xfId="57833"/>
    <cellStyle name="Финансовый 3 4 5 10 4" xfId="57834"/>
    <cellStyle name="Финансовый 3 4 5 10 5" xfId="57835"/>
    <cellStyle name="Финансовый 3 4 5 11" xfId="57836"/>
    <cellStyle name="Финансовый 3 4 5 11 2" xfId="57837"/>
    <cellStyle name="Финансовый 3 4 5 11 3" xfId="57838"/>
    <cellStyle name="Финансовый 3 4 5 11 4" xfId="57839"/>
    <cellStyle name="Финансовый 3 4 5 12" xfId="57840"/>
    <cellStyle name="Финансовый 3 4 5 13" xfId="57841"/>
    <cellStyle name="Финансовый 3 4 5 14" xfId="57842"/>
    <cellStyle name="Финансовый 3 4 5 15" xfId="57843"/>
    <cellStyle name="Финансовый 3 4 5 2" xfId="57844"/>
    <cellStyle name="Финансовый 3 4 5 2 2" xfId="57845"/>
    <cellStyle name="Финансовый 3 4 5 2 2 2" xfId="57846"/>
    <cellStyle name="Финансовый 3 4 5 2 2 2 2" xfId="57847"/>
    <cellStyle name="Финансовый 3 4 5 2 2 2 2 2" xfId="57848"/>
    <cellStyle name="Финансовый 3 4 5 2 2 2 3" xfId="57849"/>
    <cellStyle name="Финансовый 3 4 5 2 2 2 4" xfId="57850"/>
    <cellStyle name="Финансовый 3 4 5 2 2 2 5" xfId="57851"/>
    <cellStyle name="Финансовый 3 4 5 2 2 3" xfId="57852"/>
    <cellStyle name="Финансовый 3 4 5 2 2 3 2" xfId="57853"/>
    <cellStyle name="Финансовый 3 4 5 2 2 3 3" xfId="57854"/>
    <cellStyle name="Финансовый 3 4 5 2 2 3 4" xfId="57855"/>
    <cellStyle name="Финансовый 3 4 5 2 2 4" xfId="57856"/>
    <cellStyle name="Финансовый 3 4 5 2 2 5" xfId="57857"/>
    <cellStyle name="Финансовый 3 4 5 2 2 6" xfId="57858"/>
    <cellStyle name="Финансовый 3 4 5 2 2 7" xfId="57859"/>
    <cellStyle name="Финансовый 3 4 5 2 3" xfId="57860"/>
    <cellStyle name="Финансовый 3 4 5 2 3 2" xfId="57861"/>
    <cellStyle name="Финансовый 3 4 5 2 3 2 2" xfId="57862"/>
    <cellStyle name="Финансовый 3 4 5 2 3 3" xfId="57863"/>
    <cellStyle name="Финансовый 3 4 5 2 3 4" xfId="57864"/>
    <cellStyle name="Финансовый 3 4 5 2 3 5" xfId="57865"/>
    <cellStyle name="Финансовый 3 4 5 2 4" xfId="57866"/>
    <cellStyle name="Финансовый 3 4 5 2 4 2" xfId="57867"/>
    <cellStyle name="Финансовый 3 4 5 2 4 2 2" xfId="57868"/>
    <cellStyle name="Финансовый 3 4 5 2 4 3" xfId="57869"/>
    <cellStyle name="Финансовый 3 4 5 2 4 4" xfId="57870"/>
    <cellStyle name="Финансовый 3 4 5 2 4 5" xfId="57871"/>
    <cellStyle name="Финансовый 3 4 5 2 5" xfId="57872"/>
    <cellStyle name="Финансовый 3 4 5 2 5 2" xfId="57873"/>
    <cellStyle name="Финансовый 3 4 5 2 5 3" xfId="57874"/>
    <cellStyle name="Финансовый 3 4 5 2 5 4" xfId="57875"/>
    <cellStyle name="Финансовый 3 4 5 2 6" xfId="57876"/>
    <cellStyle name="Финансовый 3 4 5 2 7" xfId="57877"/>
    <cellStyle name="Финансовый 3 4 5 2 8" xfId="57878"/>
    <cellStyle name="Финансовый 3 4 5 2 9" xfId="57879"/>
    <cellStyle name="Финансовый 3 4 5 3" xfId="57880"/>
    <cellStyle name="Финансовый 3 4 5 3 2" xfId="57881"/>
    <cellStyle name="Финансовый 3 4 5 3 2 2" xfId="57882"/>
    <cellStyle name="Финансовый 3 4 5 3 2 2 2" xfId="57883"/>
    <cellStyle name="Финансовый 3 4 5 3 2 2 2 2" xfId="57884"/>
    <cellStyle name="Финансовый 3 4 5 3 2 2 3" xfId="57885"/>
    <cellStyle name="Финансовый 3 4 5 3 2 2 4" xfId="57886"/>
    <cellStyle name="Финансовый 3 4 5 3 2 2 5" xfId="57887"/>
    <cellStyle name="Финансовый 3 4 5 3 2 3" xfId="57888"/>
    <cellStyle name="Финансовый 3 4 5 3 2 3 2" xfId="57889"/>
    <cellStyle name="Финансовый 3 4 5 3 2 3 3" xfId="57890"/>
    <cellStyle name="Финансовый 3 4 5 3 2 3 4" xfId="57891"/>
    <cellStyle name="Финансовый 3 4 5 3 2 4" xfId="57892"/>
    <cellStyle name="Финансовый 3 4 5 3 2 5" xfId="57893"/>
    <cellStyle name="Финансовый 3 4 5 3 2 6" xfId="57894"/>
    <cellStyle name="Финансовый 3 4 5 3 2 7" xfId="57895"/>
    <cellStyle name="Финансовый 3 4 5 3 3" xfId="57896"/>
    <cellStyle name="Финансовый 3 4 5 3 3 2" xfId="57897"/>
    <cellStyle name="Финансовый 3 4 5 3 3 2 2" xfId="57898"/>
    <cellStyle name="Финансовый 3 4 5 3 3 3" xfId="57899"/>
    <cellStyle name="Финансовый 3 4 5 3 3 4" xfId="57900"/>
    <cellStyle name="Финансовый 3 4 5 3 3 5" xfId="57901"/>
    <cellStyle name="Финансовый 3 4 5 3 4" xfId="57902"/>
    <cellStyle name="Финансовый 3 4 5 3 4 2" xfId="57903"/>
    <cellStyle name="Финансовый 3 4 5 3 4 2 2" xfId="57904"/>
    <cellStyle name="Финансовый 3 4 5 3 4 3" xfId="57905"/>
    <cellStyle name="Финансовый 3 4 5 3 4 4" xfId="57906"/>
    <cellStyle name="Финансовый 3 4 5 3 4 5" xfId="57907"/>
    <cellStyle name="Финансовый 3 4 5 3 5" xfId="57908"/>
    <cellStyle name="Финансовый 3 4 5 3 5 2" xfId="57909"/>
    <cellStyle name="Финансовый 3 4 5 3 5 3" xfId="57910"/>
    <cellStyle name="Финансовый 3 4 5 3 5 4" xfId="57911"/>
    <cellStyle name="Финансовый 3 4 5 3 6" xfId="57912"/>
    <cellStyle name="Финансовый 3 4 5 3 7" xfId="57913"/>
    <cellStyle name="Финансовый 3 4 5 3 8" xfId="57914"/>
    <cellStyle name="Финансовый 3 4 5 3 9" xfId="57915"/>
    <cellStyle name="Финансовый 3 4 5 4" xfId="57916"/>
    <cellStyle name="Финансовый 3 4 5 4 2" xfId="57917"/>
    <cellStyle name="Финансовый 3 4 5 4 2 2" xfId="57918"/>
    <cellStyle name="Финансовый 3 4 5 4 2 2 2" xfId="57919"/>
    <cellStyle name="Финансовый 3 4 5 4 2 2 2 2" xfId="57920"/>
    <cellStyle name="Финансовый 3 4 5 4 2 2 3" xfId="57921"/>
    <cellStyle name="Финансовый 3 4 5 4 2 2 4" xfId="57922"/>
    <cellStyle name="Финансовый 3 4 5 4 2 2 5" xfId="57923"/>
    <cellStyle name="Финансовый 3 4 5 4 2 3" xfId="57924"/>
    <cellStyle name="Финансовый 3 4 5 4 2 3 2" xfId="57925"/>
    <cellStyle name="Финансовый 3 4 5 4 2 3 3" xfId="57926"/>
    <cellStyle name="Финансовый 3 4 5 4 2 3 4" xfId="57927"/>
    <cellStyle name="Финансовый 3 4 5 4 2 4" xfId="57928"/>
    <cellStyle name="Финансовый 3 4 5 4 2 5" xfId="57929"/>
    <cellStyle name="Финансовый 3 4 5 4 2 6" xfId="57930"/>
    <cellStyle name="Финансовый 3 4 5 4 2 7" xfId="57931"/>
    <cellStyle name="Финансовый 3 4 5 4 3" xfId="57932"/>
    <cellStyle name="Финансовый 3 4 5 4 3 2" xfId="57933"/>
    <cellStyle name="Финансовый 3 4 5 4 3 2 2" xfId="57934"/>
    <cellStyle name="Финансовый 3 4 5 4 3 3" xfId="57935"/>
    <cellStyle name="Финансовый 3 4 5 4 3 4" xfId="57936"/>
    <cellStyle name="Финансовый 3 4 5 4 3 5" xfId="57937"/>
    <cellStyle name="Финансовый 3 4 5 4 4" xfId="57938"/>
    <cellStyle name="Финансовый 3 4 5 4 4 2" xfId="57939"/>
    <cellStyle name="Финансовый 3 4 5 4 4 3" xfId="57940"/>
    <cellStyle name="Финансовый 3 4 5 4 4 4" xfId="57941"/>
    <cellStyle name="Финансовый 3 4 5 4 5" xfId="57942"/>
    <cellStyle name="Финансовый 3 4 5 4 6" xfId="57943"/>
    <cellStyle name="Финансовый 3 4 5 4 7" xfId="57944"/>
    <cellStyle name="Финансовый 3 4 5 4 8" xfId="57945"/>
    <cellStyle name="Финансовый 3 4 5 5" xfId="57946"/>
    <cellStyle name="Финансовый 3 4 5 5 2" xfId="57947"/>
    <cellStyle name="Финансовый 3 4 5 5 2 2" xfId="57948"/>
    <cellStyle name="Финансовый 3 4 5 5 2 2 2" xfId="57949"/>
    <cellStyle name="Финансовый 3 4 5 5 2 2 2 2" xfId="57950"/>
    <cellStyle name="Финансовый 3 4 5 5 2 2 3" xfId="57951"/>
    <cellStyle name="Финансовый 3 4 5 5 2 2 4" xfId="57952"/>
    <cellStyle name="Финансовый 3 4 5 5 2 2 5" xfId="57953"/>
    <cellStyle name="Финансовый 3 4 5 5 2 3" xfId="57954"/>
    <cellStyle name="Финансовый 3 4 5 5 2 3 2" xfId="57955"/>
    <cellStyle name="Финансовый 3 4 5 5 2 3 3" xfId="57956"/>
    <cellStyle name="Финансовый 3 4 5 5 2 3 4" xfId="57957"/>
    <cellStyle name="Финансовый 3 4 5 5 2 4" xfId="57958"/>
    <cellStyle name="Финансовый 3 4 5 5 2 5" xfId="57959"/>
    <cellStyle name="Финансовый 3 4 5 5 2 6" xfId="57960"/>
    <cellStyle name="Финансовый 3 4 5 5 2 7" xfId="57961"/>
    <cellStyle name="Финансовый 3 4 5 5 3" xfId="57962"/>
    <cellStyle name="Финансовый 3 4 5 5 3 2" xfId="57963"/>
    <cellStyle name="Финансовый 3 4 5 5 3 2 2" xfId="57964"/>
    <cellStyle name="Финансовый 3 4 5 5 3 3" xfId="57965"/>
    <cellStyle name="Финансовый 3 4 5 5 3 4" xfId="57966"/>
    <cellStyle name="Финансовый 3 4 5 5 3 5" xfId="57967"/>
    <cellStyle name="Финансовый 3 4 5 5 4" xfId="57968"/>
    <cellStyle name="Финансовый 3 4 5 5 4 2" xfId="57969"/>
    <cellStyle name="Финансовый 3 4 5 5 4 3" xfId="57970"/>
    <cellStyle name="Финансовый 3 4 5 5 4 4" xfId="57971"/>
    <cellStyle name="Финансовый 3 4 5 5 5" xfId="57972"/>
    <cellStyle name="Финансовый 3 4 5 5 6" xfId="57973"/>
    <cellStyle name="Финансовый 3 4 5 5 7" xfId="57974"/>
    <cellStyle name="Финансовый 3 4 5 5 8" xfId="57975"/>
    <cellStyle name="Финансовый 3 4 5 6" xfId="57976"/>
    <cellStyle name="Финансовый 3 4 5 6 2" xfId="57977"/>
    <cellStyle name="Финансовый 3 4 5 6 2 2" xfId="57978"/>
    <cellStyle name="Финансовый 3 4 5 6 2 2 2" xfId="57979"/>
    <cellStyle name="Финансовый 3 4 5 6 2 2 2 2" xfId="57980"/>
    <cellStyle name="Финансовый 3 4 5 6 2 2 3" xfId="57981"/>
    <cellStyle name="Финансовый 3 4 5 6 2 2 4" xfId="57982"/>
    <cellStyle name="Финансовый 3 4 5 6 2 2 5" xfId="57983"/>
    <cellStyle name="Финансовый 3 4 5 6 2 3" xfId="57984"/>
    <cellStyle name="Финансовый 3 4 5 6 2 3 2" xfId="57985"/>
    <cellStyle name="Финансовый 3 4 5 6 2 3 3" xfId="57986"/>
    <cellStyle name="Финансовый 3 4 5 6 2 3 4" xfId="57987"/>
    <cellStyle name="Финансовый 3 4 5 6 2 4" xfId="57988"/>
    <cellStyle name="Финансовый 3 4 5 6 2 5" xfId="57989"/>
    <cellStyle name="Финансовый 3 4 5 6 2 6" xfId="57990"/>
    <cellStyle name="Финансовый 3 4 5 6 2 7" xfId="57991"/>
    <cellStyle name="Финансовый 3 4 5 6 3" xfId="57992"/>
    <cellStyle name="Финансовый 3 4 5 6 3 2" xfId="57993"/>
    <cellStyle name="Финансовый 3 4 5 6 3 2 2" xfId="57994"/>
    <cellStyle name="Финансовый 3 4 5 6 3 3" xfId="57995"/>
    <cellStyle name="Финансовый 3 4 5 6 3 4" xfId="57996"/>
    <cellStyle name="Финансовый 3 4 5 6 3 5" xfId="57997"/>
    <cellStyle name="Финансовый 3 4 5 6 4" xfId="57998"/>
    <cellStyle name="Финансовый 3 4 5 6 4 2" xfId="57999"/>
    <cellStyle name="Финансовый 3 4 5 6 4 3" xfId="58000"/>
    <cellStyle name="Финансовый 3 4 5 6 4 4" xfId="58001"/>
    <cellStyle name="Финансовый 3 4 5 6 5" xfId="58002"/>
    <cellStyle name="Финансовый 3 4 5 6 6" xfId="58003"/>
    <cellStyle name="Финансовый 3 4 5 6 7" xfId="58004"/>
    <cellStyle name="Финансовый 3 4 5 6 8" xfId="58005"/>
    <cellStyle name="Финансовый 3 4 5 7" xfId="58006"/>
    <cellStyle name="Финансовый 3 4 5 7 2" xfId="58007"/>
    <cellStyle name="Финансовый 3 4 5 7 2 2" xfId="58008"/>
    <cellStyle name="Финансовый 3 4 5 7 2 2 2" xfId="58009"/>
    <cellStyle name="Финансовый 3 4 5 7 2 2 2 2" xfId="58010"/>
    <cellStyle name="Финансовый 3 4 5 7 2 2 3" xfId="58011"/>
    <cellStyle name="Финансовый 3 4 5 7 2 2 4" xfId="58012"/>
    <cellStyle name="Финансовый 3 4 5 7 2 2 5" xfId="58013"/>
    <cellStyle name="Финансовый 3 4 5 7 2 3" xfId="58014"/>
    <cellStyle name="Финансовый 3 4 5 7 2 3 2" xfId="58015"/>
    <cellStyle name="Финансовый 3 4 5 7 2 3 3" xfId="58016"/>
    <cellStyle name="Финансовый 3 4 5 7 2 3 4" xfId="58017"/>
    <cellStyle name="Финансовый 3 4 5 7 2 4" xfId="58018"/>
    <cellStyle name="Финансовый 3 4 5 7 2 5" xfId="58019"/>
    <cellStyle name="Финансовый 3 4 5 7 2 6" xfId="58020"/>
    <cellStyle name="Финансовый 3 4 5 7 2 7" xfId="58021"/>
    <cellStyle name="Финансовый 3 4 5 7 3" xfId="58022"/>
    <cellStyle name="Финансовый 3 4 5 7 3 2" xfId="58023"/>
    <cellStyle name="Финансовый 3 4 5 7 3 2 2" xfId="58024"/>
    <cellStyle name="Финансовый 3 4 5 7 3 3" xfId="58025"/>
    <cellStyle name="Финансовый 3 4 5 7 3 4" xfId="58026"/>
    <cellStyle name="Финансовый 3 4 5 7 3 5" xfId="58027"/>
    <cellStyle name="Финансовый 3 4 5 7 4" xfId="58028"/>
    <cellStyle name="Финансовый 3 4 5 7 4 2" xfId="58029"/>
    <cellStyle name="Финансовый 3 4 5 7 4 3" xfId="58030"/>
    <cellStyle name="Финансовый 3 4 5 7 4 4" xfId="58031"/>
    <cellStyle name="Финансовый 3 4 5 7 5" xfId="58032"/>
    <cellStyle name="Финансовый 3 4 5 7 6" xfId="58033"/>
    <cellStyle name="Финансовый 3 4 5 7 7" xfId="58034"/>
    <cellStyle name="Финансовый 3 4 5 7 8" xfId="58035"/>
    <cellStyle name="Финансовый 3 4 5 8" xfId="58036"/>
    <cellStyle name="Финансовый 3 4 5 8 2" xfId="58037"/>
    <cellStyle name="Финансовый 3 4 5 8 2 2" xfId="58038"/>
    <cellStyle name="Финансовый 3 4 5 8 2 2 2" xfId="58039"/>
    <cellStyle name="Финансовый 3 4 5 8 2 3" xfId="58040"/>
    <cellStyle name="Финансовый 3 4 5 8 2 4" xfId="58041"/>
    <cellStyle name="Финансовый 3 4 5 8 2 5" xfId="58042"/>
    <cellStyle name="Финансовый 3 4 5 8 3" xfId="58043"/>
    <cellStyle name="Финансовый 3 4 5 8 3 2" xfId="58044"/>
    <cellStyle name="Финансовый 3 4 5 8 3 3" xfId="58045"/>
    <cellStyle name="Финансовый 3 4 5 8 3 4" xfId="58046"/>
    <cellStyle name="Финансовый 3 4 5 8 4" xfId="58047"/>
    <cellStyle name="Финансовый 3 4 5 8 5" xfId="58048"/>
    <cellStyle name="Финансовый 3 4 5 8 6" xfId="58049"/>
    <cellStyle name="Финансовый 3 4 5 8 7" xfId="58050"/>
    <cellStyle name="Финансовый 3 4 5 9" xfId="58051"/>
    <cellStyle name="Финансовый 3 4 5 9 2" xfId="58052"/>
    <cellStyle name="Финансовый 3 4 5 9 2 2" xfId="58053"/>
    <cellStyle name="Финансовый 3 4 5 9 2 2 2" xfId="58054"/>
    <cellStyle name="Финансовый 3 4 5 9 2 3" xfId="58055"/>
    <cellStyle name="Финансовый 3 4 5 9 2 4" xfId="58056"/>
    <cellStyle name="Финансовый 3 4 5 9 2 5" xfId="58057"/>
    <cellStyle name="Финансовый 3 4 5 9 3" xfId="58058"/>
    <cellStyle name="Финансовый 3 4 5 9 3 2" xfId="58059"/>
    <cellStyle name="Финансовый 3 4 5 9 3 3" xfId="58060"/>
    <cellStyle name="Финансовый 3 4 5 9 3 4" xfId="58061"/>
    <cellStyle name="Финансовый 3 4 5 9 4" xfId="58062"/>
    <cellStyle name="Финансовый 3 4 5 9 5" xfId="58063"/>
    <cellStyle name="Финансовый 3 4 5 9 6" xfId="58064"/>
    <cellStyle name="Финансовый 3 4 5 9 7" xfId="58065"/>
    <cellStyle name="Финансовый 3 4 6" xfId="58066"/>
    <cellStyle name="Финансовый 3 4 6 2" xfId="58067"/>
    <cellStyle name="Финансовый 3 4 6 2 2" xfId="58068"/>
    <cellStyle name="Финансовый 3 4 6 2 2 2" xfId="58069"/>
    <cellStyle name="Финансовый 3 4 6 2 2 2 2" xfId="58070"/>
    <cellStyle name="Финансовый 3 4 6 2 2 3" xfId="58071"/>
    <cellStyle name="Финансовый 3 4 6 2 2 4" xfId="58072"/>
    <cellStyle name="Финансовый 3 4 6 2 2 5" xfId="58073"/>
    <cellStyle name="Финансовый 3 4 6 2 3" xfId="58074"/>
    <cellStyle name="Финансовый 3 4 6 2 3 2" xfId="58075"/>
    <cellStyle name="Финансовый 3 4 6 2 3 3" xfId="58076"/>
    <cellStyle name="Финансовый 3 4 6 2 3 4" xfId="58077"/>
    <cellStyle name="Финансовый 3 4 6 2 4" xfId="58078"/>
    <cellStyle name="Финансовый 3 4 6 2 5" xfId="58079"/>
    <cellStyle name="Финансовый 3 4 6 2 6" xfId="58080"/>
    <cellStyle name="Финансовый 3 4 6 2 7" xfId="58081"/>
    <cellStyle name="Финансовый 3 4 6 3" xfId="58082"/>
    <cellStyle name="Финансовый 3 4 6 3 2" xfId="58083"/>
    <cellStyle name="Финансовый 3 4 6 3 2 2" xfId="58084"/>
    <cellStyle name="Финансовый 3 4 6 3 3" xfId="58085"/>
    <cellStyle name="Финансовый 3 4 6 3 4" xfId="58086"/>
    <cellStyle name="Финансовый 3 4 6 3 5" xfId="58087"/>
    <cellStyle name="Финансовый 3 4 6 4" xfId="58088"/>
    <cellStyle name="Финансовый 3 4 6 4 2" xfId="58089"/>
    <cellStyle name="Финансовый 3 4 6 4 2 2" xfId="58090"/>
    <cellStyle name="Финансовый 3 4 6 4 3" xfId="58091"/>
    <cellStyle name="Финансовый 3 4 6 4 4" xfId="58092"/>
    <cellStyle name="Финансовый 3 4 6 4 5" xfId="58093"/>
    <cellStyle name="Финансовый 3 4 6 5" xfId="58094"/>
    <cellStyle name="Финансовый 3 4 6 5 2" xfId="58095"/>
    <cellStyle name="Финансовый 3 4 6 5 3" xfId="58096"/>
    <cellStyle name="Финансовый 3 4 6 5 4" xfId="58097"/>
    <cellStyle name="Финансовый 3 4 6 6" xfId="58098"/>
    <cellStyle name="Финансовый 3 4 6 7" xfId="58099"/>
    <cellStyle name="Финансовый 3 4 6 8" xfId="58100"/>
    <cellStyle name="Финансовый 3 4 6 9" xfId="58101"/>
    <cellStyle name="Финансовый 3 4 7" xfId="58102"/>
    <cellStyle name="Финансовый 3 4 7 2" xfId="58103"/>
    <cellStyle name="Финансовый 3 4 7 2 2" xfId="58104"/>
    <cellStyle name="Финансовый 3 4 7 2 2 2" xfId="58105"/>
    <cellStyle name="Финансовый 3 4 7 2 2 2 2" xfId="58106"/>
    <cellStyle name="Финансовый 3 4 7 2 2 3" xfId="58107"/>
    <cellStyle name="Финансовый 3 4 7 2 2 4" xfId="58108"/>
    <cellStyle name="Финансовый 3 4 7 2 2 5" xfId="58109"/>
    <cellStyle name="Финансовый 3 4 7 2 3" xfId="58110"/>
    <cellStyle name="Финансовый 3 4 7 2 3 2" xfId="58111"/>
    <cellStyle name="Финансовый 3 4 7 2 3 3" xfId="58112"/>
    <cellStyle name="Финансовый 3 4 7 2 3 4" xfId="58113"/>
    <cellStyle name="Финансовый 3 4 7 2 4" xfId="58114"/>
    <cellStyle name="Финансовый 3 4 7 2 5" xfId="58115"/>
    <cellStyle name="Финансовый 3 4 7 2 6" xfId="58116"/>
    <cellStyle name="Финансовый 3 4 7 2 7" xfId="58117"/>
    <cellStyle name="Финансовый 3 4 7 3" xfId="58118"/>
    <cellStyle name="Финансовый 3 4 7 3 2" xfId="58119"/>
    <cellStyle name="Финансовый 3 4 7 3 2 2" xfId="58120"/>
    <cellStyle name="Финансовый 3 4 7 3 3" xfId="58121"/>
    <cellStyle name="Финансовый 3 4 7 3 4" xfId="58122"/>
    <cellStyle name="Финансовый 3 4 7 3 5" xfId="58123"/>
    <cellStyle name="Финансовый 3 4 7 4" xfId="58124"/>
    <cellStyle name="Финансовый 3 4 7 4 2" xfId="58125"/>
    <cellStyle name="Финансовый 3 4 7 4 2 2" xfId="58126"/>
    <cellStyle name="Финансовый 3 4 7 4 3" xfId="58127"/>
    <cellStyle name="Финансовый 3 4 7 4 4" xfId="58128"/>
    <cellStyle name="Финансовый 3 4 7 4 5" xfId="58129"/>
    <cellStyle name="Финансовый 3 4 7 5" xfId="58130"/>
    <cellStyle name="Финансовый 3 4 7 5 2" xfId="58131"/>
    <cellStyle name="Финансовый 3 4 7 5 3" xfId="58132"/>
    <cellStyle name="Финансовый 3 4 7 5 4" xfId="58133"/>
    <cellStyle name="Финансовый 3 4 7 6" xfId="58134"/>
    <cellStyle name="Финансовый 3 4 7 7" xfId="58135"/>
    <cellStyle name="Финансовый 3 4 7 8" xfId="58136"/>
    <cellStyle name="Финансовый 3 4 7 9" xfId="58137"/>
    <cellStyle name="Финансовый 3 4 8" xfId="58138"/>
    <cellStyle name="Финансовый 3 4 8 2" xfId="58139"/>
    <cellStyle name="Финансовый 3 4 8 2 2" xfId="58140"/>
    <cellStyle name="Финансовый 3 4 8 2 2 2" xfId="58141"/>
    <cellStyle name="Финансовый 3 4 8 2 2 2 2" xfId="58142"/>
    <cellStyle name="Финансовый 3 4 8 2 2 3" xfId="58143"/>
    <cellStyle name="Финансовый 3 4 8 2 2 4" xfId="58144"/>
    <cellStyle name="Финансовый 3 4 8 2 2 5" xfId="58145"/>
    <cellStyle name="Финансовый 3 4 8 2 3" xfId="58146"/>
    <cellStyle name="Финансовый 3 4 8 2 3 2" xfId="58147"/>
    <cellStyle name="Финансовый 3 4 8 2 3 3" xfId="58148"/>
    <cellStyle name="Финансовый 3 4 8 2 3 4" xfId="58149"/>
    <cellStyle name="Финансовый 3 4 8 2 4" xfId="58150"/>
    <cellStyle name="Финансовый 3 4 8 2 5" xfId="58151"/>
    <cellStyle name="Финансовый 3 4 8 2 6" xfId="58152"/>
    <cellStyle name="Финансовый 3 4 8 2 7" xfId="58153"/>
    <cellStyle name="Финансовый 3 4 8 3" xfId="58154"/>
    <cellStyle name="Финансовый 3 4 8 3 2" xfId="58155"/>
    <cellStyle name="Финансовый 3 4 8 3 2 2" xfId="58156"/>
    <cellStyle name="Финансовый 3 4 8 3 3" xfId="58157"/>
    <cellStyle name="Финансовый 3 4 8 3 4" xfId="58158"/>
    <cellStyle name="Финансовый 3 4 8 3 5" xfId="58159"/>
    <cellStyle name="Финансовый 3 4 8 4" xfId="58160"/>
    <cellStyle name="Финансовый 3 4 8 4 2" xfId="58161"/>
    <cellStyle name="Финансовый 3 4 8 4 2 2" xfId="58162"/>
    <cellStyle name="Финансовый 3 4 8 4 3" xfId="58163"/>
    <cellStyle name="Финансовый 3 4 8 4 4" xfId="58164"/>
    <cellStyle name="Финансовый 3 4 8 4 5" xfId="58165"/>
    <cellStyle name="Финансовый 3 4 8 5" xfId="58166"/>
    <cellStyle name="Финансовый 3 4 8 5 2" xfId="58167"/>
    <cellStyle name="Финансовый 3 4 8 5 3" xfId="58168"/>
    <cellStyle name="Финансовый 3 4 8 5 4" xfId="58169"/>
    <cellStyle name="Финансовый 3 4 8 6" xfId="58170"/>
    <cellStyle name="Финансовый 3 4 8 7" xfId="58171"/>
    <cellStyle name="Финансовый 3 4 8 8" xfId="58172"/>
    <cellStyle name="Финансовый 3 4 8 9" xfId="58173"/>
    <cellStyle name="Финансовый 3 4 9" xfId="58174"/>
    <cellStyle name="Финансовый 3 4 9 2" xfId="58175"/>
    <cellStyle name="Финансовый 3 4 9 2 2" xfId="58176"/>
    <cellStyle name="Финансовый 3 4 9 2 2 2" xfId="58177"/>
    <cellStyle name="Финансовый 3 4 9 2 2 2 2" xfId="58178"/>
    <cellStyle name="Финансовый 3 4 9 2 2 3" xfId="58179"/>
    <cellStyle name="Финансовый 3 4 9 2 2 4" xfId="58180"/>
    <cellStyle name="Финансовый 3 4 9 2 2 5" xfId="58181"/>
    <cellStyle name="Финансовый 3 4 9 2 3" xfId="58182"/>
    <cellStyle name="Финансовый 3 4 9 2 3 2" xfId="58183"/>
    <cellStyle name="Финансовый 3 4 9 2 3 3" xfId="58184"/>
    <cellStyle name="Финансовый 3 4 9 2 3 4" xfId="58185"/>
    <cellStyle name="Финансовый 3 4 9 2 4" xfId="58186"/>
    <cellStyle name="Финансовый 3 4 9 2 5" xfId="58187"/>
    <cellStyle name="Финансовый 3 4 9 2 6" xfId="58188"/>
    <cellStyle name="Финансовый 3 4 9 2 7" xfId="58189"/>
    <cellStyle name="Финансовый 3 4 9 3" xfId="58190"/>
    <cellStyle name="Финансовый 3 4 9 3 2" xfId="58191"/>
    <cellStyle name="Финансовый 3 4 9 3 2 2" xfId="58192"/>
    <cellStyle name="Финансовый 3 4 9 3 3" xfId="58193"/>
    <cellStyle name="Финансовый 3 4 9 3 4" xfId="58194"/>
    <cellStyle name="Финансовый 3 4 9 3 5" xfId="58195"/>
    <cellStyle name="Финансовый 3 4 9 4" xfId="58196"/>
    <cellStyle name="Финансовый 3 4 9 4 2" xfId="58197"/>
    <cellStyle name="Финансовый 3 4 9 4 3" xfId="58198"/>
    <cellStyle name="Финансовый 3 4 9 4 4" xfId="58199"/>
    <cellStyle name="Финансовый 3 4 9 5" xfId="58200"/>
    <cellStyle name="Финансовый 3 4 9 6" xfId="58201"/>
    <cellStyle name="Финансовый 3 4 9 7" xfId="58202"/>
    <cellStyle name="Финансовый 3 4 9 8" xfId="58203"/>
    <cellStyle name="Финансовый 3 5" xfId="58204"/>
    <cellStyle name="Финансовый 3 5 10" xfId="58205"/>
    <cellStyle name="Финансовый 3 5 10 2" xfId="58206"/>
    <cellStyle name="Финансовый 3 5 10 2 2" xfId="58207"/>
    <cellStyle name="Финансовый 3 5 10 3" xfId="58208"/>
    <cellStyle name="Финансовый 3 5 10 4" xfId="58209"/>
    <cellStyle name="Финансовый 3 5 10 5" xfId="58210"/>
    <cellStyle name="Финансовый 3 5 11" xfId="58211"/>
    <cellStyle name="Финансовый 3 5 11 2" xfId="58212"/>
    <cellStyle name="Финансовый 3 5 11 2 2" xfId="58213"/>
    <cellStyle name="Финансовый 3 5 11 3" xfId="58214"/>
    <cellStyle name="Финансовый 3 5 11 4" xfId="58215"/>
    <cellStyle name="Финансовый 3 5 11 5" xfId="58216"/>
    <cellStyle name="Финансовый 3 5 12" xfId="58217"/>
    <cellStyle name="Финансовый 3 5 12 2" xfId="58218"/>
    <cellStyle name="Финансовый 3 5 12 2 2" xfId="58219"/>
    <cellStyle name="Финансовый 3 5 12 3" xfId="58220"/>
    <cellStyle name="Финансовый 3 5 13" xfId="58221"/>
    <cellStyle name="Финансовый 3 5 13 2" xfId="58222"/>
    <cellStyle name="Финансовый 3 5 14" xfId="58223"/>
    <cellStyle name="Финансовый 3 5 15" xfId="58224"/>
    <cellStyle name="Финансовый 3 5 2" xfId="58225"/>
    <cellStyle name="Финансовый 3 5 2 10" xfId="58226"/>
    <cellStyle name="Финансовый 3 5 2 11" xfId="58227"/>
    <cellStyle name="Финансовый 3 5 2 2" xfId="58228"/>
    <cellStyle name="Финансовый 3 5 2 2 2" xfId="58229"/>
    <cellStyle name="Финансовый 3 5 2 2 2 2" xfId="58230"/>
    <cellStyle name="Финансовый 3 5 2 2 2 2 2" xfId="58231"/>
    <cellStyle name="Финансовый 3 5 2 2 2 3" xfId="58232"/>
    <cellStyle name="Финансовый 3 5 2 2 2 4" xfId="58233"/>
    <cellStyle name="Финансовый 3 5 2 2 2 5" xfId="58234"/>
    <cellStyle name="Финансовый 3 5 2 2 3" xfId="58235"/>
    <cellStyle name="Финансовый 3 5 2 2 3 2" xfId="58236"/>
    <cellStyle name="Финансовый 3 5 2 2 3 2 2" xfId="58237"/>
    <cellStyle name="Финансовый 3 5 2 2 3 3" xfId="58238"/>
    <cellStyle name="Финансовый 3 5 2 2 3 4" xfId="58239"/>
    <cellStyle name="Финансовый 3 5 2 2 3 5" xfId="58240"/>
    <cellStyle name="Финансовый 3 5 2 2 4" xfId="58241"/>
    <cellStyle name="Финансовый 3 5 2 2 4 2" xfId="58242"/>
    <cellStyle name="Финансовый 3 5 2 2 4 2 2" xfId="58243"/>
    <cellStyle name="Финансовый 3 5 2 2 4 3" xfId="58244"/>
    <cellStyle name="Финансовый 3 5 2 2 4 4" xfId="58245"/>
    <cellStyle name="Финансовый 3 5 2 2 4 5" xfId="58246"/>
    <cellStyle name="Финансовый 3 5 2 2 5" xfId="58247"/>
    <cellStyle name="Финансовый 3 5 2 2 5 2" xfId="58248"/>
    <cellStyle name="Финансовый 3 5 2 2 5 2 2" xfId="58249"/>
    <cellStyle name="Финансовый 3 5 2 2 5 3" xfId="58250"/>
    <cellStyle name="Финансовый 3 5 2 2 6" xfId="58251"/>
    <cellStyle name="Финансовый 3 5 2 2 6 2" xfId="58252"/>
    <cellStyle name="Финансовый 3 5 2 2 7" xfId="58253"/>
    <cellStyle name="Финансовый 3 5 2 2 8" xfId="58254"/>
    <cellStyle name="Финансовый 3 5 2 3" xfId="58255"/>
    <cellStyle name="Финансовый 3 5 2 3 2" xfId="58256"/>
    <cellStyle name="Финансовый 3 5 2 3 2 2" xfId="58257"/>
    <cellStyle name="Финансовый 3 5 2 3 2 2 2" xfId="58258"/>
    <cellStyle name="Финансовый 3 5 2 3 2 3" xfId="58259"/>
    <cellStyle name="Финансовый 3 5 2 3 2 4" xfId="58260"/>
    <cellStyle name="Финансовый 3 5 2 3 2 5" xfId="58261"/>
    <cellStyle name="Финансовый 3 5 2 3 3" xfId="58262"/>
    <cellStyle name="Финансовый 3 5 2 3 3 2" xfId="58263"/>
    <cellStyle name="Финансовый 3 5 2 3 3 2 2" xfId="58264"/>
    <cellStyle name="Финансовый 3 5 2 3 3 3" xfId="58265"/>
    <cellStyle name="Финансовый 3 5 2 3 3 4" xfId="58266"/>
    <cellStyle name="Финансовый 3 5 2 3 3 5" xfId="58267"/>
    <cellStyle name="Финансовый 3 5 2 3 4" xfId="58268"/>
    <cellStyle name="Финансовый 3 5 2 3 4 2" xfId="58269"/>
    <cellStyle name="Финансовый 3 5 2 3 4 2 2" xfId="58270"/>
    <cellStyle name="Финансовый 3 5 2 3 4 3" xfId="58271"/>
    <cellStyle name="Финансовый 3 5 2 3 5" xfId="58272"/>
    <cellStyle name="Финансовый 3 5 2 3 5 2" xfId="58273"/>
    <cellStyle name="Финансовый 3 5 2 3 5 2 2" xfId="58274"/>
    <cellStyle name="Финансовый 3 5 2 3 5 3" xfId="58275"/>
    <cellStyle name="Финансовый 3 5 2 3 6" xfId="58276"/>
    <cellStyle name="Финансовый 3 5 2 3 6 2" xfId="58277"/>
    <cellStyle name="Финансовый 3 5 2 3 7" xfId="58278"/>
    <cellStyle name="Финансовый 3 5 2 4" xfId="58279"/>
    <cellStyle name="Финансовый 3 5 2 4 2" xfId="58280"/>
    <cellStyle name="Финансовый 3 5 2 4 2 2" xfId="58281"/>
    <cellStyle name="Финансовый 3 5 2 4 3" xfId="58282"/>
    <cellStyle name="Финансовый 3 5 2 4 4" xfId="58283"/>
    <cellStyle name="Финансовый 3 5 2 4 5" xfId="58284"/>
    <cellStyle name="Финансовый 3 5 2 5" xfId="58285"/>
    <cellStyle name="Финансовый 3 5 2 5 2" xfId="58286"/>
    <cellStyle name="Финансовый 3 5 2 5 2 2" xfId="58287"/>
    <cellStyle name="Финансовый 3 5 2 5 3" xfId="58288"/>
    <cellStyle name="Финансовый 3 5 2 5 4" xfId="58289"/>
    <cellStyle name="Финансовый 3 5 2 5 5" xfId="58290"/>
    <cellStyle name="Финансовый 3 5 2 6" xfId="58291"/>
    <cellStyle name="Финансовый 3 5 2 6 2" xfId="58292"/>
    <cellStyle name="Финансовый 3 5 2 6 2 2" xfId="58293"/>
    <cellStyle name="Финансовый 3 5 2 6 3" xfId="58294"/>
    <cellStyle name="Финансовый 3 5 2 6 4" xfId="58295"/>
    <cellStyle name="Финансовый 3 5 2 6 5" xfId="58296"/>
    <cellStyle name="Финансовый 3 5 2 7" xfId="58297"/>
    <cellStyle name="Финансовый 3 5 2 7 2" xfId="58298"/>
    <cellStyle name="Финансовый 3 5 2 7 2 2" xfId="58299"/>
    <cellStyle name="Финансовый 3 5 2 7 3" xfId="58300"/>
    <cellStyle name="Финансовый 3 5 2 7 4" xfId="58301"/>
    <cellStyle name="Финансовый 3 5 2 7 5" xfId="58302"/>
    <cellStyle name="Финансовый 3 5 2 8" xfId="58303"/>
    <cellStyle name="Финансовый 3 5 2 8 2" xfId="58304"/>
    <cellStyle name="Финансовый 3 5 2 8 2 2" xfId="58305"/>
    <cellStyle name="Финансовый 3 5 2 8 3" xfId="58306"/>
    <cellStyle name="Финансовый 3 5 2 9" xfId="58307"/>
    <cellStyle name="Финансовый 3 5 2 9 2" xfId="58308"/>
    <cellStyle name="Финансовый 3 5 3" xfId="58309"/>
    <cellStyle name="Финансовый 3 5 3 10" xfId="58310"/>
    <cellStyle name="Финансовый 3 5 3 11" xfId="58311"/>
    <cellStyle name="Финансовый 3 5 3 2" xfId="58312"/>
    <cellStyle name="Финансовый 3 5 3 2 2" xfId="58313"/>
    <cellStyle name="Финансовый 3 5 3 2 2 2" xfId="58314"/>
    <cellStyle name="Финансовый 3 5 3 2 2 2 2" xfId="58315"/>
    <cellStyle name="Финансовый 3 5 3 2 2 3" xfId="58316"/>
    <cellStyle name="Финансовый 3 5 3 2 2 4" xfId="58317"/>
    <cellStyle name="Финансовый 3 5 3 2 2 5" xfId="58318"/>
    <cellStyle name="Финансовый 3 5 3 2 3" xfId="58319"/>
    <cellStyle name="Финансовый 3 5 3 2 3 2" xfId="58320"/>
    <cellStyle name="Финансовый 3 5 3 2 3 2 2" xfId="58321"/>
    <cellStyle name="Финансовый 3 5 3 2 3 3" xfId="58322"/>
    <cellStyle name="Финансовый 3 5 3 2 3 4" xfId="58323"/>
    <cellStyle name="Финансовый 3 5 3 2 3 5" xfId="58324"/>
    <cellStyle name="Финансовый 3 5 3 2 4" xfId="58325"/>
    <cellStyle name="Финансовый 3 5 3 2 4 2" xfId="58326"/>
    <cellStyle name="Финансовый 3 5 3 2 4 2 2" xfId="58327"/>
    <cellStyle name="Финансовый 3 5 3 2 4 3" xfId="58328"/>
    <cellStyle name="Финансовый 3 5 3 2 4 4" xfId="58329"/>
    <cellStyle name="Финансовый 3 5 3 2 4 5" xfId="58330"/>
    <cellStyle name="Финансовый 3 5 3 2 5" xfId="58331"/>
    <cellStyle name="Финансовый 3 5 3 2 5 2" xfId="58332"/>
    <cellStyle name="Финансовый 3 5 3 2 5 2 2" xfId="58333"/>
    <cellStyle name="Финансовый 3 5 3 2 5 3" xfId="58334"/>
    <cellStyle name="Финансовый 3 5 3 2 6" xfId="58335"/>
    <cellStyle name="Финансовый 3 5 3 2 6 2" xfId="58336"/>
    <cellStyle name="Финансовый 3 5 3 2 7" xfId="58337"/>
    <cellStyle name="Финансовый 3 5 3 2 8" xfId="58338"/>
    <cellStyle name="Финансовый 3 5 3 3" xfId="58339"/>
    <cellStyle name="Финансовый 3 5 3 3 2" xfId="58340"/>
    <cellStyle name="Финансовый 3 5 3 3 2 2" xfId="58341"/>
    <cellStyle name="Финансовый 3 5 3 3 2 2 2" xfId="58342"/>
    <cellStyle name="Финансовый 3 5 3 3 2 3" xfId="58343"/>
    <cellStyle name="Финансовый 3 5 3 3 2 4" xfId="58344"/>
    <cellStyle name="Финансовый 3 5 3 3 2 5" xfId="58345"/>
    <cellStyle name="Финансовый 3 5 3 3 3" xfId="58346"/>
    <cellStyle name="Финансовый 3 5 3 3 3 2" xfId="58347"/>
    <cellStyle name="Финансовый 3 5 3 3 3 2 2" xfId="58348"/>
    <cellStyle name="Финансовый 3 5 3 3 3 3" xfId="58349"/>
    <cellStyle name="Финансовый 3 5 3 3 3 4" xfId="58350"/>
    <cellStyle name="Финансовый 3 5 3 3 3 5" xfId="58351"/>
    <cellStyle name="Финансовый 3 5 3 3 4" xfId="58352"/>
    <cellStyle name="Финансовый 3 5 3 3 4 2" xfId="58353"/>
    <cellStyle name="Финансовый 3 5 3 3 4 2 2" xfId="58354"/>
    <cellStyle name="Финансовый 3 5 3 3 4 3" xfId="58355"/>
    <cellStyle name="Финансовый 3 5 3 3 5" xfId="58356"/>
    <cellStyle name="Финансовый 3 5 3 3 5 2" xfId="58357"/>
    <cellStyle name="Финансовый 3 5 3 3 5 2 2" xfId="58358"/>
    <cellStyle name="Финансовый 3 5 3 3 5 3" xfId="58359"/>
    <cellStyle name="Финансовый 3 5 3 3 6" xfId="58360"/>
    <cellStyle name="Финансовый 3 5 3 3 6 2" xfId="58361"/>
    <cellStyle name="Финансовый 3 5 3 3 7" xfId="58362"/>
    <cellStyle name="Финансовый 3 5 3 4" xfId="58363"/>
    <cellStyle name="Финансовый 3 5 3 4 2" xfId="58364"/>
    <cellStyle name="Финансовый 3 5 3 4 2 2" xfId="58365"/>
    <cellStyle name="Финансовый 3 5 3 4 3" xfId="58366"/>
    <cellStyle name="Финансовый 3 5 3 4 4" xfId="58367"/>
    <cellStyle name="Финансовый 3 5 3 4 5" xfId="58368"/>
    <cellStyle name="Финансовый 3 5 3 5" xfId="58369"/>
    <cellStyle name="Финансовый 3 5 3 5 2" xfId="58370"/>
    <cellStyle name="Финансовый 3 5 3 5 2 2" xfId="58371"/>
    <cellStyle name="Финансовый 3 5 3 5 3" xfId="58372"/>
    <cellStyle name="Финансовый 3 5 3 5 4" xfId="58373"/>
    <cellStyle name="Финансовый 3 5 3 5 5" xfId="58374"/>
    <cellStyle name="Финансовый 3 5 3 6" xfId="58375"/>
    <cellStyle name="Финансовый 3 5 3 6 2" xfId="58376"/>
    <cellStyle name="Финансовый 3 5 3 6 2 2" xfId="58377"/>
    <cellStyle name="Финансовый 3 5 3 6 3" xfId="58378"/>
    <cellStyle name="Финансовый 3 5 3 6 4" xfId="58379"/>
    <cellStyle name="Финансовый 3 5 3 6 5" xfId="58380"/>
    <cellStyle name="Финансовый 3 5 3 7" xfId="58381"/>
    <cellStyle name="Финансовый 3 5 3 7 2" xfId="58382"/>
    <cellStyle name="Финансовый 3 5 3 7 2 2" xfId="58383"/>
    <cellStyle name="Финансовый 3 5 3 7 3" xfId="58384"/>
    <cellStyle name="Финансовый 3 5 3 7 4" xfId="58385"/>
    <cellStyle name="Финансовый 3 5 3 7 5" xfId="58386"/>
    <cellStyle name="Финансовый 3 5 3 8" xfId="58387"/>
    <cellStyle name="Финансовый 3 5 3 8 2" xfId="58388"/>
    <cellStyle name="Финансовый 3 5 3 8 2 2" xfId="58389"/>
    <cellStyle name="Финансовый 3 5 3 8 3" xfId="58390"/>
    <cellStyle name="Финансовый 3 5 3 9" xfId="58391"/>
    <cellStyle name="Финансовый 3 5 3 9 2" xfId="58392"/>
    <cellStyle name="Финансовый 3 5 4" xfId="58393"/>
    <cellStyle name="Финансовый 3 5 4 2" xfId="58394"/>
    <cellStyle name="Финансовый 3 5 4 2 2" xfId="58395"/>
    <cellStyle name="Финансовый 3 5 4 2 2 2" xfId="58396"/>
    <cellStyle name="Финансовый 3 5 4 2 2 2 2" xfId="58397"/>
    <cellStyle name="Финансовый 3 5 4 2 2 3" xfId="58398"/>
    <cellStyle name="Финансовый 3 5 4 2 2 4" xfId="58399"/>
    <cellStyle name="Финансовый 3 5 4 2 2 5" xfId="58400"/>
    <cellStyle name="Финансовый 3 5 4 2 3" xfId="58401"/>
    <cellStyle name="Финансовый 3 5 4 2 3 2" xfId="58402"/>
    <cellStyle name="Финансовый 3 5 4 2 3 3" xfId="58403"/>
    <cellStyle name="Финансовый 3 5 4 2 3 4" xfId="58404"/>
    <cellStyle name="Финансовый 3 5 4 2 4" xfId="58405"/>
    <cellStyle name="Финансовый 3 5 4 2 5" xfId="58406"/>
    <cellStyle name="Финансовый 3 5 4 2 6" xfId="58407"/>
    <cellStyle name="Финансовый 3 5 4 2 7" xfId="58408"/>
    <cellStyle name="Финансовый 3 5 4 3" xfId="58409"/>
    <cellStyle name="Финансовый 3 5 4 3 2" xfId="58410"/>
    <cellStyle name="Финансовый 3 5 4 3 2 2" xfId="58411"/>
    <cellStyle name="Финансовый 3 5 4 3 3" xfId="58412"/>
    <cellStyle name="Финансовый 3 5 4 3 4" xfId="58413"/>
    <cellStyle name="Финансовый 3 5 4 3 5" xfId="58414"/>
    <cellStyle name="Финансовый 3 5 4 4" xfId="58415"/>
    <cellStyle name="Финансовый 3 5 4 4 2" xfId="58416"/>
    <cellStyle name="Финансовый 3 5 4 4 2 2" xfId="58417"/>
    <cellStyle name="Финансовый 3 5 4 4 3" xfId="58418"/>
    <cellStyle name="Финансовый 3 5 4 4 4" xfId="58419"/>
    <cellStyle name="Финансовый 3 5 4 4 5" xfId="58420"/>
    <cellStyle name="Финансовый 3 5 4 5" xfId="58421"/>
    <cellStyle name="Финансовый 3 5 4 5 2" xfId="58422"/>
    <cellStyle name="Финансовый 3 5 4 5 2 2" xfId="58423"/>
    <cellStyle name="Финансовый 3 5 4 5 3" xfId="58424"/>
    <cellStyle name="Финансовый 3 5 4 5 4" xfId="58425"/>
    <cellStyle name="Финансовый 3 5 4 5 5" xfId="58426"/>
    <cellStyle name="Финансовый 3 5 4 6" xfId="58427"/>
    <cellStyle name="Финансовый 3 5 4 6 2" xfId="58428"/>
    <cellStyle name="Финансовый 3 5 4 6 2 2" xfId="58429"/>
    <cellStyle name="Финансовый 3 5 4 6 3" xfId="58430"/>
    <cellStyle name="Финансовый 3 5 4 7" xfId="58431"/>
    <cellStyle name="Финансовый 3 5 4 7 2" xfId="58432"/>
    <cellStyle name="Финансовый 3 5 4 8" xfId="58433"/>
    <cellStyle name="Финансовый 3 5 4 9" xfId="58434"/>
    <cellStyle name="Финансовый 3 5 5" xfId="58435"/>
    <cellStyle name="Финансовый 3 5 5 2" xfId="58436"/>
    <cellStyle name="Финансовый 3 5 5 2 2" xfId="58437"/>
    <cellStyle name="Финансовый 3 5 5 2 2 2" xfId="58438"/>
    <cellStyle name="Финансовый 3 5 5 2 2 2 2" xfId="58439"/>
    <cellStyle name="Финансовый 3 5 5 2 2 3" xfId="58440"/>
    <cellStyle name="Финансовый 3 5 5 2 2 4" xfId="58441"/>
    <cellStyle name="Финансовый 3 5 5 2 2 5" xfId="58442"/>
    <cellStyle name="Финансовый 3 5 5 2 3" xfId="58443"/>
    <cellStyle name="Финансовый 3 5 5 2 3 2" xfId="58444"/>
    <cellStyle name="Финансовый 3 5 5 2 3 3" xfId="58445"/>
    <cellStyle name="Финансовый 3 5 5 2 3 4" xfId="58446"/>
    <cellStyle name="Финансовый 3 5 5 2 4" xfId="58447"/>
    <cellStyle name="Финансовый 3 5 5 2 5" xfId="58448"/>
    <cellStyle name="Финансовый 3 5 5 2 6" xfId="58449"/>
    <cellStyle name="Финансовый 3 5 5 2 7" xfId="58450"/>
    <cellStyle name="Финансовый 3 5 5 3" xfId="58451"/>
    <cellStyle name="Финансовый 3 5 5 3 2" xfId="58452"/>
    <cellStyle name="Финансовый 3 5 5 3 2 2" xfId="58453"/>
    <cellStyle name="Финансовый 3 5 5 3 3" xfId="58454"/>
    <cellStyle name="Финансовый 3 5 5 3 4" xfId="58455"/>
    <cellStyle name="Финансовый 3 5 5 3 5" xfId="58456"/>
    <cellStyle name="Финансовый 3 5 5 4" xfId="58457"/>
    <cellStyle name="Финансовый 3 5 5 4 2" xfId="58458"/>
    <cellStyle name="Финансовый 3 5 5 4 2 2" xfId="58459"/>
    <cellStyle name="Финансовый 3 5 5 4 3" xfId="58460"/>
    <cellStyle name="Финансовый 3 5 5 4 4" xfId="58461"/>
    <cellStyle name="Финансовый 3 5 5 4 5" xfId="58462"/>
    <cellStyle name="Финансовый 3 5 5 5" xfId="58463"/>
    <cellStyle name="Финансовый 3 5 5 5 2" xfId="58464"/>
    <cellStyle name="Финансовый 3 5 5 5 2 2" xfId="58465"/>
    <cellStyle name="Финансовый 3 5 5 5 3" xfId="58466"/>
    <cellStyle name="Финансовый 3 5 5 5 4" xfId="58467"/>
    <cellStyle name="Финансовый 3 5 5 5 5" xfId="58468"/>
    <cellStyle name="Финансовый 3 5 5 6" xfId="58469"/>
    <cellStyle name="Финансовый 3 5 5 6 2" xfId="58470"/>
    <cellStyle name="Финансовый 3 5 5 6 2 2" xfId="58471"/>
    <cellStyle name="Финансовый 3 5 5 6 3" xfId="58472"/>
    <cellStyle name="Финансовый 3 5 5 7" xfId="58473"/>
    <cellStyle name="Финансовый 3 5 5 7 2" xfId="58474"/>
    <cellStyle name="Финансовый 3 5 5 8" xfId="58475"/>
    <cellStyle name="Финансовый 3 5 5 9" xfId="58476"/>
    <cellStyle name="Финансовый 3 5 6" xfId="58477"/>
    <cellStyle name="Финансовый 3 5 6 2" xfId="58478"/>
    <cellStyle name="Финансовый 3 5 6 2 2" xfId="58479"/>
    <cellStyle name="Финансовый 3 5 6 2 2 2" xfId="58480"/>
    <cellStyle name="Финансовый 3 5 6 2 2 2 2" xfId="58481"/>
    <cellStyle name="Финансовый 3 5 6 2 2 3" xfId="58482"/>
    <cellStyle name="Финансовый 3 5 6 2 2 4" xfId="58483"/>
    <cellStyle name="Финансовый 3 5 6 2 2 5" xfId="58484"/>
    <cellStyle name="Финансовый 3 5 6 2 3" xfId="58485"/>
    <cellStyle name="Финансовый 3 5 6 2 3 2" xfId="58486"/>
    <cellStyle name="Финансовый 3 5 6 2 3 3" xfId="58487"/>
    <cellStyle name="Финансовый 3 5 6 2 3 4" xfId="58488"/>
    <cellStyle name="Финансовый 3 5 6 2 4" xfId="58489"/>
    <cellStyle name="Финансовый 3 5 6 2 5" xfId="58490"/>
    <cellStyle name="Финансовый 3 5 6 2 6" xfId="58491"/>
    <cellStyle name="Финансовый 3 5 6 2 7" xfId="58492"/>
    <cellStyle name="Финансовый 3 5 6 3" xfId="58493"/>
    <cellStyle name="Финансовый 3 5 6 3 2" xfId="58494"/>
    <cellStyle name="Финансовый 3 5 6 3 2 2" xfId="58495"/>
    <cellStyle name="Финансовый 3 5 6 3 3" xfId="58496"/>
    <cellStyle name="Финансовый 3 5 6 3 4" xfId="58497"/>
    <cellStyle name="Финансовый 3 5 6 3 5" xfId="58498"/>
    <cellStyle name="Финансовый 3 5 6 4" xfId="58499"/>
    <cellStyle name="Финансовый 3 5 6 4 2" xfId="58500"/>
    <cellStyle name="Финансовый 3 5 6 4 2 2" xfId="58501"/>
    <cellStyle name="Финансовый 3 5 6 4 3" xfId="58502"/>
    <cellStyle name="Финансовый 3 5 6 4 4" xfId="58503"/>
    <cellStyle name="Финансовый 3 5 6 4 5" xfId="58504"/>
    <cellStyle name="Финансовый 3 5 6 5" xfId="58505"/>
    <cellStyle name="Финансовый 3 5 6 5 2" xfId="58506"/>
    <cellStyle name="Финансовый 3 5 6 5 3" xfId="58507"/>
    <cellStyle name="Финансовый 3 5 6 5 4" xfId="58508"/>
    <cellStyle name="Финансовый 3 5 6 6" xfId="58509"/>
    <cellStyle name="Финансовый 3 5 6 7" xfId="58510"/>
    <cellStyle name="Финансовый 3 5 6 8" xfId="58511"/>
    <cellStyle name="Финансовый 3 5 6 9" xfId="58512"/>
    <cellStyle name="Финансовый 3 5 7" xfId="58513"/>
    <cellStyle name="Финансовый 3 5 7 2" xfId="58514"/>
    <cellStyle name="Финансовый 3 5 7 2 2" xfId="58515"/>
    <cellStyle name="Финансовый 3 5 7 2 2 2" xfId="58516"/>
    <cellStyle name="Финансовый 3 5 7 2 2 2 2" xfId="58517"/>
    <cellStyle name="Финансовый 3 5 7 2 2 3" xfId="58518"/>
    <cellStyle name="Финансовый 3 5 7 2 2 4" xfId="58519"/>
    <cellStyle name="Финансовый 3 5 7 2 2 5" xfId="58520"/>
    <cellStyle name="Финансовый 3 5 7 2 3" xfId="58521"/>
    <cellStyle name="Финансовый 3 5 7 2 3 2" xfId="58522"/>
    <cellStyle name="Финансовый 3 5 7 2 3 3" xfId="58523"/>
    <cellStyle name="Финансовый 3 5 7 2 3 4" xfId="58524"/>
    <cellStyle name="Финансовый 3 5 7 2 4" xfId="58525"/>
    <cellStyle name="Финансовый 3 5 7 2 5" xfId="58526"/>
    <cellStyle name="Финансовый 3 5 7 2 6" xfId="58527"/>
    <cellStyle name="Финансовый 3 5 7 2 7" xfId="58528"/>
    <cellStyle name="Финансовый 3 5 7 3" xfId="58529"/>
    <cellStyle name="Финансовый 3 5 7 3 2" xfId="58530"/>
    <cellStyle name="Финансовый 3 5 7 3 2 2" xfId="58531"/>
    <cellStyle name="Финансовый 3 5 7 3 3" xfId="58532"/>
    <cellStyle name="Финансовый 3 5 7 3 4" xfId="58533"/>
    <cellStyle name="Финансовый 3 5 7 3 5" xfId="58534"/>
    <cellStyle name="Финансовый 3 5 7 4" xfId="58535"/>
    <cellStyle name="Финансовый 3 5 7 4 2" xfId="58536"/>
    <cellStyle name="Финансовый 3 5 7 4 3" xfId="58537"/>
    <cellStyle name="Финансовый 3 5 7 4 4" xfId="58538"/>
    <cellStyle name="Финансовый 3 5 7 5" xfId="58539"/>
    <cellStyle name="Финансовый 3 5 7 6" xfId="58540"/>
    <cellStyle name="Финансовый 3 5 7 7" xfId="58541"/>
    <cellStyle name="Финансовый 3 5 7 8" xfId="58542"/>
    <cellStyle name="Финансовый 3 5 8" xfId="58543"/>
    <cellStyle name="Финансовый 3 5 8 2" xfId="58544"/>
    <cellStyle name="Финансовый 3 5 8 2 2" xfId="58545"/>
    <cellStyle name="Финансовый 3 5 8 2 2 2" xfId="58546"/>
    <cellStyle name="Финансовый 3 5 8 2 3" xfId="58547"/>
    <cellStyle name="Финансовый 3 5 8 2 4" xfId="58548"/>
    <cellStyle name="Финансовый 3 5 8 2 5" xfId="58549"/>
    <cellStyle name="Финансовый 3 5 8 3" xfId="58550"/>
    <cellStyle name="Финансовый 3 5 8 3 2" xfId="58551"/>
    <cellStyle name="Финансовый 3 5 8 3 3" xfId="58552"/>
    <cellStyle name="Финансовый 3 5 8 3 4" xfId="58553"/>
    <cellStyle name="Финансовый 3 5 8 4" xfId="58554"/>
    <cellStyle name="Финансовый 3 5 8 5" xfId="58555"/>
    <cellStyle name="Финансовый 3 5 8 6" xfId="58556"/>
    <cellStyle name="Финансовый 3 5 8 7" xfId="58557"/>
    <cellStyle name="Финансовый 3 5 9" xfId="58558"/>
    <cellStyle name="Финансовый 3 5 9 2" xfId="58559"/>
    <cellStyle name="Финансовый 3 5 9 2 2" xfId="58560"/>
    <cellStyle name="Финансовый 3 5 9 2 2 2" xfId="58561"/>
    <cellStyle name="Финансовый 3 5 9 2 3" xfId="58562"/>
    <cellStyle name="Финансовый 3 5 9 2 4" xfId="58563"/>
    <cellStyle name="Финансовый 3 5 9 2 5" xfId="58564"/>
    <cellStyle name="Финансовый 3 5 9 3" xfId="58565"/>
    <cellStyle name="Финансовый 3 5 9 3 2" xfId="58566"/>
    <cellStyle name="Финансовый 3 5 9 3 3" xfId="58567"/>
    <cellStyle name="Финансовый 3 5 9 3 4" xfId="58568"/>
    <cellStyle name="Финансовый 3 5 9 4" xfId="58569"/>
    <cellStyle name="Финансовый 3 5 9 5" xfId="58570"/>
    <cellStyle name="Финансовый 3 5 9 6" xfId="58571"/>
    <cellStyle name="Финансовый 3 5 9 7" xfId="58572"/>
    <cellStyle name="Финансовый 3 6" xfId="58573"/>
    <cellStyle name="Финансовый 3 6 10" xfId="58574"/>
    <cellStyle name="Финансовый 3 6 10 2" xfId="58575"/>
    <cellStyle name="Финансовый 3 6 10 2 2" xfId="58576"/>
    <cellStyle name="Финансовый 3 6 10 3" xfId="58577"/>
    <cellStyle name="Финансовый 3 6 10 4" xfId="58578"/>
    <cellStyle name="Финансовый 3 6 10 5" xfId="58579"/>
    <cellStyle name="Финансовый 3 6 11" xfId="58580"/>
    <cellStyle name="Финансовый 3 6 11 2" xfId="58581"/>
    <cellStyle name="Финансовый 3 6 11 2 2" xfId="58582"/>
    <cellStyle name="Финансовый 3 6 11 3" xfId="58583"/>
    <cellStyle name="Финансовый 3 6 11 4" xfId="58584"/>
    <cellStyle name="Финансовый 3 6 11 5" xfId="58585"/>
    <cellStyle name="Финансовый 3 6 12" xfId="58586"/>
    <cellStyle name="Финансовый 3 6 12 2" xfId="58587"/>
    <cellStyle name="Финансовый 3 6 12 2 2" xfId="58588"/>
    <cellStyle name="Финансовый 3 6 12 3" xfId="58589"/>
    <cellStyle name="Финансовый 3 6 13" xfId="58590"/>
    <cellStyle name="Финансовый 3 6 13 2" xfId="58591"/>
    <cellStyle name="Финансовый 3 6 14" xfId="58592"/>
    <cellStyle name="Финансовый 3 6 15" xfId="58593"/>
    <cellStyle name="Финансовый 3 6 2" xfId="58594"/>
    <cellStyle name="Финансовый 3 6 2 2" xfId="58595"/>
    <cellStyle name="Финансовый 3 6 2 2 2" xfId="58596"/>
    <cellStyle name="Финансовый 3 6 2 2 2 2" xfId="58597"/>
    <cellStyle name="Финансовый 3 6 2 2 2 2 2" xfId="58598"/>
    <cellStyle name="Финансовый 3 6 2 2 2 3" xfId="58599"/>
    <cellStyle name="Финансовый 3 6 2 2 2 4" xfId="58600"/>
    <cellStyle name="Финансовый 3 6 2 2 2 5" xfId="58601"/>
    <cellStyle name="Финансовый 3 6 2 2 3" xfId="58602"/>
    <cellStyle name="Финансовый 3 6 2 2 3 2" xfId="58603"/>
    <cellStyle name="Финансовый 3 6 2 2 3 2 2" xfId="58604"/>
    <cellStyle name="Финансовый 3 6 2 2 3 3" xfId="58605"/>
    <cellStyle name="Финансовый 3 6 2 2 3 4" xfId="58606"/>
    <cellStyle name="Финансовый 3 6 2 2 3 5" xfId="58607"/>
    <cellStyle name="Финансовый 3 6 2 2 4" xfId="58608"/>
    <cellStyle name="Финансовый 3 6 2 2 4 2" xfId="58609"/>
    <cellStyle name="Финансовый 3 6 2 2 4 3" xfId="58610"/>
    <cellStyle name="Финансовый 3 6 2 2 4 4" xfId="58611"/>
    <cellStyle name="Финансовый 3 6 2 2 5" xfId="58612"/>
    <cellStyle name="Финансовый 3 6 2 2 6" xfId="58613"/>
    <cellStyle name="Финансовый 3 6 2 2 7" xfId="58614"/>
    <cellStyle name="Финансовый 3 6 2 2 8" xfId="58615"/>
    <cellStyle name="Финансовый 3 6 2 3" xfId="58616"/>
    <cellStyle name="Финансовый 3 6 2 3 2" xfId="58617"/>
    <cellStyle name="Финансовый 3 6 2 3 2 2" xfId="58618"/>
    <cellStyle name="Финансовый 3 6 2 3 3" xfId="58619"/>
    <cellStyle name="Финансовый 3 6 2 3 4" xfId="58620"/>
    <cellStyle name="Финансовый 3 6 2 3 5" xfId="58621"/>
    <cellStyle name="Финансовый 3 6 2 4" xfId="58622"/>
    <cellStyle name="Финансовый 3 6 2 4 2" xfId="58623"/>
    <cellStyle name="Финансовый 3 6 2 4 2 2" xfId="58624"/>
    <cellStyle name="Финансовый 3 6 2 4 3" xfId="58625"/>
    <cellStyle name="Финансовый 3 6 2 4 4" xfId="58626"/>
    <cellStyle name="Финансовый 3 6 2 4 5" xfId="58627"/>
    <cellStyle name="Финансовый 3 6 2 5" xfId="58628"/>
    <cellStyle name="Финансовый 3 6 2 5 2" xfId="58629"/>
    <cellStyle name="Финансовый 3 6 2 5 2 2" xfId="58630"/>
    <cellStyle name="Финансовый 3 6 2 5 3" xfId="58631"/>
    <cellStyle name="Финансовый 3 6 2 5 4" xfId="58632"/>
    <cellStyle name="Финансовый 3 6 2 5 5" xfId="58633"/>
    <cellStyle name="Финансовый 3 6 2 6" xfId="58634"/>
    <cellStyle name="Финансовый 3 6 2 6 2" xfId="58635"/>
    <cellStyle name="Финансовый 3 6 2 6 2 2" xfId="58636"/>
    <cellStyle name="Финансовый 3 6 2 6 3" xfId="58637"/>
    <cellStyle name="Финансовый 3 6 2 7" xfId="58638"/>
    <cellStyle name="Финансовый 3 6 2 7 2" xfId="58639"/>
    <cellStyle name="Финансовый 3 6 2 8" xfId="58640"/>
    <cellStyle name="Финансовый 3 6 2 9" xfId="58641"/>
    <cellStyle name="Финансовый 3 6 3" xfId="58642"/>
    <cellStyle name="Финансовый 3 6 3 2" xfId="58643"/>
    <cellStyle name="Финансовый 3 6 3 2 2" xfId="58644"/>
    <cellStyle name="Финансовый 3 6 3 2 2 2" xfId="58645"/>
    <cellStyle name="Финансовый 3 6 3 2 2 2 2" xfId="58646"/>
    <cellStyle name="Финансовый 3 6 3 2 2 3" xfId="58647"/>
    <cellStyle name="Финансовый 3 6 3 2 2 4" xfId="58648"/>
    <cellStyle name="Финансовый 3 6 3 2 2 5" xfId="58649"/>
    <cellStyle name="Финансовый 3 6 3 2 3" xfId="58650"/>
    <cellStyle name="Финансовый 3 6 3 2 3 2" xfId="58651"/>
    <cellStyle name="Финансовый 3 6 3 2 3 2 2" xfId="58652"/>
    <cellStyle name="Финансовый 3 6 3 2 3 3" xfId="58653"/>
    <cellStyle name="Финансовый 3 6 3 2 3 4" xfId="58654"/>
    <cellStyle name="Финансовый 3 6 3 2 3 5" xfId="58655"/>
    <cellStyle name="Финансовый 3 6 3 2 4" xfId="58656"/>
    <cellStyle name="Финансовый 3 6 3 2 4 2" xfId="58657"/>
    <cellStyle name="Финансовый 3 6 3 2 4 3" xfId="58658"/>
    <cellStyle name="Финансовый 3 6 3 2 4 4" xfId="58659"/>
    <cellStyle name="Финансовый 3 6 3 2 5" xfId="58660"/>
    <cellStyle name="Финансовый 3 6 3 2 6" xfId="58661"/>
    <cellStyle name="Финансовый 3 6 3 2 7" xfId="58662"/>
    <cellStyle name="Финансовый 3 6 3 2 8" xfId="58663"/>
    <cellStyle name="Финансовый 3 6 3 3" xfId="58664"/>
    <cellStyle name="Финансовый 3 6 3 3 2" xfId="58665"/>
    <cellStyle name="Финансовый 3 6 3 3 2 2" xfId="58666"/>
    <cellStyle name="Финансовый 3 6 3 3 3" xfId="58667"/>
    <cellStyle name="Финансовый 3 6 3 3 4" xfId="58668"/>
    <cellStyle name="Финансовый 3 6 3 3 5" xfId="58669"/>
    <cellStyle name="Финансовый 3 6 3 4" xfId="58670"/>
    <cellStyle name="Финансовый 3 6 3 4 2" xfId="58671"/>
    <cellStyle name="Финансовый 3 6 3 4 2 2" xfId="58672"/>
    <cellStyle name="Финансовый 3 6 3 4 3" xfId="58673"/>
    <cellStyle name="Финансовый 3 6 3 4 4" xfId="58674"/>
    <cellStyle name="Финансовый 3 6 3 4 5" xfId="58675"/>
    <cellStyle name="Финансовый 3 6 3 5" xfId="58676"/>
    <cellStyle name="Финансовый 3 6 3 5 2" xfId="58677"/>
    <cellStyle name="Финансовый 3 6 3 5 2 2" xfId="58678"/>
    <cellStyle name="Финансовый 3 6 3 5 3" xfId="58679"/>
    <cellStyle name="Финансовый 3 6 3 5 4" xfId="58680"/>
    <cellStyle name="Финансовый 3 6 3 5 5" xfId="58681"/>
    <cellStyle name="Финансовый 3 6 3 6" xfId="58682"/>
    <cellStyle name="Финансовый 3 6 3 6 2" xfId="58683"/>
    <cellStyle name="Финансовый 3 6 3 6 2 2" xfId="58684"/>
    <cellStyle name="Финансовый 3 6 3 6 3" xfId="58685"/>
    <cellStyle name="Финансовый 3 6 3 7" xfId="58686"/>
    <cellStyle name="Финансовый 3 6 3 7 2" xfId="58687"/>
    <cellStyle name="Финансовый 3 6 3 8" xfId="58688"/>
    <cellStyle name="Финансовый 3 6 3 9" xfId="58689"/>
    <cellStyle name="Финансовый 3 6 4" xfId="58690"/>
    <cellStyle name="Финансовый 3 6 4 2" xfId="58691"/>
    <cellStyle name="Финансовый 3 6 4 2 2" xfId="58692"/>
    <cellStyle name="Финансовый 3 6 4 2 2 2" xfId="58693"/>
    <cellStyle name="Финансовый 3 6 4 2 2 2 2" xfId="58694"/>
    <cellStyle name="Финансовый 3 6 4 2 2 3" xfId="58695"/>
    <cellStyle name="Финансовый 3 6 4 2 2 4" xfId="58696"/>
    <cellStyle name="Финансовый 3 6 4 2 2 5" xfId="58697"/>
    <cellStyle name="Финансовый 3 6 4 2 3" xfId="58698"/>
    <cellStyle name="Финансовый 3 6 4 2 3 2" xfId="58699"/>
    <cellStyle name="Финансовый 3 6 4 2 3 3" xfId="58700"/>
    <cellStyle name="Финансовый 3 6 4 2 3 4" xfId="58701"/>
    <cellStyle name="Финансовый 3 6 4 2 4" xfId="58702"/>
    <cellStyle name="Финансовый 3 6 4 2 5" xfId="58703"/>
    <cellStyle name="Финансовый 3 6 4 2 6" xfId="58704"/>
    <cellStyle name="Финансовый 3 6 4 2 7" xfId="58705"/>
    <cellStyle name="Финансовый 3 6 4 3" xfId="58706"/>
    <cellStyle name="Финансовый 3 6 4 3 2" xfId="58707"/>
    <cellStyle name="Финансовый 3 6 4 3 2 2" xfId="58708"/>
    <cellStyle name="Финансовый 3 6 4 3 3" xfId="58709"/>
    <cellStyle name="Финансовый 3 6 4 3 4" xfId="58710"/>
    <cellStyle name="Финансовый 3 6 4 3 5" xfId="58711"/>
    <cellStyle name="Финансовый 3 6 4 4" xfId="58712"/>
    <cellStyle name="Финансовый 3 6 4 4 2" xfId="58713"/>
    <cellStyle name="Финансовый 3 6 4 4 2 2" xfId="58714"/>
    <cellStyle name="Финансовый 3 6 4 4 3" xfId="58715"/>
    <cellStyle name="Финансовый 3 6 4 4 4" xfId="58716"/>
    <cellStyle name="Финансовый 3 6 4 4 5" xfId="58717"/>
    <cellStyle name="Финансовый 3 6 4 5" xfId="58718"/>
    <cellStyle name="Финансовый 3 6 4 5 2" xfId="58719"/>
    <cellStyle name="Финансовый 3 6 4 5 3" xfId="58720"/>
    <cellStyle name="Финансовый 3 6 4 5 4" xfId="58721"/>
    <cellStyle name="Финансовый 3 6 4 6" xfId="58722"/>
    <cellStyle name="Финансовый 3 6 4 7" xfId="58723"/>
    <cellStyle name="Финансовый 3 6 4 8" xfId="58724"/>
    <cellStyle name="Финансовый 3 6 4 9" xfId="58725"/>
    <cellStyle name="Финансовый 3 6 5" xfId="58726"/>
    <cellStyle name="Финансовый 3 6 5 2" xfId="58727"/>
    <cellStyle name="Финансовый 3 6 5 2 2" xfId="58728"/>
    <cellStyle name="Финансовый 3 6 5 2 2 2" xfId="58729"/>
    <cellStyle name="Финансовый 3 6 5 2 2 2 2" xfId="58730"/>
    <cellStyle name="Финансовый 3 6 5 2 2 3" xfId="58731"/>
    <cellStyle name="Финансовый 3 6 5 2 2 4" xfId="58732"/>
    <cellStyle name="Финансовый 3 6 5 2 2 5" xfId="58733"/>
    <cellStyle name="Финансовый 3 6 5 2 3" xfId="58734"/>
    <cellStyle name="Финансовый 3 6 5 2 3 2" xfId="58735"/>
    <cellStyle name="Финансовый 3 6 5 2 3 3" xfId="58736"/>
    <cellStyle name="Финансовый 3 6 5 2 3 4" xfId="58737"/>
    <cellStyle name="Финансовый 3 6 5 2 4" xfId="58738"/>
    <cellStyle name="Финансовый 3 6 5 2 5" xfId="58739"/>
    <cellStyle name="Финансовый 3 6 5 2 6" xfId="58740"/>
    <cellStyle name="Финансовый 3 6 5 2 7" xfId="58741"/>
    <cellStyle name="Финансовый 3 6 5 3" xfId="58742"/>
    <cellStyle name="Финансовый 3 6 5 3 2" xfId="58743"/>
    <cellStyle name="Финансовый 3 6 5 3 2 2" xfId="58744"/>
    <cellStyle name="Финансовый 3 6 5 3 3" xfId="58745"/>
    <cellStyle name="Финансовый 3 6 5 3 4" xfId="58746"/>
    <cellStyle name="Финансовый 3 6 5 3 5" xfId="58747"/>
    <cellStyle name="Финансовый 3 6 5 4" xfId="58748"/>
    <cellStyle name="Финансовый 3 6 5 4 2" xfId="58749"/>
    <cellStyle name="Финансовый 3 6 5 4 3" xfId="58750"/>
    <cellStyle name="Финансовый 3 6 5 4 4" xfId="58751"/>
    <cellStyle name="Финансовый 3 6 5 5" xfId="58752"/>
    <cellStyle name="Финансовый 3 6 5 6" xfId="58753"/>
    <cellStyle name="Финансовый 3 6 5 7" xfId="58754"/>
    <cellStyle name="Финансовый 3 6 5 8" xfId="58755"/>
    <cellStyle name="Финансовый 3 6 6" xfId="58756"/>
    <cellStyle name="Финансовый 3 6 6 2" xfId="58757"/>
    <cellStyle name="Финансовый 3 6 6 2 2" xfId="58758"/>
    <cellStyle name="Финансовый 3 6 6 2 2 2" xfId="58759"/>
    <cellStyle name="Финансовый 3 6 6 2 2 2 2" xfId="58760"/>
    <cellStyle name="Финансовый 3 6 6 2 2 3" xfId="58761"/>
    <cellStyle name="Финансовый 3 6 6 2 2 4" xfId="58762"/>
    <cellStyle name="Финансовый 3 6 6 2 2 5" xfId="58763"/>
    <cellStyle name="Финансовый 3 6 6 2 3" xfId="58764"/>
    <cellStyle name="Финансовый 3 6 6 2 3 2" xfId="58765"/>
    <cellStyle name="Финансовый 3 6 6 2 3 3" xfId="58766"/>
    <cellStyle name="Финансовый 3 6 6 2 3 4" xfId="58767"/>
    <cellStyle name="Финансовый 3 6 6 2 4" xfId="58768"/>
    <cellStyle name="Финансовый 3 6 6 2 5" xfId="58769"/>
    <cellStyle name="Финансовый 3 6 6 2 6" xfId="58770"/>
    <cellStyle name="Финансовый 3 6 6 2 7" xfId="58771"/>
    <cellStyle name="Финансовый 3 6 6 3" xfId="58772"/>
    <cellStyle name="Финансовый 3 6 6 3 2" xfId="58773"/>
    <cellStyle name="Финансовый 3 6 6 3 2 2" xfId="58774"/>
    <cellStyle name="Финансовый 3 6 6 3 3" xfId="58775"/>
    <cellStyle name="Финансовый 3 6 6 3 4" xfId="58776"/>
    <cellStyle name="Финансовый 3 6 6 3 5" xfId="58777"/>
    <cellStyle name="Финансовый 3 6 6 4" xfId="58778"/>
    <cellStyle name="Финансовый 3 6 6 4 2" xfId="58779"/>
    <cellStyle name="Финансовый 3 6 6 4 3" xfId="58780"/>
    <cellStyle name="Финансовый 3 6 6 4 4" xfId="58781"/>
    <cellStyle name="Финансовый 3 6 6 5" xfId="58782"/>
    <cellStyle name="Финансовый 3 6 6 6" xfId="58783"/>
    <cellStyle name="Финансовый 3 6 6 7" xfId="58784"/>
    <cellStyle name="Финансовый 3 6 6 8" xfId="58785"/>
    <cellStyle name="Финансовый 3 6 7" xfId="58786"/>
    <cellStyle name="Финансовый 3 6 7 2" xfId="58787"/>
    <cellStyle name="Финансовый 3 6 7 2 2" xfId="58788"/>
    <cellStyle name="Финансовый 3 6 7 2 2 2" xfId="58789"/>
    <cellStyle name="Финансовый 3 6 7 2 2 2 2" xfId="58790"/>
    <cellStyle name="Финансовый 3 6 7 2 2 3" xfId="58791"/>
    <cellStyle name="Финансовый 3 6 7 2 2 4" xfId="58792"/>
    <cellStyle name="Финансовый 3 6 7 2 2 5" xfId="58793"/>
    <cellStyle name="Финансовый 3 6 7 2 3" xfId="58794"/>
    <cellStyle name="Финансовый 3 6 7 2 3 2" xfId="58795"/>
    <cellStyle name="Финансовый 3 6 7 2 3 3" xfId="58796"/>
    <cellStyle name="Финансовый 3 6 7 2 3 4" xfId="58797"/>
    <cellStyle name="Финансовый 3 6 7 2 4" xfId="58798"/>
    <cellStyle name="Финансовый 3 6 7 2 5" xfId="58799"/>
    <cellStyle name="Финансовый 3 6 7 2 6" xfId="58800"/>
    <cellStyle name="Финансовый 3 6 7 2 7" xfId="58801"/>
    <cellStyle name="Финансовый 3 6 7 3" xfId="58802"/>
    <cellStyle name="Финансовый 3 6 7 3 2" xfId="58803"/>
    <cellStyle name="Финансовый 3 6 7 3 2 2" xfId="58804"/>
    <cellStyle name="Финансовый 3 6 7 3 3" xfId="58805"/>
    <cellStyle name="Финансовый 3 6 7 3 4" xfId="58806"/>
    <cellStyle name="Финансовый 3 6 7 3 5" xfId="58807"/>
    <cellStyle name="Финансовый 3 6 7 4" xfId="58808"/>
    <cellStyle name="Финансовый 3 6 7 4 2" xfId="58809"/>
    <cellStyle name="Финансовый 3 6 7 4 3" xfId="58810"/>
    <cellStyle name="Финансовый 3 6 7 4 4" xfId="58811"/>
    <cellStyle name="Финансовый 3 6 7 5" xfId="58812"/>
    <cellStyle name="Финансовый 3 6 7 6" xfId="58813"/>
    <cellStyle name="Финансовый 3 6 7 7" xfId="58814"/>
    <cellStyle name="Финансовый 3 6 7 8" xfId="58815"/>
    <cellStyle name="Финансовый 3 6 8" xfId="58816"/>
    <cellStyle name="Финансовый 3 6 8 2" xfId="58817"/>
    <cellStyle name="Финансовый 3 6 8 2 2" xfId="58818"/>
    <cellStyle name="Финансовый 3 6 8 2 2 2" xfId="58819"/>
    <cellStyle name="Финансовый 3 6 8 2 3" xfId="58820"/>
    <cellStyle name="Финансовый 3 6 8 2 4" xfId="58821"/>
    <cellStyle name="Финансовый 3 6 8 2 5" xfId="58822"/>
    <cellStyle name="Финансовый 3 6 8 3" xfId="58823"/>
    <cellStyle name="Финансовый 3 6 8 3 2" xfId="58824"/>
    <cellStyle name="Финансовый 3 6 8 3 3" xfId="58825"/>
    <cellStyle name="Финансовый 3 6 8 3 4" xfId="58826"/>
    <cellStyle name="Финансовый 3 6 8 4" xfId="58827"/>
    <cellStyle name="Финансовый 3 6 8 5" xfId="58828"/>
    <cellStyle name="Финансовый 3 6 8 6" xfId="58829"/>
    <cellStyle name="Финансовый 3 6 8 7" xfId="58830"/>
    <cellStyle name="Финансовый 3 6 9" xfId="58831"/>
    <cellStyle name="Финансовый 3 6 9 2" xfId="58832"/>
    <cellStyle name="Финансовый 3 6 9 2 2" xfId="58833"/>
    <cellStyle name="Финансовый 3 6 9 2 2 2" xfId="58834"/>
    <cellStyle name="Финансовый 3 6 9 2 3" xfId="58835"/>
    <cellStyle name="Финансовый 3 6 9 2 4" xfId="58836"/>
    <cellStyle name="Финансовый 3 6 9 2 5" xfId="58837"/>
    <cellStyle name="Финансовый 3 6 9 3" xfId="58838"/>
    <cellStyle name="Финансовый 3 6 9 3 2" xfId="58839"/>
    <cellStyle name="Финансовый 3 6 9 3 3" xfId="58840"/>
    <cellStyle name="Финансовый 3 6 9 3 4" xfId="58841"/>
    <cellStyle name="Финансовый 3 6 9 4" xfId="58842"/>
    <cellStyle name="Финансовый 3 6 9 5" xfId="58843"/>
    <cellStyle name="Финансовый 3 6 9 6" xfId="58844"/>
    <cellStyle name="Финансовый 3 6 9 7" xfId="58845"/>
    <cellStyle name="Финансовый 3 7" xfId="58846"/>
    <cellStyle name="Финансовый 3 7 10" xfId="58847"/>
    <cellStyle name="Финансовый 3 7 10 2" xfId="58848"/>
    <cellStyle name="Финансовый 3 7 11" xfId="58849"/>
    <cellStyle name="Финансовый 3 7 12" xfId="58850"/>
    <cellStyle name="Финансовый 3 7 2" xfId="58851"/>
    <cellStyle name="Финансовый 3 7 2 2" xfId="58852"/>
    <cellStyle name="Финансовый 3 7 2 2 2" xfId="58853"/>
    <cellStyle name="Финансовый 3 7 2 2 2 2" xfId="58854"/>
    <cellStyle name="Финансовый 3 7 2 2 2 2 2" xfId="58855"/>
    <cellStyle name="Финансовый 3 7 2 2 2 3" xfId="58856"/>
    <cellStyle name="Финансовый 3 7 2 2 2 4" xfId="58857"/>
    <cellStyle name="Финансовый 3 7 2 2 2 5" xfId="58858"/>
    <cellStyle name="Финансовый 3 7 2 2 3" xfId="58859"/>
    <cellStyle name="Финансовый 3 7 2 2 3 2" xfId="58860"/>
    <cellStyle name="Финансовый 3 7 2 2 3 3" xfId="58861"/>
    <cellStyle name="Финансовый 3 7 2 2 3 4" xfId="58862"/>
    <cellStyle name="Финансовый 3 7 2 2 4" xfId="58863"/>
    <cellStyle name="Финансовый 3 7 2 2 5" xfId="58864"/>
    <cellStyle name="Финансовый 3 7 2 2 6" xfId="58865"/>
    <cellStyle name="Финансовый 3 7 2 2 7" xfId="58866"/>
    <cellStyle name="Финансовый 3 7 2 3" xfId="58867"/>
    <cellStyle name="Финансовый 3 7 2 3 2" xfId="58868"/>
    <cellStyle name="Финансовый 3 7 2 3 2 2" xfId="58869"/>
    <cellStyle name="Финансовый 3 7 2 3 3" xfId="58870"/>
    <cellStyle name="Финансовый 3 7 2 3 4" xfId="58871"/>
    <cellStyle name="Финансовый 3 7 2 3 5" xfId="58872"/>
    <cellStyle name="Финансовый 3 7 2 4" xfId="58873"/>
    <cellStyle name="Финансовый 3 7 2 4 2" xfId="58874"/>
    <cellStyle name="Финансовый 3 7 2 4 2 2" xfId="58875"/>
    <cellStyle name="Финансовый 3 7 2 4 3" xfId="58876"/>
    <cellStyle name="Финансовый 3 7 2 4 4" xfId="58877"/>
    <cellStyle name="Финансовый 3 7 2 4 5" xfId="58878"/>
    <cellStyle name="Финансовый 3 7 2 5" xfId="58879"/>
    <cellStyle name="Финансовый 3 7 2 5 2" xfId="58880"/>
    <cellStyle name="Финансовый 3 7 2 5 3" xfId="58881"/>
    <cellStyle name="Финансовый 3 7 2 5 4" xfId="58882"/>
    <cellStyle name="Финансовый 3 7 2 6" xfId="58883"/>
    <cellStyle name="Финансовый 3 7 2 7" xfId="58884"/>
    <cellStyle name="Финансовый 3 7 2 8" xfId="58885"/>
    <cellStyle name="Финансовый 3 7 2 9" xfId="58886"/>
    <cellStyle name="Финансовый 3 7 3" xfId="58887"/>
    <cellStyle name="Финансовый 3 7 3 2" xfId="58888"/>
    <cellStyle name="Финансовый 3 7 3 3" xfId="58889"/>
    <cellStyle name="Финансовый 3 7 3 3 2" xfId="58890"/>
    <cellStyle name="Финансовый 3 7 3 4" xfId="58891"/>
    <cellStyle name="Финансовый 3 7 3 5" xfId="58892"/>
    <cellStyle name="Финансовый 3 7 3 6" xfId="58893"/>
    <cellStyle name="Финансовый 3 7 4" xfId="58894"/>
    <cellStyle name="Финансовый 3 7 4 2" xfId="58895"/>
    <cellStyle name="Финансовый 3 7 4 2 2" xfId="58896"/>
    <cellStyle name="Финансовый 3 7 4 2 2 2" xfId="58897"/>
    <cellStyle name="Финансовый 3 7 4 2 2 2 2" xfId="58898"/>
    <cellStyle name="Финансовый 3 7 4 2 2 3" xfId="58899"/>
    <cellStyle name="Финансовый 3 7 4 2 2 4" xfId="58900"/>
    <cellStyle name="Финансовый 3 7 4 2 2 5" xfId="58901"/>
    <cellStyle name="Финансовый 3 7 4 2 3" xfId="58902"/>
    <cellStyle name="Финансовый 3 7 4 2 3 2" xfId="58903"/>
    <cellStyle name="Финансовый 3 7 4 2 3 3" xfId="58904"/>
    <cellStyle name="Финансовый 3 7 4 2 3 4" xfId="58905"/>
    <cellStyle name="Финансовый 3 7 4 2 4" xfId="58906"/>
    <cellStyle name="Финансовый 3 7 4 2 5" xfId="58907"/>
    <cellStyle name="Финансовый 3 7 4 2 6" xfId="58908"/>
    <cellStyle name="Финансовый 3 7 4 2 7" xfId="58909"/>
    <cellStyle name="Финансовый 3 7 4 3" xfId="58910"/>
    <cellStyle name="Финансовый 3 7 4 3 2" xfId="58911"/>
    <cellStyle name="Финансовый 3 7 4 3 2 2" xfId="58912"/>
    <cellStyle name="Финансовый 3 7 4 3 3" xfId="58913"/>
    <cellStyle name="Финансовый 3 7 4 3 4" xfId="58914"/>
    <cellStyle name="Финансовый 3 7 4 3 5" xfId="58915"/>
    <cellStyle name="Финансовый 3 7 4 4" xfId="58916"/>
    <cellStyle name="Финансовый 3 7 4 4 2" xfId="58917"/>
    <cellStyle name="Финансовый 3 7 4 4 3" xfId="58918"/>
    <cellStyle name="Финансовый 3 7 4 4 4" xfId="58919"/>
    <cellStyle name="Финансовый 3 7 4 5" xfId="58920"/>
    <cellStyle name="Финансовый 3 7 4 6" xfId="58921"/>
    <cellStyle name="Финансовый 3 7 4 7" xfId="58922"/>
    <cellStyle name="Финансовый 3 7 4 8" xfId="58923"/>
    <cellStyle name="Финансовый 3 7 5" xfId="58924"/>
    <cellStyle name="Финансовый 3 7 5 2" xfId="58925"/>
    <cellStyle name="Финансовый 3 7 5 2 2" xfId="58926"/>
    <cellStyle name="Финансовый 3 7 5 2 2 2" xfId="58927"/>
    <cellStyle name="Финансовый 3 7 5 2 3" xfId="58928"/>
    <cellStyle name="Финансовый 3 7 5 2 4" xfId="58929"/>
    <cellStyle name="Финансовый 3 7 5 2 5" xfId="58930"/>
    <cellStyle name="Финансовый 3 7 5 3" xfId="58931"/>
    <cellStyle name="Финансовый 3 7 5 3 2" xfId="58932"/>
    <cellStyle name="Финансовый 3 7 5 3 3" xfId="58933"/>
    <cellStyle name="Финансовый 3 7 5 3 4" xfId="58934"/>
    <cellStyle name="Финансовый 3 7 5 4" xfId="58935"/>
    <cellStyle name="Финансовый 3 7 5 5" xfId="58936"/>
    <cellStyle name="Финансовый 3 7 5 6" xfId="58937"/>
    <cellStyle name="Финансовый 3 7 5 7" xfId="58938"/>
    <cellStyle name="Финансовый 3 7 6" xfId="58939"/>
    <cellStyle name="Финансовый 3 7 6 2" xfId="58940"/>
    <cellStyle name="Финансовый 3 7 6 3" xfId="58941"/>
    <cellStyle name="Финансовый 3 7 6 3 2" xfId="58942"/>
    <cellStyle name="Финансовый 3 7 6 4" xfId="58943"/>
    <cellStyle name="Финансовый 3 7 6 5" xfId="58944"/>
    <cellStyle name="Финансовый 3 7 6 6" xfId="58945"/>
    <cellStyle name="Финансовый 3 7 7" xfId="58946"/>
    <cellStyle name="Финансовый 3 7 7 2" xfId="58947"/>
    <cellStyle name="Финансовый 3 7 7 2 2" xfId="58948"/>
    <cellStyle name="Финансовый 3 7 7 3" xfId="58949"/>
    <cellStyle name="Финансовый 3 7 7 4" xfId="58950"/>
    <cellStyle name="Финансовый 3 7 7 5" xfId="58951"/>
    <cellStyle name="Финансовый 3 7 8" xfId="58952"/>
    <cellStyle name="Финансовый 3 7 8 2" xfId="58953"/>
    <cellStyle name="Финансовый 3 7 8 2 2" xfId="58954"/>
    <cellStyle name="Финансовый 3 7 8 3" xfId="58955"/>
    <cellStyle name="Финансовый 3 7 8 4" xfId="58956"/>
    <cellStyle name="Финансовый 3 7 8 5" xfId="58957"/>
    <cellStyle name="Финансовый 3 7 9" xfId="58958"/>
    <cellStyle name="Финансовый 3 7 9 2" xfId="58959"/>
    <cellStyle name="Финансовый 3 7 9 2 2" xfId="58960"/>
    <cellStyle name="Финансовый 3 7 9 3" xfId="58961"/>
    <cellStyle name="Финансовый 3 8" xfId="58962"/>
    <cellStyle name="Финансовый 3 8 2" xfId="58963"/>
    <cellStyle name="Финансовый 3 8 2 2" xfId="58964"/>
    <cellStyle name="Финансовый 3 8 2 2 2" xfId="58965"/>
    <cellStyle name="Финансовый 3 8 2 2 2 2" xfId="58966"/>
    <cellStyle name="Финансовый 3 8 2 2 3" xfId="58967"/>
    <cellStyle name="Финансовый 3 8 2 2 4" xfId="58968"/>
    <cellStyle name="Финансовый 3 8 2 2 5" xfId="58969"/>
    <cellStyle name="Финансовый 3 8 2 3" xfId="58970"/>
    <cellStyle name="Финансовый 3 8 2 3 2" xfId="58971"/>
    <cellStyle name="Финансовый 3 8 2 3 3" xfId="58972"/>
    <cellStyle name="Финансовый 3 8 2 3 4" xfId="58973"/>
    <cellStyle name="Финансовый 3 8 2 4" xfId="58974"/>
    <cellStyle name="Финансовый 3 8 2 5" xfId="58975"/>
    <cellStyle name="Финансовый 3 8 2 6" xfId="58976"/>
    <cellStyle name="Финансовый 3 8 2 7" xfId="58977"/>
    <cellStyle name="Финансовый 3 8 3" xfId="58978"/>
    <cellStyle name="Финансовый 3 8 3 2" xfId="58979"/>
    <cellStyle name="Финансовый 3 8 3 2 2" xfId="58980"/>
    <cellStyle name="Финансовый 3 8 3 3" xfId="58981"/>
    <cellStyle name="Финансовый 3 8 3 4" xfId="58982"/>
    <cellStyle name="Финансовый 3 8 3 5" xfId="58983"/>
    <cellStyle name="Финансовый 3 8 4" xfId="58984"/>
    <cellStyle name="Финансовый 3 8 4 2" xfId="58985"/>
    <cellStyle name="Финансовый 3 8 4 2 2" xfId="58986"/>
    <cellStyle name="Финансовый 3 8 4 3" xfId="58987"/>
    <cellStyle name="Финансовый 3 8 4 4" xfId="58988"/>
    <cellStyle name="Финансовый 3 8 4 5" xfId="58989"/>
    <cellStyle name="Финансовый 3 8 5" xfId="58990"/>
    <cellStyle name="Финансовый 3 8 5 2" xfId="58991"/>
    <cellStyle name="Финансовый 3 8 5 2 2" xfId="58992"/>
    <cellStyle name="Финансовый 3 8 5 3" xfId="58993"/>
    <cellStyle name="Финансовый 3 8 5 4" xfId="58994"/>
    <cellStyle name="Финансовый 3 8 5 5" xfId="58995"/>
    <cellStyle name="Финансовый 3 8 6" xfId="58996"/>
    <cellStyle name="Финансовый 3 8 6 2" xfId="58997"/>
    <cellStyle name="Финансовый 3 8 6 2 2" xfId="58998"/>
    <cellStyle name="Финансовый 3 8 6 3" xfId="58999"/>
    <cellStyle name="Финансовый 3 8 7" xfId="59000"/>
    <cellStyle name="Финансовый 3 8 7 2" xfId="59001"/>
    <cellStyle name="Финансовый 3 8 8" xfId="59002"/>
    <cellStyle name="Финансовый 3 8 9" xfId="59003"/>
    <cellStyle name="Финансовый 3 9" xfId="59004"/>
    <cellStyle name="Финансовый 3 9 2" xfId="59005"/>
    <cellStyle name="Финансовый 3 9 2 2" xfId="59006"/>
    <cellStyle name="Финансовый 3 9 3" xfId="59007"/>
    <cellStyle name="Финансовый 3 9 4" xfId="59008"/>
    <cellStyle name="Финансовый 3 9 5" xfId="59009"/>
    <cellStyle name="Финансовый 4" xfId="59010"/>
    <cellStyle name="Финансовый 4 2" xfId="59011"/>
    <cellStyle name="Финансовый 4 2 2" xfId="59012"/>
    <cellStyle name="Финансовый 4 2 2 2" xfId="59013"/>
    <cellStyle name="Финансовый 4 2 2 3" xfId="59876"/>
    <cellStyle name="Финансовый 4 2 3" xfId="59014"/>
    <cellStyle name="Финансовый 4 3" xfId="59015"/>
    <cellStyle name="Финансовый 4 3 2" xfId="59016"/>
    <cellStyle name="Финансовый 4 4" xfId="59017"/>
    <cellStyle name="Финансовый 4 5" xfId="59139"/>
    <cellStyle name="Финансовый 5" xfId="59018"/>
    <cellStyle name="Финансовый 5 2" xfId="59019"/>
    <cellStyle name="Финансовый 5 2 2" xfId="59020"/>
    <cellStyle name="Финансовый 5 2 3" xfId="59854"/>
    <cellStyle name="Финансовый 5 3" xfId="59021"/>
    <cellStyle name="Финансовый 5 3 2" xfId="59875"/>
    <cellStyle name="Финансовый 5 4" xfId="59844"/>
    <cellStyle name="Финансовый 5 5" xfId="59135"/>
    <cellStyle name="Финансовый 6" xfId="59022"/>
    <cellStyle name="Финансовый 6 2" xfId="59023"/>
    <cellStyle name="Финансовый 6 2 2" xfId="59855"/>
    <cellStyle name="Финансовый 6 3" xfId="59845"/>
    <cellStyle name="Финансовый 6 4" xfId="59133"/>
    <cellStyle name="Финансовый 7" xfId="59024"/>
    <cellStyle name="Финансовый 7 2" xfId="59430"/>
    <cellStyle name="Финансовый 7 3" xfId="59846"/>
    <cellStyle name="Финансовый 7 4" xfId="59285"/>
    <cellStyle name="Финансовый 8" xfId="59025"/>
    <cellStyle name="Финансовый 8 2" xfId="59847"/>
    <cellStyle name="Финансовый 8 3" xfId="59297"/>
    <cellStyle name="Финансовый 9" xfId="59026"/>
    <cellStyle name="Финансовый 9 2" xfId="59848"/>
    <cellStyle name="Финансовый 9 3" xfId="59335"/>
    <cellStyle name="Формула" xfId="59027"/>
    <cellStyle name="Формула 2" xfId="59028"/>
    <cellStyle name="Формула_A РТ 2009 Рязаньэнерго" xfId="59029"/>
    <cellStyle name="ФормулаВБ" xfId="59030"/>
    <cellStyle name="ФормулаНаКонтроль" xfId="59031"/>
    <cellStyle name="Хвост" xfId="59032"/>
    <cellStyle name="Хороший 10" xfId="59033"/>
    <cellStyle name="Хороший 11" xfId="59034"/>
    <cellStyle name="Хороший 12" xfId="59035"/>
    <cellStyle name="Хороший 13" xfId="59036"/>
    <cellStyle name="Хороший 14" xfId="59037"/>
    <cellStyle name="Хороший 15" xfId="59038"/>
    <cellStyle name="Хороший 16" xfId="59039"/>
    <cellStyle name="Хороший 17" xfId="59040"/>
    <cellStyle name="Хороший 18" xfId="59041"/>
    <cellStyle name="Хороший 19" xfId="59042"/>
    <cellStyle name="Хороший 2" xfId="59043"/>
    <cellStyle name="Хороший 2 10" xfId="59044"/>
    <cellStyle name="Хороший 2 11" xfId="59045"/>
    <cellStyle name="Хороший 2 12" xfId="59046"/>
    <cellStyle name="Хороший 2 2" xfId="59047"/>
    <cellStyle name="Хороший 2 3" xfId="59048"/>
    <cellStyle name="Хороший 2 4" xfId="59049"/>
    <cellStyle name="Хороший 2 5" xfId="59050"/>
    <cellStyle name="Хороший 2 6" xfId="59051"/>
    <cellStyle name="Хороший 2 7" xfId="59052"/>
    <cellStyle name="Хороший 2 8" xfId="59053"/>
    <cellStyle name="Хороший 2 9" xfId="59054"/>
    <cellStyle name="Хороший 20" xfId="59055"/>
    <cellStyle name="Хороший 3" xfId="59056"/>
    <cellStyle name="Хороший 3 2" xfId="59057"/>
    <cellStyle name="Хороший 4" xfId="59058"/>
    <cellStyle name="Хороший 4 2" xfId="59059"/>
    <cellStyle name="Хороший 5" xfId="59060"/>
    <cellStyle name="Хороший 5 2" xfId="59061"/>
    <cellStyle name="Хороший 6" xfId="59062"/>
    <cellStyle name="Хороший 6 2" xfId="59063"/>
    <cellStyle name="Хороший 7" xfId="59064"/>
    <cellStyle name="Хороший 7 2" xfId="59065"/>
    <cellStyle name="Хороший 8" xfId="59066"/>
    <cellStyle name="Хороший 8 2" xfId="59067"/>
    <cellStyle name="Хороший 9" xfId="59068"/>
    <cellStyle name="Хороший 9 2" xfId="59069"/>
    <cellStyle name="Цифры по центру с десятыми" xfId="59070"/>
    <cellStyle name="Џђћ–…ќ’ќ›‰" xfId="59071"/>
    <cellStyle name="Џђћ–…ќ’ќ›‰ 2" xfId="59072"/>
    <cellStyle name="Џђћ–…ќ’ќ›‰ 3" xfId="59073"/>
    <cellStyle name="Џђћ–…ќ’ќ›‰ 4" xfId="59074"/>
    <cellStyle name="Џђћ–…ќ’ќ›‰ 5" xfId="59075"/>
    <cellStyle name="Џђћ–…ќ’ќ›‰ 6" xfId="59076"/>
    <cellStyle name="Џђћ–…ќ’ќ›‰ 7" xfId="59077"/>
    <cellStyle name="Џђћ–…ќ’ќ›‰ 8" xfId="59078"/>
    <cellStyle name="Шапка таблицы" xfId="59079"/>
    <cellStyle name="Экспертиза" xfId="59080"/>
  </cellStyles>
  <dxfs count="2">
    <dxf>
      <font>
        <strike val="0"/>
      </font>
      <fill>
        <patternFill>
          <bgColor rgb="FFFF7C80"/>
        </patternFill>
      </fill>
    </dxf>
    <dxf>
      <font>
        <strike val="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66FF33"/>
  </sheetPr>
  <dimension ref="B1:R14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367" t="s">
        <v>0</v>
      </c>
      <c r="D4" s="368"/>
      <c r="E4" s="368"/>
      <c r="F4" s="368"/>
      <c r="G4" s="368"/>
      <c r="H4" s="368"/>
      <c r="I4" s="368"/>
      <c r="J4" s="368"/>
      <c r="K4" s="368"/>
      <c r="L4" s="368"/>
      <c r="M4" s="368"/>
      <c r="N4" s="368"/>
      <c r="O4" s="368"/>
      <c r="P4" s="368"/>
      <c r="Q4" s="368"/>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359" t="s">
        <v>1</v>
      </c>
      <c r="C6" s="361" t="s">
        <v>2</v>
      </c>
      <c r="D6" s="363" t="s">
        <v>3</v>
      </c>
      <c r="E6" s="363"/>
      <c r="F6" s="363"/>
      <c r="G6" s="363"/>
      <c r="H6" s="363"/>
      <c r="I6" s="363"/>
      <c r="J6" s="363"/>
      <c r="K6" s="363"/>
      <c r="L6" s="363"/>
      <c r="M6" s="363"/>
      <c r="N6" s="363" t="s">
        <v>4</v>
      </c>
      <c r="O6" s="363"/>
      <c r="P6" s="363" t="s">
        <v>5</v>
      </c>
      <c r="Q6" s="363"/>
      <c r="R6" s="11"/>
    </row>
    <row r="7" spans="2:18" s="12" customFormat="1" ht="96" customHeight="1">
      <c r="B7" s="360"/>
      <c r="C7" s="362"/>
      <c r="D7" s="366" t="s">
        <v>6</v>
      </c>
      <c r="E7" s="366"/>
      <c r="F7" s="366" t="s">
        <v>7</v>
      </c>
      <c r="G7" s="366"/>
      <c r="H7" s="366" t="s">
        <v>8</v>
      </c>
      <c r="I7" s="366"/>
      <c r="J7" s="366" t="s">
        <v>9</v>
      </c>
      <c r="K7" s="366"/>
      <c r="L7" s="366" t="s">
        <v>10</v>
      </c>
      <c r="M7" s="366"/>
      <c r="N7" s="366"/>
      <c r="O7" s="366"/>
      <c r="P7" s="366"/>
      <c r="Q7" s="366"/>
      <c r="R7" s="11"/>
    </row>
    <row r="8" spans="2:18" s="12" customFormat="1" ht="102" customHeight="1">
      <c r="B8" s="360"/>
      <c r="C8" s="362"/>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24" customFormat="1" ht="40.5" customHeight="1">
      <c r="B10" s="20"/>
      <c r="C10" s="21" t="s">
        <v>17</v>
      </c>
      <c r="D10" s="22">
        <f t="shared" ref="D10:Q10" si="0">SUM(D11:D17,D19,D22,D28,D38,D48,D51,D60,D65,D67)</f>
        <v>1005.2510526459998</v>
      </c>
      <c r="E10" s="22">
        <f t="shared" si="0"/>
        <v>412.51955380999999</v>
      </c>
      <c r="F10" s="22">
        <f t="shared" si="0"/>
        <v>33.152230189999997</v>
      </c>
      <c r="G10" s="22">
        <f t="shared" si="0"/>
        <v>33.152230020000005</v>
      </c>
      <c r="H10" s="22">
        <f t="shared" si="0"/>
        <v>25.149341799999998</v>
      </c>
      <c r="I10" s="22">
        <f t="shared" si="0"/>
        <v>25.1493377</v>
      </c>
      <c r="J10" s="22">
        <f t="shared" si="0"/>
        <v>209.16066274400001</v>
      </c>
      <c r="K10" s="22">
        <f t="shared" si="0"/>
        <v>219.0309877</v>
      </c>
      <c r="L10" s="22">
        <f t="shared" si="0"/>
        <v>737.78881791200001</v>
      </c>
      <c r="M10" s="22">
        <f t="shared" si="0"/>
        <v>135.18699839000001</v>
      </c>
      <c r="N10" s="22">
        <f t="shared" si="0"/>
        <v>344.51536468</v>
      </c>
      <c r="O10" s="22">
        <f t="shared" si="0"/>
        <v>105.26882617</v>
      </c>
      <c r="P10" s="22">
        <f t="shared" si="0"/>
        <v>378.94583791999997</v>
      </c>
      <c r="Q10" s="22">
        <f t="shared" si="0"/>
        <v>357.07012551999998</v>
      </c>
      <c r="R10" s="23"/>
    </row>
    <row r="11" spans="2:18" s="46" customFormat="1" ht="110.25" customHeight="1">
      <c r="B11" s="41">
        <v>1</v>
      </c>
      <c r="C11" s="42" t="s">
        <v>18</v>
      </c>
      <c r="D11" s="43">
        <f t="shared" ref="D11:E15" si="1">F11+H11+J11+L11</f>
        <v>136.52260357999998</v>
      </c>
      <c r="E11" s="43">
        <f t="shared" si="1"/>
        <v>112.54790562000001</v>
      </c>
      <c r="F11" s="44">
        <v>11.605665760000001</v>
      </c>
      <c r="G11" s="44">
        <f>11605.66576/1000</f>
        <v>11.605665759999999</v>
      </c>
      <c r="H11" s="44">
        <v>2.8167433900000001</v>
      </c>
      <c r="I11" s="44">
        <f>2816.74324/1000</f>
        <v>2.8167432399999996</v>
      </c>
      <c r="J11" s="44">
        <v>79.816854199999995</v>
      </c>
      <c r="K11" s="44">
        <f>80718.15416/1000</f>
        <v>80.718154160000012</v>
      </c>
      <c r="L11" s="44">
        <v>42.28334023</v>
      </c>
      <c r="M11" s="44">
        <f>17407.34246/1000</f>
        <v>17.407342459999999</v>
      </c>
      <c r="N11" s="44">
        <f>91980.06751/1000</f>
        <v>91.980067509999998</v>
      </c>
      <c r="O11" s="44">
        <f>6188.47641/1000</f>
        <v>6.1884764099999998</v>
      </c>
      <c r="P11" s="44">
        <v>127.21129723999999</v>
      </c>
      <c r="Q11" s="44">
        <f>127211.29724/1000</f>
        <v>127.21129723999999</v>
      </c>
      <c r="R11" s="45"/>
    </row>
    <row r="12" spans="2:18" s="46" customFormat="1" ht="183" customHeight="1">
      <c r="B12" s="41">
        <v>2</v>
      </c>
      <c r="C12" s="42" t="s">
        <v>19</v>
      </c>
      <c r="D12" s="43">
        <f t="shared" si="1"/>
        <v>112.40803545999999</v>
      </c>
      <c r="E12" s="43">
        <f t="shared" si="1"/>
        <v>0</v>
      </c>
      <c r="F12" s="44">
        <v>0</v>
      </c>
      <c r="G12" s="47">
        <v>0</v>
      </c>
      <c r="H12" s="44">
        <v>0</v>
      </c>
      <c r="I12" s="47">
        <v>0</v>
      </c>
      <c r="J12" s="44">
        <v>0</v>
      </c>
      <c r="K12" s="44">
        <v>0</v>
      </c>
      <c r="L12" s="44">
        <v>112.40803545999999</v>
      </c>
      <c r="M12" s="44">
        <v>0</v>
      </c>
      <c r="N12" s="44">
        <v>0</v>
      </c>
      <c r="O12" s="44">
        <v>0</v>
      </c>
      <c r="P12" s="44">
        <v>0</v>
      </c>
      <c r="Q12" s="44">
        <v>0</v>
      </c>
      <c r="R12" s="45"/>
    </row>
    <row r="13" spans="2:18" s="46" customFormat="1" ht="127.5" customHeight="1">
      <c r="B13" s="41">
        <v>3</v>
      </c>
      <c r="C13" s="42" t="s">
        <v>20</v>
      </c>
      <c r="D13" s="43">
        <f t="shared" si="1"/>
        <v>14.75413414</v>
      </c>
      <c r="E13" s="43">
        <f t="shared" si="1"/>
        <v>0</v>
      </c>
      <c r="F13" s="44">
        <v>0</v>
      </c>
      <c r="G13" s="44">
        <v>0</v>
      </c>
      <c r="H13" s="44">
        <v>0</v>
      </c>
      <c r="I13" s="44">
        <v>0</v>
      </c>
      <c r="J13" s="44">
        <v>0</v>
      </c>
      <c r="K13" s="44">
        <v>0</v>
      </c>
      <c r="L13" s="44">
        <v>14.75413414</v>
      </c>
      <c r="M13" s="44">
        <v>0</v>
      </c>
      <c r="N13" s="44">
        <v>0</v>
      </c>
      <c r="O13" s="44">
        <v>0</v>
      </c>
      <c r="P13" s="44">
        <v>0</v>
      </c>
      <c r="Q13" s="44">
        <v>0</v>
      </c>
      <c r="R13" s="45"/>
    </row>
    <row r="14" spans="2:18" s="46" customFormat="1" ht="57.75" customHeight="1">
      <c r="B14" s="41">
        <v>4</v>
      </c>
      <c r="C14" s="42" t="s">
        <v>21</v>
      </c>
      <c r="D14" s="43">
        <f t="shared" si="1"/>
        <v>0.55193225999999995</v>
      </c>
      <c r="E14" s="43">
        <f t="shared" si="1"/>
        <v>2.1416259999999999E-2</v>
      </c>
      <c r="F14" s="44">
        <v>0</v>
      </c>
      <c r="G14" s="44">
        <v>0</v>
      </c>
      <c r="H14" s="44">
        <v>0</v>
      </c>
      <c r="I14" s="44">
        <v>0</v>
      </c>
      <c r="J14" s="44">
        <v>0</v>
      </c>
      <c r="K14" s="44">
        <v>0</v>
      </c>
      <c r="L14" s="44">
        <v>0.55193225999999995</v>
      </c>
      <c r="M14" s="44">
        <f>21.41626/1000</f>
        <v>2.1416259999999999E-2</v>
      </c>
      <c r="N14" s="44">
        <f>455.1674/1000</f>
        <v>0.4551674</v>
      </c>
      <c r="O14" s="44">
        <v>0.4551674</v>
      </c>
      <c r="P14" s="44">
        <v>0</v>
      </c>
      <c r="Q14" s="44">
        <v>0</v>
      </c>
      <c r="R14" s="45"/>
    </row>
    <row r="15" spans="2:18" s="46" customFormat="1" ht="66.75" customHeight="1">
      <c r="B15" s="41">
        <v>5</v>
      </c>
      <c r="C15" s="42" t="s">
        <v>22</v>
      </c>
      <c r="D15" s="43">
        <f t="shared" si="1"/>
        <v>14.824183329999999</v>
      </c>
      <c r="E15" s="43">
        <f t="shared" si="1"/>
        <v>6.3025774400000003</v>
      </c>
      <c r="F15" s="44">
        <v>3.1306917799999998</v>
      </c>
      <c r="G15" s="44">
        <f>3130.69178/1000</f>
        <v>3.1306917800000003</v>
      </c>
      <c r="H15" s="44">
        <v>0</v>
      </c>
      <c r="I15" s="44">
        <v>0</v>
      </c>
      <c r="J15" s="44">
        <v>0</v>
      </c>
      <c r="K15" s="44">
        <v>0</v>
      </c>
      <c r="L15" s="44">
        <v>11.693491549999999</v>
      </c>
      <c r="M15" s="44">
        <f>3171.88566/1000</f>
        <v>3.1718856600000001</v>
      </c>
      <c r="N15" s="44">
        <f>5259.55679/1000</f>
        <v>5.2595567899999995</v>
      </c>
      <c r="O15" s="44">
        <v>5.2595567899999995</v>
      </c>
      <c r="P15" s="44">
        <f>Q15</f>
        <v>6.9987938000000005</v>
      </c>
      <c r="Q15" s="44">
        <f>6998.7938/1000</f>
        <v>6.9987938000000005</v>
      </c>
      <c r="R15" s="45"/>
    </row>
    <row r="16" spans="2:18" s="40" customFormat="1" hidden="1">
      <c r="B16" s="48"/>
      <c r="C16" s="49" t="s">
        <v>23</v>
      </c>
      <c r="D16" s="50"/>
      <c r="E16" s="50"/>
      <c r="F16" s="50"/>
      <c r="G16" s="50"/>
      <c r="H16" s="50"/>
      <c r="I16" s="50"/>
      <c r="J16" s="50"/>
      <c r="K16" s="50"/>
      <c r="L16" s="50"/>
      <c r="M16" s="50"/>
      <c r="N16" s="50"/>
      <c r="O16" s="50"/>
      <c r="P16" s="50"/>
      <c r="Q16" s="50"/>
      <c r="R16" s="27"/>
    </row>
    <row r="17" spans="2:18" s="40" customFormat="1">
      <c r="B17" s="48"/>
      <c r="C17" s="49" t="s">
        <v>24</v>
      </c>
      <c r="D17" s="50">
        <f t="shared" ref="D17:Q17" si="2">D18</f>
        <v>1.3178552100000001</v>
      </c>
      <c r="E17" s="50">
        <f t="shared" si="2"/>
        <v>1.40049577</v>
      </c>
      <c r="F17" s="50">
        <f t="shared" si="2"/>
        <v>0</v>
      </c>
      <c r="G17" s="50">
        <f t="shared" si="2"/>
        <v>0</v>
      </c>
      <c r="H17" s="50">
        <f t="shared" si="2"/>
        <v>0</v>
      </c>
      <c r="I17" s="50">
        <f t="shared" si="2"/>
        <v>0</v>
      </c>
      <c r="J17" s="50">
        <f t="shared" si="2"/>
        <v>0</v>
      </c>
      <c r="K17" s="50">
        <f t="shared" si="2"/>
        <v>0</v>
      </c>
      <c r="L17" s="50">
        <f t="shared" si="2"/>
        <v>1.3178552100000001</v>
      </c>
      <c r="M17" s="50">
        <f t="shared" si="2"/>
        <v>1.40049577</v>
      </c>
      <c r="N17" s="50">
        <f t="shared" si="2"/>
        <v>1.19767234</v>
      </c>
      <c r="O17" s="50">
        <f t="shared" si="2"/>
        <v>1.19767234</v>
      </c>
      <c r="P17" s="50">
        <f t="shared" si="2"/>
        <v>1.1576319000000002</v>
      </c>
      <c r="Q17" s="50">
        <f t="shared" si="2"/>
        <v>1.1576319000000002</v>
      </c>
      <c r="R17" s="27"/>
    </row>
    <row r="18" spans="2:18" s="52" customFormat="1" ht="39" customHeight="1">
      <c r="B18" s="41">
        <v>6</v>
      </c>
      <c r="C18" s="51" t="s">
        <v>25</v>
      </c>
      <c r="D18" s="44">
        <v>1.3178552100000001</v>
      </c>
      <c r="E18" s="44">
        <v>1.40049577</v>
      </c>
      <c r="F18" s="44">
        <v>0</v>
      </c>
      <c r="G18" s="44">
        <v>0</v>
      </c>
      <c r="H18" s="44">
        <v>0</v>
      </c>
      <c r="I18" s="44">
        <v>0</v>
      </c>
      <c r="J18" s="44">
        <v>0</v>
      </c>
      <c r="K18" s="44">
        <v>0</v>
      </c>
      <c r="L18" s="44">
        <v>1.3178552100000001</v>
      </c>
      <c r="M18" s="44">
        <v>1.40049577</v>
      </c>
      <c r="N18" s="44">
        <v>1.19767234</v>
      </c>
      <c r="O18" s="44">
        <v>1.19767234</v>
      </c>
      <c r="P18" s="44">
        <v>1.1576319000000002</v>
      </c>
      <c r="Q18" s="44">
        <v>1.1576319000000002</v>
      </c>
      <c r="R18" s="45"/>
    </row>
    <row r="19" spans="2:18" s="40" customFormat="1">
      <c r="B19" s="48"/>
      <c r="C19" s="49" t="s">
        <v>26</v>
      </c>
      <c r="D19" s="50">
        <f t="shared" ref="D19:Q19" si="3">D20+D21</f>
        <v>4.5876552399999992</v>
      </c>
      <c r="E19" s="50">
        <f t="shared" si="3"/>
        <v>2.4677271299999997</v>
      </c>
      <c r="F19" s="50">
        <f t="shared" si="3"/>
        <v>0.30016267999999996</v>
      </c>
      <c r="G19" s="50">
        <f t="shared" si="3"/>
        <v>0.30016278999999996</v>
      </c>
      <c r="H19" s="50">
        <f t="shared" si="3"/>
        <v>0.31766879999999997</v>
      </c>
      <c r="I19" s="50">
        <f t="shared" si="3"/>
        <v>0.31766839000000002</v>
      </c>
      <c r="J19" s="50">
        <f t="shared" si="3"/>
        <v>0.27947100000000002</v>
      </c>
      <c r="K19" s="50">
        <f t="shared" si="3"/>
        <v>0.78615818999999998</v>
      </c>
      <c r="L19" s="50">
        <f t="shared" si="3"/>
        <v>3.6903527599999997</v>
      </c>
      <c r="M19" s="50">
        <f t="shared" si="3"/>
        <v>1.06373776</v>
      </c>
      <c r="N19" s="50">
        <f t="shared" si="3"/>
        <v>1.4585162600000001</v>
      </c>
      <c r="O19" s="50">
        <f t="shared" si="3"/>
        <v>0.87605957999999995</v>
      </c>
      <c r="P19" s="50">
        <f t="shared" si="3"/>
        <v>3.8268700999999998</v>
      </c>
      <c r="Q19" s="50">
        <f t="shared" si="3"/>
        <v>3.4388042999999997</v>
      </c>
      <c r="R19" s="27"/>
    </row>
    <row r="20" spans="2:18" s="46" customFormat="1" ht="48" customHeight="1">
      <c r="B20" s="41">
        <v>7</v>
      </c>
      <c r="C20" s="51" t="s">
        <v>27</v>
      </c>
      <c r="D20" s="44">
        <v>4.4756802399999991</v>
      </c>
      <c r="E20" s="44">
        <v>2.4277708099999997</v>
      </c>
      <c r="F20" s="44">
        <v>0.29204094999999997</v>
      </c>
      <c r="G20" s="44">
        <v>0.29204105999999996</v>
      </c>
      <c r="H20" s="44">
        <v>0.31766879999999997</v>
      </c>
      <c r="I20" s="44">
        <v>0.28583380000000003</v>
      </c>
      <c r="J20" s="44">
        <v>0.19933000000000001</v>
      </c>
      <c r="K20" s="44">
        <v>0.78615818999999998</v>
      </c>
      <c r="L20" s="44">
        <v>3.6666404899999998</v>
      </c>
      <c r="M20" s="44">
        <v>1.06373776</v>
      </c>
      <c r="N20" s="44">
        <v>1.4585162600000001</v>
      </c>
      <c r="O20" s="44">
        <v>0.87605957999999995</v>
      </c>
      <c r="P20" s="44">
        <v>0.38806579999999996</v>
      </c>
      <c r="Q20" s="44">
        <v>0</v>
      </c>
      <c r="R20" s="45"/>
    </row>
    <row r="21" spans="2:18" s="46" customFormat="1" ht="39" customHeight="1">
      <c r="B21" s="53">
        <v>8</v>
      </c>
      <c r="C21" s="51" t="s">
        <v>28</v>
      </c>
      <c r="D21" s="44">
        <v>0.11197500000000001</v>
      </c>
      <c r="E21" s="44">
        <v>3.9956319999999997E-2</v>
      </c>
      <c r="F21" s="44">
        <v>8.1217300000000006E-3</v>
      </c>
      <c r="G21" s="44">
        <v>8.1217299999999989E-3</v>
      </c>
      <c r="H21" s="44">
        <v>0</v>
      </c>
      <c r="I21" s="44">
        <v>3.1834589999999996E-2</v>
      </c>
      <c r="J21" s="44">
        <v>8.0141000000000004E-2</v>
      </c>
      <c r="K21" s="44">
        <v>0</v>
      </c>
      <c r="L21" s="44">
        <v>2.3712270000000001E-2</v>
      </c>
      <c r="M21" s="44">
        <v>0</v>
      </c>
      <c r="N21" s="44">
        <v>0</v>
      </c>
      <c r="O21" s="44">
        <v>0</v>
      </c>
      <c r="P21" s="44">
        <v>3.4388042999999997</v>
      </c>
      <c r="Q21" s="44">
        <v>3.4388042999999997</v>
      </c>
      <c r="R21" s="45"/>
    </row>
    <row r="22" spans="2:18" s="28" customFormat="1">
      <c r="B22" s="37"/>
      <c r="C22" s="38" t="s">
        <v>29</v>
      </c>
      <c r="D22" s="39">
        <f t="shared" ref="D22:Q22" si="4">D25</f>
        <v>0.454822</v>
      </c>
      <c r="E22" s="39">
        <f t="shared" si="4"/>
        <v>0.45482161999999998</v>
      </c>
      <c r="F22" s="39">
        <f t="shared" si="4"/>
        <v>0.454822</v>
      </c>
      <c r="G22" s="39">
        <f t="shared" si="4"/>
        <v>0.45482161999999998</v>
      </c>
      <c r="H22" s="39">
        <f t="shared" si="4"/>
        <v>0</v>
      </c>
      <c r="I22" s="39">
        <f t="shared" si="4"/>
        <v>0</v>
      </c>
      <c r="J22" s="39">
        <f t="shared" si="4"/>
        <v>0</v>
      </c>
      <c r="K22" s="39">
        <f t="shared" si="4"/>
        <v>0</v>
      </c>
      <c r="L22" s="39">
        <f t="shared" si="4"/>
        <v>0</v>
      </c>
      <c r="M22" s="39">
        <f t="shared" si="4"/>
        <v>0</v>
      </c>
      <c r="N22" s="39">
        <f t="shared" si="4"/>
        <v>0</v>
      </c>
      <c r="O22" s="39">
        <f t="shared" si="4"/>
        <v>0</v>
      </c>
      <c r="P22" s="39">
        <f t="shared" si="4"/>
        <v>2.956253E-2</v>
      </c>
      <c r="Q22" s="39">
        <f t="shared" si="4"/>
        <v>0</v>
      </c>
      <c r="R22" s="27"/>
    </row>
    <row r="23" spans="2:18" s="28" customFormat="1" hidden="1">
      <c r="B23" s="48"/>
      <c r="C23" s="49" t="s">
        <v>30</v>
      </c>
      <c r="D23" s="50"/>
      <c r="E23" s="50"/>
      <c r="F23" s="50"/>
      <c r="G23" s="50"/>
      <c r="H23" s="50"/>
      <c r="I23" s="50"/>
      <c r="J23" s="50"/>
      <c r="K23" s="50"/>
      <c r="L23" s="50"/>
      <c r="M23" s="50"/>
      <c r="N23" s="50"/>
      <c r="O23" s="50"/>
      <c r="P23" s="50"/>
      <c r="Q23" s="50"/>
      <c r="R23" s="27"/>
    </row>
    <row r="24" spans="2:18" s="28" customFormat="1" hidden="1">
      <c r="B24" s="48"/>
      <c r="C24" s="49" t="s">
        <v>31</v>
      </c>
      <c r="D24" s="50"/>
      <c r="E24" s="50"/>
      <c r="F24" s="50"/>
      <c r="G24" s="50"/>
      <c r="H24" s="50"/>
      <c r="I24" s="50"/>
      <c r="J24" s="50"/>
      <c r="K24" s="50"/>
      <c r="L24" s="50"/>
      <c r="M24" s="50"/>
      <c r="N24" s="50"/>
      <c r="O24" s="50"/>
      <c r="P24" s="50"/>
      <c r="Q24" s="50"/>
      <c r="R24" s="27"/>
    </row>
    <row r="25" spans="2:18" s="28" customFormat="1">
      <c r="B25" s="48"/>
      <c r="C25" s="49" t="s">
        <v>32</v>
      </c>
      <c r="D25" s="50">
        <f t="shared" ref="D25:Q25" si="5">D26</f>
        <v>0.454822</v>
      </c>
      <c r="E25" s="50">
        <f t="shared" si="5"/>
        <v>0.45482161999999998</v>
      </c>
      <c r="F25" s="50">
        <f t="shared" si="5"/>
        <v>0.454822</v>
      </c>
      <c r="G25" s="50">
        <f t="shared" si="5"/>
        <v>0.45482161999999998</v>
      </c>
      <c r="H25" s="50">
        <f t="shared" si="5"/>
        <v>0</v>
      </c>
      <c r="I25" s="50">
        <f t="shared" si="5"/>
        <v>0</v>
      </c>
      <c r="J25" s="50">
        <f t="shared" si="5"/>
        <v>0</v>
      </c>
      <c r="K25" s="50">
        <f t="shared" si="5"/>
        <v>0</v>
      </c>
      <c r="L25" s="50">
        <f t="shared" si="5"/>
        <v>0</v>
      </c>
      <c r="M25" s="50">
        <f t="shared" si="5"/>
        <v>0</v>
      </c>
      <c r="N25" s="50">
        <f t="shared" si="5"/>
        <v>0</v>
      </c>
      <c r="O25" s="50">
        <f t="shared" si="5"/>
        <v>0</v>
      </c>
      <c r="P25" s="50">
        <f t="shared" si="5"/>
        <v>2.956253E-2</v>
      </c>
      <c r="Q25" s="50">
        <f t="shared" si="5"/>
        <v>0</v>
      </c>
      <c r="R25" s="27"/>
    </row>
    <row r="26" spans="2:18" s="46" customFormat="1" ht="45.75" customHeight="1">
      <c r="B26" s="41">
        <v>9</v>
      </c>
      <c r="C26" s="54" t="s">
        <v>33</v>
      </c>
      <c r="D26" s="44">
        <v>0.454822</v>
      </c>
      <c r="E26" s="44">
        <v>0.45482161999999998</v>
      </c>
      <c r="F26" s="44">
        <v>0.454822</v>
      </c>
      <c r="G26" s="44">
        <v>0.45482161999999998</v>
      </c>
      <c r="H26" s="44">
        <v>0</v>
      </c>
      <c r="I26" s="44">
        <v>0</v>
      </c>
      <c r="J26" s="44">
        <v>0</v>
      </c>
      <c r="K26" s="44">
        <v>0</v>
      </c>
      <c r="L26" s="44">
        <v>0</v>
      </c>
      <c r="M26" s="44">
        <v>0</v>
      </c>
      <c r="N26" s="44">
        <v>0</v>
      </c>
      <c r="O26" s="44">
        <v>0</v>
      </c>
      <c r="P26" s="44">
        <v>2.956253E-2</v>
      </c>
      <c r="Q26" s="44">
        <v>0</v>
      </c>
      <c r="R26" s="45"/>
    </row>
    <row r="27" spans="2:18" s="28" customFormat="1" hidden="1">
      <c r="B27" s="48"/>
      <c r="C27" s="49" t="s">
        <v>34</v>
      </c>
      <c r="D27" s="50"/>
      <c r="E27" s="50"/>
      <c r="F27" s="50"/>
      <c r="G27" s="50"/>
      <c r="H27" s="50"/>
      <c r="I27" s="50"/>
      <c r="J27" s="50"/>
      <c r="K27" s="50"/>
      <c r="L27" s="50"/>
      <c r="M27" s="50"/>
      <c r="N27" s="50"/>
      <c r="O27" s="50"/>
      <c r="P27" s="50"/>
      <c r="Q27" s="50"/>
      <c r="R27" s="27"/>
    </row>
    <row r="28" spans="2:18" s="40" customFormat="1" ht="21" customHeight="1">
      <c r="B28" s="34" t="s">
        <v>35</v>
      </c>
      <c r="C28" s="35" t="s">
        <v>36</v>
      </c>
      <c r="D28" s="36">
        <f t="shared" ref="D28:Q28" si="6">SUM(D29:D36)</f>
        <v>297.37109766599991</v>
      </c>
      <c r="E28" s="36">
        <f t="shared" si="6"/>
        <v>201.69605860999999</v>
      </c>
      <c r="F28" s="36">
        <f t="shared" si="6"/>
        <v>0.11760726999999999</v>
      </c>
      <c r="G28" s="36">
        <f t="shared" si="6"/>
        <v>0.11760727</v>
      </c>
      <c r="H28" s="36">
        <f t="shared" si="6"/>
        <v>13.563597469999999</v>
      </c>
      <c r="I28" s="36">
        <f t="shared" si="6"/>
        <v>13.563597469999999</v>
      </c>
      <c r="J28" s="36">
        <f t="shared" si="6"/>
        <v>97.895993004000005</v>
      </c>
      <c r="K28" s="36">
        <f t="shared" si="6"/>
        <v>99.423366570000013</v>
      </c>
      <c r="L28" s="36">
        <f t="shared" si="6"/>
        <v>185.79389992199998</v>
      </c>
      <c r="M28" s="36">
        <f t="shared" si="6"/>
        <v>88.591487300000011</v>
      </c>
      <c r="N28" s="36">
        <f t="shared" si="6"/>
        <v>177.89455807999997</v>
      </c>
      <c r="O28" s="36">
        <f t="shared" si="6"/>
        <v>67.165649619999996</v>
      </c>
      <c r="P28" s="36">
        <f t="shared" si="6"/>
        <v>172.5457164</v>
      </c>
      <c r="Q28" s="36">
        <f t="shared" si="6"/>
        <v>172.46442013000001</v>
      </c>
      <c r="R28" s="27"/>
    </row>
    <row r="29" spans="2:18" s="46" customFormat="1" ht="77.25" customHeight="1">
      <c r="B29" s="41">
        <v>10</v>
      </c>
      <c r="C29" s="42" t="s">
        <v>37</v>
      </c>
      <c r="D29" s="43">
        <f t="shared" ref="D29:E32" si="7">F29+H29+J29+L29</f>
        <v>47.523079279999997</v>
      </c>
      <c r="E29" s="44">
        <f t="shared" si="7"/>
        <v>40.312140970000002</v>
      </c>
      <c r="F29" s="44">
        <v>0</v>
      </c>
      <c r="G29" s="44">
        <v>0</v>
      </c>
      <c r="H29" s="44">
        <v>1.9120900000000002E-3</v>
      </c>
      <c r="I29" s="44">
        <f>1.91209/1000</f>
        <v>1.91209E-3</v>
      </c>
      <c r="J29" s="44">
        <v>0</v>
      </c>
      <c r="K29" s="44">
        <v>0</v>
      </c>
      <c r="L29" s="44">
        <v>47.52116719</v>
      </c>
      <c r="M29" s="44">
        <f>40310.22888/1000</f>
        <v>40.310228880000004</v>
      </c>
      <c r="N29" s="44">
        <f>38553.20101/1000</f>
        <v>38.553201009999995</v>
      </c>
      <c r="O29" s="44">
        <f>38551.28892/1000</f>
        <v>38.551288919999998</v>
      </c>
      <c r="P29" s="44">
        <f>Q29</f>
        <v>31.617921509999999</v>
      </c>
      <c r="Q29" s="44">
        <f>31617.92151/1000</f>
        <v>31.617921509999999</v>
      </c>
      <c r="R29" s="45"/>
    </row>
    <row r="30" spans="2:18" s="46" customFormat="1" ht="37.5" customHeight="1">
      <c r="B30" s="41">
        <v>11</v>
      </c>
      <c r="C30" s="42" t="s">
        <v>38</v>
      </c>
      <c r="D30" s="43">
        <f t="shared" si="7"/>
        <v>154.93181359599998</v>
      </c>
      <c r="E30" s="44">
        <f t="shared" si="7"/>
        <v>155.15914827</v>
      </c>
      <c r="F30" s="44">
        <v>0.11760726999999999</v>
      </c>
      <c r="G30" s="55">
        <f>117.60727/1000</f>
        <v>0.11760727</v>
      </c>
      <c r="H30" s="44">
        <v>13.56168538</v>
      </c>
      <c r="I30" s="55">
        <f>13561.68538/1000</f>
        <v>13.56168538</v>
      </c>
      <c r="J30" s="44">
        <f>97895.993004/1000</f>
        <v>97.895993004000005</v>
      </c>
      <c r="K30" s="55">
        <f>99365.65137/1000</f>
        <v>99.365651370000009</v>
      </c>
      <c r="L30" s="44">
        <f>43356.527942/1000</f>
        <v>43.356527942</v>
      </c>
      <c r="M30" s="55">
        <f>42114.20425/1000</f>
        <v>42.11420425</v>
      </c>
      <c r="N30" s="56">
        <f>133459.58193/1000</f>
        <v>133.45958192999998</v>
      </c>
      <c r="O30" s="44">
        <f>22790.30076/1000</f>
        <v>22.790300759999997</v>
      </c>
      <c r="P30" s="44">
        <f>Q30</f>
        <v>139.5792557</v>
      </c>
      <c r="Q30" s="44">
        <f>139579.2557/1000</f>
        <v>139.5792557</v>
      </c>
      <c r="R30" s="45"/>
    </row>
    <row r="31" spans="2:18" s="46" customFormat="1" ht="120.75" customHeight="1">
      <c r="B31" s="41">
        <v>12</v>
      </c>
      <c r="C31" s="42" t="s">
        <v>39</v>
      </c>
      <c r="D31" s="43">
        <f t="shared" si="7"/>
        <v>1.2437199999999999</v>
      </c>
      <c r="E31" s="44">
        <f t="shared" si="7"/>
        <v>0</v>
      </c>
      <c r="F31" s="55">
        <v>0</v>
      </c>
      <c r="G31" s="55">
        <v>0</v>
      </c>
      <c r="H31" s="55">
        <v>0</v>
      </c>
      <c r="I31" s="55">
        <v>0</v>
      </c>
      <c r="J31" s="55">
        <v>0</v>
      </c>
      <c r="K31" s="55">
        <v>0</v>
      </c>
      <c r="L31" s="55">
        <v>1.2437199999999999</v>
      </c>
      <c r="M31" s="55">
        <v>0</v>
      </c>
      <c r="N31" s="55">
        <v>0</v>
      </c>
      <c r="O31" s="55">
        <v>0</v>
      </c>
      <c r="P31" s="55">
        <v>0</v>
      </c>
      <c r="Q31" s="55">
        <v>0</v>
      </c>
      <c r="R31" s="45"/>
    </row>
    <row r="32" spans="2:18" s="46" customFormat="1" ht="129.75" customHeight="1">
      <c r="B32" s="41">
        <v>13</v>
      </c>
      <c r="C32" s="42" t="s">
        <v>40</v>
      </c>
      <c r="D32" s="43">
        <f t="shared" si="7"/>
        <v>0.62185999999999997</v>
      </c>
      <c r="E32" s="44">
        <f t="shared" si="7"/>
        <v>0</v>
      </c>
      <c r="F32" s="44">
        <v>0</v>
      </c>
      <c r="G32" s="44">
        <v>0</v>
      </c>
      <c r="H32" s="44">
        <v>0</v>
      </c>
      <c r="I32" s="44">
        <v>0</v>
      </c>
      <c r="J32" s="44">
        <v>0</v>
      </c>
      <c r="K32" s="44">
        <v>0</v>
      </c>
      <c r="L32" s="44">
        <v>0.62185999999999997</v>
      </c>
      <c r="M32" s="44">
        <v>0</v>
      </c>
      <c r="N32" s="55">
        <v>0</v>
      </c>
      <c r="O32" s="55">
        <v>0</v>
      </c>
      <c r="P32" s="55">
        <v>0</v>
      </c>
      <c r="Q32" s="55">
        <v>0</v>
      </c>
      <c r="R32" s="45"/>
    </row>
    <row r="33" spans="2:18" s="46" customFormat="1" ht="40.5" customHeight="1">
      <c r="B33" s="41">
        <v>14</v>
      </c>
      <c r="C33" s="42" t="s">
        <v>41</v>
      </c>
      <c r="D33" s="55">
        <v>7.5876306199999997</v>
      </c>
      <c r="E33" s="55">
        <v>6.1320842500000001</v>
      </c>
      <c r="F33" s="55">
        <v>0</v>
      </c>
      <c r="G33" s="55">
        <v>0</v>
      </c>
      <c r="H33" s="55">
        <v>0</v>
      </c>
      <c r="I33" s="55">
        <v>0</v>
      </c>
      <c r="J33" s="55">
        <v>0</v>
      </c>
      <c r="K33" s="55">
        <v>0</v>
      </c>
      <c r="L33" s="55">
        <v>7.5876306199999997</v>
      </c>
      <c r="M33" s="55">
        <v>6.1320842500000001</v>
      </c>
      <c r="N33" s="55">
        <v>5.2331295499999992</v>
      </c>
      <c r="O33" s="55">
        <v>5.2331295499999992</v>
      </c>
      <c r="P33" s="55">
        <v>0</v>
      </c>
      <c r="Q33" s="55">
        <v>0</v>
      </c>
      <c r="R33" s="45"/>
    </row>
    <row r="34" spans="2:18" s="60" customFormat="1" ht="123.75" customHeight="1">
      <c r="B34" s="41">
        <v>15</v>
      </c>
      <c r="C34" s="57" t="s">
        <v>42</v>
      </c>
      <c r="D34" s="58">
        <f>F34+H34+J34+L34</f>
        <v>82.18881974</v>
      </c>
      <c r="E34" s="47">
        <f>G34+I34+K34+M34</f>
        <v>0</v>
      </c>
      <c r="F34" s="47">
        <v>0</v>
      </c>
      <c r="G34" s="47">
        <v>0</v>
      </c>
      <c r="H34" s="47">
        <v>0</v>
      </c>
      <c r="I34" s="47">
        <v>0</v>
      </c>
      <c r="J34" s="47">
        <v>0</v>
      </c>
      <c r="K34" s="47">
        <v>0</v>
      </c>
      <c r="L34" s="47">
        <f>82188.81974/1000</f>
        <v>82.18881974</v>
      </c>
      <c r="M34" s="47">
        <v>0</v>
      </c>
      <c r="N34" s="55">
        <v>0</v>
      </c>
      <c r="O34" s="55">
        <v>0</v>
      </c>
      <c r="P34" s="55">
        <v>0</v>
      </c>
      <c r="Q34" s="55">
        <v>0</v>
      </c>
      <c r="R34" s="59"/>
    </row>
    <row r="35" spans="2:18" s="46" customFormat="1" ht="30" customHeight="1">
      <c r="B35" s="41">
        <v>16</v>
      </c>
      <c r="C35" s="51" t="s">
        <v>43</v>
      </c>
      <c r="D35" s="44">
        <f>F35+H35+J35+L35</f>
        <v>2.33869602</v>
      </c>
      <c r="E35" s="44">
        <f>G35+I35+K35+M35</f>
        <v>0</v>
      </c>
      <c r="F35" s="44">
        <v>0</v>
      </c>
      <c r="G35" s="44">
        <v>0</v>
      </c>
      <c r="H35" s="44">
        <v>0</v>
      </c>
      <c r="I35" s="44">
        <v>0</v>
      </c>
      <c r="J35" s="44">
        <v>0</v>
      </c>
      <c r="K35" s="44">
        <v>0</v>
      </c>
      <c r="L35" s="44">
        <v>2.33869602</v>
      </c>
      <c r="M35" s="44">
        <v>0</v>
      </c>
      <c r="N35" s="44">
        <v>0</v>
      </c>
      <c r="O35" s="44">
        <v>0</v>
      </c>
      <c r="P35" s="44">
        <v>0</v>
      </c>
      <c r="Q35" s="44">
        <v>0</v>
      </c>
      <c r="R35" s="45"/>
    </row>
    <row r="36" spans="2:18" s="28" customFormat="1" ht="39" customHeight="1">
      <c r="B36" s="61"/>
      <c r="C36" s="62" t="s">
        <v>44</v>
      </c>
      <c r="D36" s="63">
        <f t="shared" ref="D36:Q36" si="8">D37</f>
        <v>0.93547840999999998</v>
      </c>
      <c r="E36" s="63">
        <f t="shared" si="8"/>
        <v>9.268512000000001E-2</v>
      </c>
      <c r="F36" s="63">
        <f t="shared" si="8"/>
        <v>0</v>
      </c>
      <c r="G36" s="63">
        <f t="shared" si="8"/>
        <v>0</v>
      </c>
      <c r="H36" s="63">
        <f t="shared" si="8"/>
        <v>0</v>
      </c>
      <c r="I36" s="63">
        <f t="shared" si="8"/>
        <v>0</v>
      </c>
      <c r="J36" s="63">
        <f t="shared" si="8"/>
        <v>0</v>
      </c>
      <c r="K36" s="63">
        <f t="shared" si="8"/>
        <v>5.7715200000000001E-2</v>
      </c>
      <c r="L36" s="63">
        <f t="shared" si="8"/>
        <v>0.93547840999999998</v>
      </c>
      <c r="M36" s="63">
        <f t="shared" si="8"/>
        <v>3.4969920000000002E-2</v>
      </c>
      <c r="N36" s="63">
        <f t="shared" si="8"/>
        <v>0.64864558999999999</v>
      </c>
      <c r="O36" s="63">
        <f t="shared" si="8"/>
        <v>0.59093039000000003</v>
      </c>
      <c r="P36" s="63">
        <f t="shared" si="8"/>
        <v>1.3485391899999999</v>
      </c>
      <c r="Q36" s="63">
        <f t="shared" si="8"/>
        <v>1.2672429199999999</v>
      </c>
      <c r="R36" s="27"/>
    </row>
    <row r="37" spans="2:18" s="52" customFormat="1" ht="51" customHeight="1">
      <c r="B37" s="41">
        <v>17</v>
      </c>
      <c r="C37" s="51" t="s">
        <v>45</v>
      </c>
      <c r="D37" s="44">
        <v>0.93547840999999998</v>
      </c>
      <c r="E37" s="44">
        <v>9.268512000000001E-2</v>
      </c>
      <c r="F37" s="44">
        <v>0</v>
      </c>
      <c r="G37" s="44">
        <v>0</v>
      </c>
      <c r="H37" s="44">
        <v>0</v>
      </c>
      <c r="I37" s="44">
        <v>0</v>
      </c>
      <c r="J37" s="44">
        <v>0</v>
      </c>
      <c r="K37" s="44">
        <v>5.7715200000000001E-2</v>
      </c>
      <c r="L37" s="44">
        <v>0.93547840999999998</v>
      </c>
      <c r="M37" s="44">
        <v>3.4969920000000002E-2</v>
      </c>
      <c r="N37" s="44">
        <v>0.64864558999999999</v>
      </c>
      <c r="O37" s="44">
        <v>0.59093039000000003</v>
      </c>
      <c r="P37" s="44">
        <v>1.3485391899999999</v>
      </c>
      <c r="Q37" s="44">
        <v>1.2672429199999999</v>
      </c>
      <c r="R37" s="45"/>
    </row>
    <row r="38" spans="2:18" s="28" customFormat="1" ht="40.5" customHeight="1">
      <c r="B38" s="34" t="s">
        <v>46</v>
      </c>
      <c r="C38" s="35" t="s">
        <v>47</v>
      </c>
      <c r="D38" s="36">
        <f t="shared" ref="D38:Q38" si="9">SUM(D39:D47)</f>
        <v>34.973636009999993</v>
      </c>
      <c r="E38" s="36">
        <f t="shared" si="9"/>
        <v>23.582654869999999</v>
      </c>
      <c r="F38" s="36">
        <f t="shared" si="9"/>
        <v>1.15188421</v>
      </c>
      <c r="G38" s="36">
        <f t="shared" si="9"/>
        <v>1.15188421</v>
      </c>
      <c r="H38" s="36">
        <f t="shared" si="9"/>
        <v>3.4871979999999998</v>
      </c>
      <c r="I38" s="36">
        <f t="shared" si="9"/>
        <v>3.4871978399999999</v>
      </c>
      <c r="J38" s="36">
        <f t="shared" si="9"/>
        <v>11.76561929</v>
      </c>
      <c r="K38" s="36">
        <f t="shared" si="9"/>
        <v>11.750839289999998</v>
      </c>
      <c r="L38" s="36">
        <f t="shared" si="9"/>
        <v>18.568934510000002</v>
      </c>
      <c r="M38" s="36">
        <f t="shared" si="9"/>
        <v>7.1927335299999999</v>
      </c>
      <c r="N38" s="36">
        <f t="shared" si="9"/>
        <v>22.671190559999999</v>
      </c>
      <c r="O38" s="36">
        <f t="shared" si="9"/>
        <v>9.6391665900000003</v>
      </c>
      <c r="P38" s="36">
        <f t="shared" si="9"/>
        <v>23.599867209999999</v>
      </c>
      <c r="Q38" s="36">
        <f t="shared" si="9"/>
        <v>8.30270756</v>
      </c>
      <c r="R38" s="27"/>
    </row>
    <row r="39" spans="2:18" s="46" customFormat="1" ht="37.5" customHeight="1">
      <c r="B39" s="41">
        <v>18</v>
      </c>
      <c r="C39" s="64" t="s">
        <v>48</v>
      </c>
      <c r="D39" s="43">
        <f t="shared" ref="D39:E46" si="10">F39+H39+J39+L39</f>
        <v>0</v>
      </c>
      <c r="E39" s="44">
        <f t="shared" si="10"/>
        <v>0</v>
      </c>
      <c r="F39" s="44">
        <v>0</v>
      </c>
      <c r="G39" s="44">
        <v>0</v>
      </c>
      <c r="H39" s="44">
        <v>0</v>
      </c>
      <c r="I39" s="44">
        <v>0</v>
      </c>
      <c r="J39" s="44">
        <v>0</v>
      </c>
      <c r="K39" s="44">
        <v>0</v>
      </c>
      <c r="L39" s="44">
        <v>0</v>
      </c>
      <c r="M39" s="44">
        <v>0</v>
      </c>
      <c r="N39" s="44">
        <v>0</v>
      </c>
      <c r="O39" s="44">
        <v>0</v>
      </c>
      <c r="P39" s="44">
        <v>0</v>
      </c>
      <c r="Q39" s="65">
        <v>0</v>
      </c>
      <c r="R39" s="45"/>
    </row>
    <row r="40" spans="2:18" s="46" customFormat="1" ht="73.5" customHeight="1">
      <c r="B40" s="41">
        <v>19</v>
      </c>
      <c r="C40" s="64" t="s">
        <v>49</v>
      </c>
      <c r="D40" s="43">
        <f t="shared" si="10"/>
        <v>0</v>
      </c>
      <c r="E40" s="44">
        <f t="shared" si="10"/>
        <v>0</v>
      </c>
      <c r="F40" s="44">
        <v>0</v>
      </c>
      <c r="G40" s="44">
        <v>0</v>
      </c>
      <c r="H40" s="44">
        <v>0</v>
      </c>
      <c r="I40" s="44">
        <v>0</v>
      </c>
      <c r="J40" s="44">
        <v>0</v>
      </c>
      <c r="K40" s="44">
        <v>0</v>
      </c>
      <c r="L40" s="44">
        <v>0</v>
      </c>
      <c r="M40" s="44">
        <v>0</v>
      </c>
      <c r="N40" s="44">
        <v>0</v>
      </c>
      <c r="O40" s="44">
        <v>0</v>
      </c>
      <c r="P40" s="44">
        <v>0</v>
      </c>
      <c r="Q40" s="65">
        <v>0</v>
      </c>
      <c r="R40" s="45"/>
    </row>
    <row r="41" spans="2:18" s="46" customFormat="1" ht="55.5" customHeight="1">
      <c r="B41" s="41">
        <v>20</v>
      </c>
      <c r="C41" s="64" t="s">
        <v>50</v>
      </c>
      <c r="D41" s="43">
        <f t="shared" si="10"/>
        <v>12.065453209999999</v>
      </c>
      <c r="E41" s="44">
        <f t="shared" si="10"/>
        <v>4.6740348899999997</v>
      </c>
      <c r="F41" s="44">
        <v>0</v>
      </c>
      <c r="G41" s="44">
        <v>0</v>
      </c>
      <c r="H41" s="44">
        <v>0</v>
      </c>
      <c r="I41" s="44">
        <v>0</v>
      </c>
      <c r="J41" s="44">
        <v>8.7800000000000003E-2</v>
      </c>
      <c r="K41" s="44">
        <f>73.02/1000</f>
        <v>7.3020000000000002E-2</v>
      </c>
      <c r="L41" s="44">
        <v>11.97765321</v>
      </c>
      <c r="M41" s="44">
        <f>4601.01489/1000</f>
        <v>4.6010148900000001</v>
      </c>
      <c r="N41" s="44">
        <f>6133.19682/1000</f>
        <v>6.1331968200000002</v>
      </c>
      <c r="O41" s="44">
        <v>6.1331968200000002</v>
      </c>
      <c r="P41" s="55">
        <f>4796.73779/1000</f>
        <v>4.7967377899999999</v>
      </c>
      <c r="Q41" s="65">
        <v>4.7967377899999999</v>
      </c>
      <c r="R41" s="45"/>
    </row>
    <row r="42" spans="2:18" s="46" customFormat="1" ht="22.5" customHeight="1">
      <c r="B42" s="41">
        <v>21</v>
      </c>
      <c r="C42" s="64" t="s">
        <v>51</v>
      </c>
      <c r="D42" s="43">
        <f t="shared" si="10"/>
        <v>0</v>
      </c>
      <c r="E42" s="44">
        <f t="shared" si="10"/>
        <v>0</v>
      </c>
      <c r="F42" s="65">
        <v>0</v>
      </c>
      <c r="G42" s="65">
        <v>0</v>
      </c>
      <c r="H42" s="65">
        <v>0</v>
      </c>
      <c r="I42" s="65">
        <v>0</v>
      </c>
      <c r="J42" s="65">
        <v>0</v>
      </c>
      <c r="K42" s="65">
        <v>0</v>
      </c>
      <c r="L42" s="65">
        <v>0</v>
      </c>
      <c r="M42" s="44">
        <v>0</v>
      </c>
      <c r="N42" s="44">
        <v>0</v>
      </c>
      <c r="O42" s="44">
        <v>0</v>
      </c>
      <c r="P42" s="55">
        <v>0</v>
      </c>
      <c r="Q42" s="65">
        <v>0</v>
      </c>
      <c r="R42" s="45"/>
    </row>
    <row r="43" spans="2:18" s="46" customFormat="1" ht="41.25" customHeight="1">
      <c r="B43" s="41">
        <v>22</v>
      </c>
      <c r="C43" s="64" t="s">
        <v>52</v>
      </c>
      <c r="D43" s="65">
        <f>F43+H43+J43+L43</f>
        <v>1.9966383400000001</v>
      </c>
      <c r="E43" s="65">
        <f t="shared" si="10"/>
        <v>2.0739169999999998</v>
      </c>
      <c r="F43" s="65">
        <v>0</v>
      </c>
      <c r="G43" s="65">
        <v>0</v>
      </c>
      <c r="H43" s="65">
        <v>0</v>
      </c>
      <c r="I43" s="65">
        <v>0</v>
      </c>
      <c r="J43" s="65">
        <v>0</v>
      </c>
      <c r="K43" s="65">
        <v>0</v>
      </c>
      <c r="L43" s="65">
        <v>1.9966383400000001</v>
      </c>
      <c r="M43" s="44">
        <f>2073.917/1000</f>
        <v>2.0739169999999998</v>
      </c>
      <c r="N43" s="65">
        <f>1773.56696/1000</f>
        <v>1.7735669600000001</v>
      </c>
      <c r="O43" s="65">
        <v>1.7735669600000001</v>
      </c>
      <c r="P43" s="65">
        <f>1773.56696/1000</f>
        <v>1.7735669600000001</v>
      </c>
      <c r="Q43" s="65">
        <v>1.7735669600000001</v>
      </c>
      <c r="R43" s="45"/>
    </row>
    <row r="44" spans="2:18" s="46" customFormat="1" ht="52.5" customHeight="1">
      <c r="B44" s="41">
        <v>23</v>
      </c>
      <c r="C44" s="64" t="s">
        <v>53</v>
      </c>
      <c r="D44" s="43">
        <f t="shared" si="10"/>
        <v>2.31879839</v>
      </c>
      <c r="E44" s="44">
        <f t="shared" si="10"/>
        <v>0.51780164000000006</v>
      </c>
      <c r="F44" s="44">
        <v>0</v>
      </c>
      <c r="G44" s="44">
        <v>0</v>
      </c>
      <c r="H44" s="44">
        <v>0</v>
      </c>
      <c r="I44" s="44">
        <v>0</v>
      </c>
      <c r="J44" s="44">
        <v>0</v>
      </c>
      <c r="K44" s="44">
        <v>0</v>
      </c>
      <c r="L44" s="44">
        <v>2.31879839</v>
      </c>
      <c r="M44" s="44">
        <f>517.80164/1000</f>
        <v>0.51780164000000006</v>
      </c>
      <c r="N44" s="44">
        <f>1732.40281/1000</f>
        <v>1.73240281</v>
      </c>
      <c r="O44" s="65">
        <v>1.73240281</v>
      </c>
      <c r="P44" s="55">
        <f>1732.40281/1000</f>
        <v>1.73240281</v>
      </c>
      <c r="Q44" s="65">
        <v>1.73240281</v>
      </c>
      <c r="R44" s="45"/>
    </row>
    <row r="45" spans="2:18" s="46" customFormat="1" ht="71.25" customHeight="1">
      <c r="B45" s="41">
        <v>24</v>
      </c>
      <c r="C45" s="64" t="s">
        <v>54</v>
      </c>
      <c r="D45" s="43">
        <f t="shared" si="10"/>
        <v>1.15188421</v>
      </c>
      <c r="E45" s="44">
        <f t="shared" si="10"/>
        <v>1.15188421</v>
      </c>
      <c r="F45" s="65">
        <v>1.15188421</v>
      </c>
      <c r="G45" s="65">
        <f>1151.88421/1000</f>
        <v>1.15188421</v>
      </c>
      <c r="H45" s="65">
        <v>0</v>
      </c>
      <c r="I45" s="65">
        <v>0</v>
      </c>
      <c r="J45" s="65">
        <v>0</v>
      </c>
      <c r="K45" s="65">
        <v>0</v>
      </c>
      <c r="L45" s="44">
        <v>0</v>
      </c>
      <c r="M45" s="44">
        <v>0</v>
      </c>
      <c r="N45" s="44">
        <v>0</v>
      </c>
      <c r="O45" s="44">
        <v>0</v>
      </c>
      <c r="P45" s="55">
        <f>1719.26236/1000</f>
        <v>1.7192623599999999</v>
      </c>
      <c r="Q45" s="65">
        <v>0</v>
      </c>
      <c r="R45" s="45"/>
    </row>
    <row r="46" spans="2:18" s="46" customFormat="1" ht="36.75" customHeight="1">
      <c r="B46" s="41">
        <v>25</v>
      </c>
      <c r="C46" s="64" t="s">
        <v>55</v>
      </c>
      <c r="D46" s="43">
        <f t="shared" si="10"/>
        <v>17.440861859999998</v>
      </c>
      <c r="E46" s="44">
        <f t="shared" si="10"/>
        <v>15.165017129999999</v>
      </c>
      <c r="F46" s="44">
        <v>0</v>
      </c>
      <c r="G46" s="44">
        <v>0</v>
      </c>
      <c r="H46" s="44">
        <v>3.4871979999999998</v>
      </c>
      <c r="I46" s="44">
        <f>3487.19784/1000</f>
        <v>3.4871978399999999</v>
      </c>
      <c r="J46" s="44">
        <v>11.67781929</v>
      </c>
      <c r="K46" s="44">
        <f>11677.81929/1000</f>
        <v>11.677819289999999</v>
      </c>
      <c r="L46" s="44">
        <v>2.2758445699999998</v>
      </c>
      <c r="M46" s="44">
        <v>0</v>
      </c>
      <c r="N46" s="44">
        <f>13032.02397/1000</f>
        <v>13.032023970000001</v>
      </c>
      <c r="O46" s="44">
        <v>0</v>
      </c>
      <c r="P46" s="55">
        <f>13577.89729/1000</f>
        <v>13.577897290000001</v>
      </c>
      <c r="Q46" s="65">
        <v>0</v>
      </c>
      <c r="R46" s="45"/>
    </row>
    <row r="47" spans="2:18" s="46" customFormat="1" ht="36.75" customHeight="1">
      <c r="B47" s="41">
        <v>26</v>
      </c>
      <c r="C47" s="64" t="s">
        <v>56</v>
      </c>
      <c r="D47" s="43">
        <v>0</v>
      </c>
      <c r="E47" s="43">
        <v>0</v>
      </c>
      <c r="F47" s="43">
        <v>0</v>
      </c>
      <c r="G47" s="43">
        <v>0</v>
      </c>
      <c r="H47" s="43">
        <v>0</v>
      </c>
      <c r="I47" s="43">
        <v>0</v>
      </c>
      <c r="J47" s="43">
        <v>0</v>
      </c>
      <c r="K47" s="43">
        <v>0</v>
      </c>
      <c r="L47" s="43">
        <v>0</v>
      </c>
      <c r="M47" s="44">
        <v>0</v>
      </c>
      <c r="N47" s="43">
        <v>0</v>
      </c>
      <c r="O47" s="43">
        <v>0</v>
      </c>
      <c r="P47" s="43">
        <v>0</v>
      </c>
      <c r="Q47" s="43">
        <v>0</v>
      </c>
      <c r="R47" s="45"/>
    </row>
    <row r="48" spans="2:18" s="28" customFormat="1">
      <c r="B48" s="31" t="s">
        <v>57</v>
      </c>
      <c r="C48" s="32" t="s">
        <v>58</v>
      </c>
      <c r="D48" s="33">
        <f t="shared" ref="D48:Q48" si="11">SUM(D49:D50)</f>
        <v>27.360928999999999</v>
      </c>
      <c r="E48" s="33">
        <f t="shared" si="11"/>
        <v>21.999497019999996</v>
      </c>
      <c r="F48" s="33">
        <f t="shared" si="11"/>
        <v>1.15629563</v>
      </c>
      <c r="G48" s="33">
        <f t="shared" si="11"/>
        <v>1.15629563</v>
      </c>
      <c r="H48" s="33">
        <f t="shared" si="11"/>
        <v>1.8411329999999999</v>
      </c>
      <c r="I48" s="33">
        <f t="shared" si="11"/>
        <v>1.84112962</v>
      </c>
      <c r="J48" s="33">
        <f t="shared" si="11"/>
        <v>16.433499699999999</v>
      </c>
      <c r="K48" s="33">
        <f t="shared" si="11"/>
        <v>16.419854699999998</v>
      </c>
      <c r="L48" s="33">
        <f t="shared" si="11"/>
        <v>7.9300006700000001</v>
      </c>
      <c r="M48" s="33">
        <f t="shared" si="11"/>
        <v>2.58221707</v>
      </c>
      <c r="N48" s="33">
        <f t="shared" si="11"/>
        <v>18.562670000000001</v>
      </c>
      <c r="O48" s="33">
        <f t="shared" si="11"/>
        <v>0.85205262999999998</v>
      </c>
      <c r="P48" s="33">
        <f t="shared" si="11"/>
        <v>20.978628690000001</v>
      </c>
      <c r="Q48" s="33">
        <f t="shared" si="11"/>
        <v>20.405260460000001</v>
      </c>
      <c r="R48" s="27"/>
    </row>
    <row r="49" spans="2:18" s="28" customFormat="1" ht="39.75" customHeight="1">
      <c r="B49" s="41"/>
      <c r="C49" s="51" t="s">
        <v>59</v>
      </c>
      <c r="D49" s="66"/>
      <c r="E49" s="67"/>
      <c r="F49" s="44"/>
      <c r="G49" s="44"/>
      <c r="H49" s="44"/>
      <c r="I49" s="44"/>
      <c r="J49" s="44"/>
      <c r="K49" s="44"/>
      <c r="L49" s="44"/>
      <c r="M49" s="44"/>
      <c r="N49" s="44"/>
      <c r="O49" s="44"/>
      <c r="P49" s="44"/>
      <c r="Q49" s="44"/>
      <c r="R49" s="27"/>
    </row>
    <row r="50" spans="2:18" s="46" customFormat="1" ht="48" customHeight="1">
      <c r="B50" s="41">
        <v>27</v>
      </c>
      <c r="C50" s="42" t="s">
        <v>60</v>
      </c>
      <c r="D50" s="43">
        <f>F50+H50+J50+L50</f>
        <v>27.360928999999999</v>
      </c>
      <c r="E50" s="44">
        <f>G50+I50+K50+M50</f>
        <v>21.999497019999996</v>
      </c>
      <c r="F50" s="44">
        <v>1.15629563</v>
      </c>
      <c r="G50" s="44">
        <v>1.15629563</v>
      </c>
      <c r="H50" s="44">
        <v>1.8411329999999999</v>
      </c>
      <c r="I50" s="44">
        <f>1841.12962/1000</f>
        <v>1.84112962</v>
      </c>
      <c r="J50" s="44">
        <f>16433.4997/1000</f>
        <v>16.433499699999999</v>
      </c>
      <c r="K50" s="44">
        <f>16419.8547/1000</f>
        <v>16.419854699999998</v>
      </c>
      <c r="L50" s="44">
        <v>7.9300006700000001</v>
      </c>
      <c r="M50" s="44">
        <f>2582.21707/1000</f>
        <v>2.58221707</v>
      </c>
      <c r="N50" s="44">
        <v>18.562670000000001</v>
      </c>
      <c r="O50" s="44">
        <f>852.05263/1000</f>
        <v>0.85205262999999998</v>
      </c>
      <c r="P50" s="44">
        <f>20978.62869/1000</f>
        <v>20.978628690000001</v>
      </c>
      <c r="Q50" s="44">
        <f>20405.26046/1000</f>
        <v>20.405260460000001</v>
      </c>
      <c r="R50" s="45"/>
    </row>
    <row r="51" spans="2:18" s="28" customFormat="1" ht="31.5">
      <c r="B51" s="31" t="s">
        <v>61</v>
      </c>
      <c r="C51" s="32" t="s">
        <v>62</v>
      </c>
      <c r="D51" s="33">
        <f t="shared" ref="D51:Q51" si="12">SUM(D52:D53)</f>
        <v>7.9565797000000007</v>
      </c>
      <c r="E51" s="33">
        <f t="shared" si="12"/>
        <v>2.6600091100000003</v>
      </c>
      <c r="F51" s="33">
        <f t="shared" si="12"/>
        <v>1.18599246</v>
      </c>
      <c r="G51" s="33">
        <f t="shared" si="12"/>
        <v>1.18599246</v>
      </c>
      <c r="H51" s="33">
        <f t="shared" si="12"/>
        <v>3.96865E-2</v>
      </c>
      <c r="I51" s="33">
        <f t="shared" si="12"/>
        <v>3.96865E-2</v>
      </c>
      <c r="J51" s="33">
        <f t="shared" si="12"/>
        <v>0.99827955000000002</v>
      </c>
      <c r="K51" s="33">
        <f t="shared" si="12"/>
        <v>1.0021278499999999</v>
      </c>
      <c r="L51" s="33">
        <f t="shared" si="12"/>
        <v>5.7326211899999997</v>
      </c>
      <c r="M51" s="33">
        <f t="shared" si="12"/>
        <v>0.43220230000000004</v>
      </c>
      <c r="N51" s="33">
        <f t="shared" si="12"/>
        <v>3.4860210400000002</v>
      </c>
      <c r="O51" s="33">
        <f t="shared" si="12"/>
        <v>1.5928373300000001</v>
      </c>
      <c r="P51" s="33">
        <f t="shared" si="12"/>
        <v>4.2993237999999998</v>
      </c>
      <c r="Q51" s="33">
        <f t="shared" si="12"/>
        <v>4.2993237999999998</v>
      </c>
      <c r="R51" s="27"/>
    </row>
    <row r="52" spans="2:18" s="46" customFormat="1" ht="41.25" customHeight="1">
      <c r="B52" s="41">
        <v>28</v>
      </c>
      <c r="C52" s="42" t="s">
        <v>63</v>
      </c>
      <c r="D52" s="55">
        <v>1.4302423200000001</v>
      </c>
      <c r="E52" s="55">
        <v>0</v>
      </c>
      <c r="F52" s="55">
        <v>0</v>
      </c>
      <c r="G52" s="55">
        <v>0</v>
      </c>
      <c r="H52" s="55">
        <v>0</v>
      </c>
      <c r="I52" s="55">
        <v>0</v>
      </c>
      <c r="J52" s="55">
        <v>0</v>
      </c>
      <c r="K52" s="55">
        <v>0</v>
      </c>
      <c r="L52" s="55">
        <v>1.4302423200000001</v>
      </c>
      <c r="M52" s="55">
        <v>0</v>
      </c>
      <c r="N52" s="55">
        <v>0</v>
      </c>
      <c r="O52" s="55">
        <v>0</v>
      </c>
      <c r="P52" s="55">
        <v>0</v>
      </c>
      <c r="Q52" s="55">
        <v>0</v>
      </c>
      <c r="R52" s="45"/>
    </row>
    <row r="53" spans="2:18" s="46" customFormat="1" ht="47.25">
      <c r="B53" s="41">
        <v>29</v>
      </c>
      <c r="C53" s="42" t="s">
        <v>64</v>
      </c>
      <c r="D53" s="55">
        <v>6.5263373800000002</v>
      </c>
      <c r="E53" s="55">
        <v>2.6600091100000003</v>
      </c>
      <c r="F53" s="55">
        <v>1.18599246</v>
      </c>
      <c r="G53" s="55">
        <v>1.18599246</v>
      </c>
      <c r="H53" s="55">
        <v>3.96865E-2</v>
      </c>
      <c r="I53" s="55">
        <v>3.96865E-2</v>
      </c>
      <c r="J53" s="55">
        <v>0.99827955000000002</v>
      </c>
      <c r="K53" s="55">
        <v>1.0021278499999999</v>
      </c>
      <c r="L53" s="55">
        <v>4.3023788700000001</v>
      </c>
      <c r="M53" s="55">
        <v>0.43220230000000004</v>
      </c>
      <c r="N53" s="55">
        <v>3.4860210400000002</v>
      </c>
      <c r="O53" s="55">
        <v>1.5928373300000001</v>
      </c>
      <c r="P53" s="55">
        <v>4.2993237999999998</v>
      </c>
      <c r="Q53" s="55">
        <v>4.2993237999999998</v>
      </c>
      <c r="R53" s="45"/>
    </row>
    <row r="54" spans="2:18" s="28" customFormat="1" ht="31.5" hidden="1">
      <c r="B54" s="41"/>
      <c r="C54" s="42" t="s">
        <v>65</v>
      </c>
      <c r="D54" s="43"/>
      <c r="E54" s="67"/>
      <c r="F54" s="55"/>
      <c r="G54" s="55"/>
      <c r="H54" s="55"/>
      <c r="I54" s="55"/>
      <c r="J54" s="55"/>
      <c r="K54" s="55"/>
      <c r="L54" s="55"/>
      <c r="M54" s="55"/>
      <c r="N54" s="55"/>
      <c r="O54" s="55"/>
      <c r="P54" s="55"/>
      <c r="Q54" s="55"/>
      <c r="R54" s="27"/>
    </row>
    <row r="55" spans="2:18" s="28" customFormat="1" hidden="1">
      <c r="B55" s="41"/>
      <c r="C55" s="42" t="s">
        <v>66</v>
      </c>
      <c r="D55" s="66"/>
      <c r="E55" s="67"/>
      <c r="F55" s="55"/>
      <c r="G55" s="55"/>
      <c r="H55" s="55"/>
      <c r="I55" s="55"/>
      <c r="J55" s="55"/>
      <c r="K55" s="55"/>
      <c r="L55" s="55"/>
      <c r="M55" s="55"/>
      <c r="N55" s="44"/>
      <c r="O55" s="55"/>
      <c r="P55" s="55"/>
      <c r="Q55" s="55"/>
      <c r="R55" s="27"/>
    </row>
    <row r="56" spans="2:18" s="28" customFormat="1" ht="31.5" hidden="1">
      <c r="B56" s="41"/>
      <c r="C56" s="42" t="s">
        <v>67</v>
      </c>
      <c r="D56" s="66"/>
      <c r="E56" s="67"/>
      <c r="F56" s="55"/>
      <c r="G56" s="55"/>
      <c r="H56" s="55"/>
      <c r="I56" s="55"/>
      <c r="J56" s="55"/>
      <c r="K56" s="55"/>
      <c r="L56" s="55"/>
      <c r="M56" s="55"/>
      <c r="N56" s="44"/>
      <c r="O56" s="55"/>
      <c r="P56" s="55"/>
      <c r="Q56" s="55"/>
      <c r="R56" s="27"/>
    </row>
    <row r="57" spans="2:18" s="28" customFormat="1" hidden="1">
      <c r="B57" s="41"/>
      <c r="C57" s="42" t="s">
        <v>68</v>
      </c>
      <c r="D57" s="66"/>
      <c r="E57" s="67"/>
      <c r="F57" s="55"/>
      <c r="G57" s="55"/>
      <c r="H57" s="55"/>
      <c r="I57" s="55"/>
      <c r="J57" s="55"/>
      <c r="K57" s="55"/>
      <c r="L57" s="55"/>
      <c r="M57" s="55"/>
      <c r="N57" s="44"/>
      <c r="O57" s="55"/>
      <c r="P57" s="55"/>
      <c r="Q57" s="55"/>
      <c r="R57" s="27"/>
    </row>
    <row r="58" spans="2:18" s="28" customFormat="1" hidden="1">
      <c r="B58" s="41"/>
      <c r="C58" s="42" t="s">
        <v>69</v>
      </c>
      <c r="D58" s="66"/>
      <c r="E58" s="67"/>
      <c r="F58" s="55"/>
      <c r="G58" s="55"/>
      <c r="H58" s="55"/>
      <c r="I58" s="55"/>
      <c r="J58" s="55"/>
      <c r="K58" s="55"/>
      <c r="L58" s="55"/>
      <c r="M58" s="55"/>
      <c r="N58" s="55"/>
      <c r="O58" s="55"/>
      <c r="P58" s="55"/>
      <c r="Q58" s="55"/>
      <c r="R58" s="27"/>
    </row>
    <row r="59" spans="2:18" s="28" customFormat="1" ht="21.75" hidden="1" customHeight="1">
      <c r="B59" s="41"/>
      <c r="C59" s="51" t="s">
        <v>70</v>
      </c>
      <c r="D59" s="66"/>
      <c r="E59" s="67"/>
      <c r="F59" s="44"/>
      <c r="G59" s="55"/>
      <c r="H59" s="44"/>
      <c r="I59" s="55"/>
      <c r="J59" s="44"/>
      <c r="K59" s="44"/>
      <c r="L59" s="44"/>
      <c r="M59" s="44"/>
      <c r="N59" s="44"/>
      <c r="O59" s="44"/>
      <c r="P59" s="55"/>
      <c r="Q59" s="44"/>
      <c r="R59" s="27"/>
    </row>
    <row r="60" spans="2:18" s="28" customFormat="1" ht="35.25" customHeight="1">
      <c r="B60" s="31" t="s">
        <v>71</v>
      </c>
      <c r="C60" s="32" t="s">
        <v>72</v>
      </c>
      <c r="D60" s="33">
        <f>D61</f>
        <v>21.145510000000002</v>
      </c>
      <c r="E60" s="33">
        <f t="shared" ref="E60:Q60" si="13">E61</f>
        <v>21.19009458</v>
      </c>
      <c r="F60" s="33">
        <f t="shared" si="13"/>
        <v>12.263059999999999</v>
      </c>
      <c r="G60" s="33">
        <f t="shared" si="13"/>
        <v>12.263059999999999</v>
      </c>
      <c r="H60" s="33">
        <f t="shared" si="13"/>
        <v>2.1989299999999998</v>
      </c>
      <c r="I60" s="33">
        <f t="shared" si="13"/>
        <v>2.1989299999999998</v>
      </c>
      <c r="J60" s="33">
        <f t="shared" si="13"/>
        <v>5.91449E-2</v>
      </c>
      <c r="K60" s="33">
        <f t="shared" si="13"/>
        <v>5.9144490000000001E-2</v>
      </c>
      <c r="L60" s="33">
        <f t="shared" si="13"/>
        <v>6.6243751</v>
      </c>
      <c r="M60" s="33">
        <f t="shared" si="13"/>
        <v>6.6689600900000006</v>
      </c>
      <c r="N60" s="33">
        <f t="shared" si="13"/>
        <v>5.6516609899999999</v>
      </c>
      <c r="O60" s="33">
        <f t="shared" si="13"/>
        <v>5.6516609899999999</v>
      </c>
      <c r="P60" s="33">
        <f t="shared" si="13"/>
        <v>5.6516609899999999</v>
      </c>
      <c r="Q60" s="33">
        <f t="shared" si="13"/>
        <v>5.6516609899999999</v>
      </c>
      <c r="R60" s="27"/>
    </row>
    <row r="61" spans="2:18" s="46" customFormat="1" ht="44.25" customHeight="1">
      <c r="B61" s="41">
        <v>30</v>
      </c>
      <c r="C61" s="51" t="s">
        <v>73</v>
      </c>
      <c r="D61" s="43">
        <f>F61+H61+J61+L61</f>
        <v>21.145510000000002</v>
      </c>
      <c r="E61" s="44">
        <f>G61+I61+K61+M61</f>
        <v>21.19009458</v>
      </c>
      <c r="F61" s="44">
        <v>12.263059999999999</v>
      </c>
      <c r="G61" s="44">
        <f>12263.06/1000</f>
        <v>12.263059999999999</v>
      </c>
      <c r="H61" s="44">
        <v>2.1989299999999998</v>
      </c>
      <c r="I61" s="44">
        <f>2198.93/1000</f>
        <v>2.1989299999999998</v>
      </c>
      <c r="J61" s="44">
        <v>5.91449E-2</v>
      </c>
      <c r="K61" s="44">
        <f>59.14449/1000</f>
        <v>5.9144490000000001E-2</v>
      </c>
      <c r="L61" s="44">
        <v>6.6243751</v>
      </c>
      <c r="M61" s="44">
        <f>17149.45999/1000-10.4804999</f>
        <v>6.6689600900000006</v>
      </c>
      <c r="N61" s="44">
        <f>5651.66099/1000</f>
        <v>5.6516609899999999</v>
      </c>
      <c r="O61" s="44">
        <f>5651.66099/1000</f>
        <v>5.6516609899999999</v>
      </c>
      <c r="P61" s="44">
        <f>5651.66099/1000</f>
        <v>5.6516609899999999</v>
      </c>
      <c r="Q61" s="44">
        <v>5.6516609899999999</v>
      </c>
      <c r="R61" s="45"/>
    </row>
    <row r="62" spans="2:18" s="28" customFormat="1" ht="31.5" hidden="1">
      <c r="B62" s="31" t="s">
        <v>74</v>
      </c>
      <c r="C62" s="32" t="s">
        <v>75</v>
      </c>
      <c r="D62" s="33"/>
      <c r="E62" s="33"/>
      <c r="F62" s="33"/>
      <c r="G62" s="33"/>
      <c r="H62" s="33"/>
      <c r="I62" s="33"/>
      <c r="J62" s="33"/>
      <c r="K62" s="33"/>
      <c r="L62" s="33"/>
      <c r="M62" s="33"/>
      <c r="N62" s="33"/>
      <c r="O62" s="33"/>
      <c r="P62" s="33"/>
      <c r="Q62" s="33"/>
      <c r="R62" s="27"/>
    </row>
    <row r="63" spans="2:18" s="28" customFormat="1" ht="38.25" hidden="1" customHeight="1">
      <c r="B63" s="68" t="s">
        <v>76</v>
      </c>
      <c r="C63" s="69" t="s">
        <v>77</v>
      </c>
      <c r="D63" s="70"/>
      <c r="E63" s="70"/>
      <c r="F63" s="70"/>
      <c r="G63" s="70"/>
      <c r="H63" s="70"/>
      <c r="I63" s="70"/>
      <c r="J63" s="70"/>
      <c r="K63" s="70"/>
      <c r="L63" s="70"/>
      <c r="M63" s="70"/>
      <c r="N63" s="70"/>
      <c r="O63" s="70"/>
      <c r="P63" s="70"/>
      <c r="Q63" s="70"/>
      <c r="R63" s="27"/>
    </row>
    <row r="64" spans="2:18" s="46" customFormat="1" hidden="1">
      <c r="B64" s="71" t="s">
        <v>78</v>
      </c>
      <c r="C64" s="72" t="s">
        <v>79</v>
      </c>
      <c r="D64" s="14"/>
      <c r="E64" s="14"/>
      <c r="F64" s="14"/>
      <c r="G64" s="14"/>
      <c r="H64" s="14"/>
      <c r="I64" s="14"/>
      <c r="J64" s="14"/>
      <c r="K64" s="14"/>
      <c r="L64" s="14"/>
      <c r="M64" s="14"/>
      <c r="N64" s="14"/>
      <c r="O64" s="14"/>
      <c r="P64" s="14"/>
      <c r="Q64" s="14"/>
      <c r="R64" s="45"/>
    </row>
    <row r="65" spans="2:18" s="46" customFormat="1" ht="18" customHeight="1">
      <c r="B65" s="73" t="s">
        <v>74</v>
      </c>
      <c r="C65" s="74" t="s">
        <v>80</v>
      </c>
      <c r="D65" s="75">
        <f t="shared" ref="D65:Q65" si="14">D66</f>
        <v>0</v>
      </c>
      <c r="E65" s="75">
        <f t="shared" si="14"/>
        <v>6.4973867099999998</v>
      </c>
      <c r="F65" s="75">
        <f t="shared" si="14"/>
        <v>0</v>
      </c>
      <c r="G65" s="75">
        <f t="shared" si="14"/>
        <v>0</v>
      </c>
      <c r="H65" s="75">
        <f t="shared" si="14"/>
        <v>0</v>
      </c>
      <c r="I65" s="75">
        <f t="shared" si="14"/>
        <v>0</v>
      </c>
      <c r="J65" s="75">
        <f t="shared" si="14"/>
        <v>0</v>
      </c>
      <c r="K65" s="75">
        <f t="shared" si="14"/>
        <v>6.4973867099999998</v>
      </c>
      <c r="L65" s="75">
        <f t="shared" si="14"/>
        <v>0</v>
      </c>
      <c r="M65" s="75">
        <f t="shared" si="14"/>
        <v>0</v>
      </c>
      <c r="N65" s="75">
        <f t="shared" si="14"/>
        <v>5.5062599200000006</v>
      </c>
      <c r="O65" s="75">
        <f t="shared" si="14"/>
        <v>0</v>
      </c>
      <c r="P65" s="75">
        <f t="shared" si="14"/>
        <v>5.5062599200000006</v>
      </c>
      <c r="Q65" s="75">
        <f t="shared" si="14"/>
        <v>0</v>
      </c>
      <c r="R65" s="45"/>
    </row>
    <row r="66" spans="2:18" s="46" customFormat="1" ht="27" customHeight="1">
      <c r="B66" s="76" t="s">
        <v>81</v>
      </c>
      <c r="C66" s="51" t="s">
        <v>82</v>
      </c>
      <c r="D66" s="44">
        <f>F66+H66+J66+L66</f>
        <v>0</v>
      </c>
      <c r="E66" s="44">
        <f>G66+I66+K66+M66</f>
        <v>6.4973867099999998</v>
      </c>
      <c r="F66" s="44">
        <v>0</v>
      </c>
      <c r="G66" s="44">
        <v>0</v>
      </c>
      <c r="H66" s="44">
        <v>0</v>
      </c>
      <c r="I66" s="44">
        <v>0</v>
      </c>
      <c r="J66" s="44">
        <v>0</v>
      </c>
      <c r="K66" s="44">
        <v>6.4973867099999998</v>
      </c>
      <c r="L66" s="44">
        <v>0</v>
      </c>
      <c r="M66" s="44">
        <v>0</v>
      </c>
      <c r="N66" s="44">
        <f>5506.25992/1000</f>
        <v>5.5062599200000006</v>
      </c>
      <c r="O66" s="44">
        <v>0</v>
      </c>
      <c r="P66" s="44">
        <f>5506.25992/1000</f>
        <v>5.5062599200000006</v>
      </c>
      <c r="Q66" s="44">
        <v>0</v>
      </c>
      <c r="R66" s="45"/>
    </row>
    <row r="67" spans="2:18" s="28" customFormat="1" ht="31.5">
      <c r="B67" s="77">
        <v>2</v>
      </c>
      <c r="C67" s="29" t="s">
        <v>83</v>
      </c>
      <c r="D67" s="30">
        <f t="shared" ref="D67:Q67" si="15">SUM(D68:D72)</f>
        <v>331.02207905</v>
      </c>
      <c r="E67" s="30">
        <f t="shared" si="15"/>
        <v>11.698909070000003</v>
      </c>
      <c r="F67" s="30">
        <f t="shared" si="15"/>
        <v>1.7860483999999999</v>
      </c>
      <c r="G67" s="30">
        <f t="shared" si="15"/>
        <v>1.7860484999999997</v>
      </c>
      <c r="H67" s="30">
        <f t="shared" si="15"/>
        <v>0.88438463999999994</v>
      </c>
      <c r="I67" s="30">
        <f t="shared" si="15"/>
        <v>0.88438463999999994</v>
      </c>
      <c r="J67" s="30">
        <f t="shared" si="15"/>
        <v>1.9118010999999999</v>
      </c>
      <c r="K67" s="30">
        <f t="shared" si="15"/>
        <v>2.37395574</v>
      </c>
      <c r="L67" s="30">
        <f t="shared" si="15"/>
        <v>326.43984490999998</v>
      </c>
      <c r="M67" s="30">
        <f t="shared" si="15"/>
        <v>6.6545201900000004</v>
      </c>
      <c r="N67" s="30">
        <f t="shared" si="15"/>
        <v>10.392023790000001</v>
      </c>
      <c r="O67" s="30">
        <f t="shared" si="15"/>
        <v>6.3905264900000001</v>
      </c>
      <c r="P67" s="30">
        <f t="shared" si="15"/>
        <v>7.1402253399999998</v>
      </c>
      <c r="Q67" s="30">
        <f t="shared" si="15"/>
        <v>7.1402253399999998</v>
      </c>
      <c r="R67" s="27"/>
    </row>
    <row r="68" spans="2:18" s="46" customFormat="1" ht="149.25" customHeight="1">
      <c r="B68" s="41">
        <v>32</v>
      </c>
      <c r="C68" s="51" t="s">
        <v>84</v>
      </c>
      <c r="D68" s="44">
        <f>F68+H68+J68+L68</f>
        <v>328.55500010999998</v>
      </c>
      <c r="E68" s="44">
        <f>G68+I68+K68+M68</f>
        <v>8.8505615800000008</v>
      </c>
      <c r="F68" s="44">
        <v>0.22862511999999999</v>
      </c>
      <c r="G68" s="44">
        <f>228.62512/1000</f>
        <v>0.22862512000000001</v>
      </c>
      <c r="H68" s="44">
        <v>0.23116539</v>
      </c>
      <c r="I68" s="44">
        <f>231.16539/1000</f>
        <v>0.23116539</v>
      </c>
      <c r="J68" s="44">
        <v>1.73470331</v>
      </c>
      <c r="K68" s="44">
        <f>1805.10331/1000</f>
        <v>1.80510331</v>
      </c>
      <c r="L68" s="44">
        <v>326.36050628999999</v>
      </c>
      <c r="M68" s="44">
        <f>6585.66776/1000</f>
        <v>6.5856677600000006</v>
      </c>
      <c r="N68" s="78">
        <f>8171.31582/1000</f>
        <v>8.1713158200000002</v>
      </c>
      <c r="O68" s="44">
        <f>6133.99588/1000</f>
        <v>6.1339958800000005</v>
      </c>
      <c r="P68" s="44">
        <v>0</v>
      </c>
      <c r="Q68" s="44">
        <v>0</v>
      </c>
      <c r="R68" s="45"/>
    </row>
    <row r="69" spans="2:18" s="46" customFormat="1" ht="38.25" customHeight="1">
      <c r="B69" s="41">
        <v>33</v>
      </c>
      <c r="C69" s="51" t="s">
        <v>85</v>
      </c>
      <c r="D69" s="44">
        <f>F69+H69+J69+L69</f>
        <v>0.90648698999999999</v>
      </c>
      <c r="E69" s="44">
        <f>G69+I69+K69+M69</f>
        <v>0.90648708999999994</v>
      </c>
      <c r="F69" s="44">
        <v>0.87229800000000002</v>
      </c>
      <c r="G69" s="44">
        <f>872.2981/1000</f>
        <v>0.87229809999999997</v>
      </c>
      <c r="H69" s="44">
        <v>3.4188990000000002E-2</v>
      </c>
      <c r="I69" s="44">
        <f>34.18899/1000</f>
        <v>3.4188989999999995E-2</v>
      </c>
      <c r="J69" s="44">
        <v>0</v>
      </c>
      <c r="K69" s="44">
        <v>0</v>
      </c>
      <c r="L69" s="44">
        <v>0</v>
      </c>
      <c r="M69" s="44">
        <v>0</v>
      </c>
      <c r="N69" s="47">
        <f>34.18899/1000</f>
        <v>3.4188989999999995E-2</v>
      </c>
      <c r="O69" s="47">
        <v>0</v>
      </c>
      <c r="P69" s="44">
        <v>0</v>
      </c>
      <c r="Q69" s="44">
        <v>0</v>
      </c>
      <c r="R69" s="45"/>
    </row>
    <row r="70" spans="2:18" s="28" customFormat="1" ht="24" hidden="1" customHeight="1">
      <c r="B70" s="48"/>
      <c r="C70" s="49" t="s">
        <v>34</v>
      </c>
      <c r="D70" s="50"/>
      <c r="E70" s="50"/>
      <c r="F70" s="50"/>
      <c r="G70" s="50"/>
      <c r="H70" s="50"/>
      <c r="I70" s="50"/>
      <c r="J70" s="50"/>
      <c r="K70" s="50"/>
      <c r="L70" s="50"/>
      <c r="M70" s="50"/>
      <c r="N70" s="50"/>
      <c r="O70" s="50"/>
      <c r="P70" s="50"/>
      <c r="Q70" s="50"/>
      <c r="R70" s="27"/>
    </row>
    <row r="71" spans="2:18" s="46" customFormat="1" ht="117.75" customHeight="1">
      <c r="B71" s="41">
        <v>34</v>
      </c>
      <c r="C71" s="51" t="s">
        <v>86</v>
      </c>
      <c r="D71" s="44">
        <f>F71+H71+J71+L71</f>
        <v>0.33409579</v>
      </c>
      <c r="E71" s="44">
        <f>G71+I71+K71+M71</f>
        <v>0.34606202999999991</v>
      </c>
      <c r="F71" s="44">
        <v>0.14025314999999999</v>
      </c>
      <c r="G71" s="44">
        <f>140.25315/1000</f>
        <v>0.14025314999999999</v>
      </c>
      <c r="H71" s="44">
        <v>6.8104019999999987E-2</v>
      </c>
      <c r="I71" s="44">
        <v>6.8104020000000001E-2</v>
      </c>
      <c r="J71" s="44">
        <v>4.6399999999999997E-2</v>
      </c>
      <c r="K71" s="44">
        <f>68.85243/1000</f>
        <v>6.8852429999999992E-2</v>
      </c>
      <c r="L71" s="44">
        <v>7.9338619999999999E-2</v>
      </c>
      <c r="M71" s="44">
        <f>68.85243/1000</f>
        <v>6.8852429999999992E-2</v>
      </c>
      <c r="N71" s="47">
        <f>346.06203/1000</f>
        <v>0.34606203000000002</v>
      </c>
      <c r="O71" s="44">
        <f>68.85243/1000</f>
        <v>6.8852429999999992E-2</v>
      </c>
      <c r="P71" s="44">
        <v>0</v>
      </c>
      <c r="Q71" s="44">
        <v>0</v>
      </c>
      <c r="R71" s="45"/>
    </row>
    <row r="72" spans="2:18" s="46" customFormat="1" ht="58.5" customHeight="1">
      <c r="B72" s="41">
        <v>35</v>
      </c>
      <c r="C72" s="51" t="s">
        <v>87</v>
      </c>
      <c r="D72" s="44">
        <f>F72+H72+J72+L72</f>
        <v>1.2264961599999999</v>
      </c>
      <c r="E72" s="44">
        <f>G72+I72+K72+M72</f>
        <v>1.59579837</v>
      </c>
      <c r="F72" s="44">
        <v>0.54487213000000001</v>
      </c>
      <c r="G72" s="44">
        <f>544.87213/1000</f>
        <v>0.54487213000000001</v>
      </c>
      <c r="H72" s="44">
        <v>0.55092624000000001</v>
      </c>
      <c r="I72" s="44">
        <v>0.55092624000000001</v>
      </c>
      <c r="J72" s="44">
        <v>0.13069779000000001</v>
      </c>
      <c r="K72" s="44">
        <f>500/1000</f>
        <v>0.5</v>
      </c>
      <c r="L72" s="44">
        <v>0</v>
      </c>
      <c r="M72" s="44">
        <v>0</v>
      </c>
      <c r="N72" s="47">
        <f>1840.45695/1000</f>
        <v>1.8404569500000001</v>
      </c>
      <c r="O72" s="44">
        <f>187.67818/1000</f>
        <v>0.18767818</v>
      </c>
      <c r="P72" s="44">
        <f>Q72</f>
        <v>7.1402253399999998</v>
      </c>
      <c r="Q72" s="44">
        <f>7140.22534/1000</f>
        <v>7.1402253399999998</v>
      </c>
      <c r="R72" s="45"/>
    </row>
    <row r="73" spans="2:18" s="28" customFormat="1">
      <c r="B73" s="79"/>
      <c r="C73" s="80"/>
      <c r="D73" s="82"/>
      <c r="E73" s="83"/>
      <c r="F73" s="81"/>
      <c r="G73" s="81"/>
      <c r="H73" s="81"/>
      <c r="I73" s="81"/>
      <c r="J73" s="81"/>
      <c r="K73" s="81"/>
      <c r="L73" s="81"/>
      <c r="M73" s="81"/>
      <c r="N73" s="81"/>
      <c r="O73" s="81"/>
      <c r="P73" s="81"/>
      <c r="Q73" s="81"/>
      <c r="R73" s="27"/>
    </row>
    <row r="74" spans="2:18" s="28" customFormat="1">
      <c r="B74" s="79"/>
      <c r="C74" s="80"/>
      <c r="D74" s="82"/>
      <c r="E74" s="81"/>
      <c r="F74" s="81"/>
      <c r="G74" s="81"/>
      <c r="H74" s="81"/>
      <c r="I74" s="81"/>
      <c r="J74" s="81"/>
      <c r="K74" s="81"/>
      <c r="L74" s="81"/>
      <c r="M74" s="81"/>
      <c r="N74" s="81"/>
      <c r="O74" s="81"/>
      <c r="P74" s="81"/>
      <c r="Q74" s="81"/>
      <c r="R74" s="27"/>
    </row>
    <row r="75" spans="2:18" s="28" customFormat="1" ht="16.5" thickBot="1">
      <c r="B75" s="79"/>
      <c r="C75" s="84" t="s">
        <v>89</v>
      </c>
      <c r="D75" s="85"/>
      <c r="E75" s="83"/>
      <c r="F75" s="81"/>
      <c r="G75" s="81"/>
      <c r="H75" s="81"/>
      <c r="I75" s="81"/>
      <c r="J75" s="81"/>
      <c r="K75" s="81"/>
      <c r="L75" s="81"/>
      <c r="M75" s="81"/>
      <c r="N75" s="81"/>
      <c r="O75" s="81"/>
      <c r="P75" s="81"/>
      <c r="Q75" s="81"/>
      <c r="R75" s="27"/>
    </row>
    <row r="76" spans="2:18" s="28" customFormat="1" ht="36" customHeight="1">
      <c r="B76" s="359" t="s">
        <v>1</v>
      </c>
      <c r="C76" s="361" t="s">
        <v>2</v>
      </c>
      <c r="D76" s="363" t="s">
        <v>3</v>
      </c>
      <c r="E76" s="363"/>
      <c r="F76" s="363"/>
      <c r="G76" s="363"/>
      <c r="H76" s="363"/>
      <c r="I76" s="363"/>
      <c r="J76" s="363"/>
      <c r="K76" s="363"/>
      <c r="L76" s="363"/>
      <c r="M76" s="363"/>
      <c r="N76" s="363" t="s">
        <v>4</v>
      </c>
      <c r="O76" s="363"/>
      <c r="P76" s="363" t="s">
        <v>5</v>
      </c>
      <c r="Q76" s="363"/>
      <c r="R76" s="27"/>
    </row>
    <row r="77" spans="2:18" s="28" customFormat="1" ht="96" customHeight="1">
      <c r="B77" s="360"/>
      <c r="C77" s="362"/>
      <c r="D77" s="366" t="s">
        <v>6</v>
      </c>
      <c r="E77" s="366"/>
      <c r="F77" s="366" t="s">
        <v>7</v>
      </c>
      <c r="G77" s="366"/>
      <c r="H77" s="366" t="s">
        <v>8</v>
      </c>
      <c r="I77" s="366"/>
      <c r="J77" s="366" t="s">
        <v>9</v>
      </c>
      <c r="K77" s="366"/>
      <c r="L77" s="366" t="s">
        <v>10</v>
      </c>
      <c r="M77" s="366"/>
      <c r="N77" s="366"/>
      <c r="O77" s="366"/>
      <c r="P77" s="366"/>
      <c r="Q77" s="366"/>
      <c r="R77" s="27"/>
    </row>
    <row r="78" spans="2:18" s="28" customFormat="1" ht="92.25" customHeight="1">
      <c r="B78" s="360"/>
      <c r="C78" s="362"/>
      <c r="D78" s="13" t="s">
        <v>11</v>
      </c>
      <c r="E78" s="13" t="s">
        <v>12</v>
      </c>
      <c r="F78" s="13" t="s">
        <v>13</v>
      </c>
      <c r="G78" s="13" t="s">
        <v>14</v>
      </c>
      <c r="H78" s="13" t="s">
        <v>13</v>
      </c>
      <c r="I78" s="13" t="s">
        <v>14</v>
      </c>
      <c r="J78" s="13" t="s">
        <v>13</v>
      </c>
      <c r="K78" s="15" t="s">
        <v>14</v>
      </c>
      <c r="L78" s="13" t="s">
        <v>13</v>
      </c>
      <c r="M78" s="13" t="s">
        <v>14</v>
      </c>
      <c r="N78" s="15" t="s">
        <v>15</v>
      </c>
      <c r="O78" s="15" t="s">
        <v>90</v>
      </c>
      <c r="P78" s="15" t="s">
        <v>6</v>
      </c>
      <c r="Q78" s="15" t="s">
        <v>90</v>
      </c>
      <c r="R78" s="27"/>
    </row>
    <row r="79" spans="2:18" s="19" customFormat="1" ht="16.5" thickBot="1">
      <c r="B79" s="16">
        <v>1</v>
      </c>
      <c r="C79" s="17">
        <v>2</v>
      </c>
      <c r="D79" s="86">
        <v>5</v>
      </c>
      <c r="E79" s="86">
        <v>6</v>
      </c>
      <c r="F79" s="86">
        <v>7</v>
      </c>
      <c r="G79" s="86">
        <v>8</v>
      </c>
      <c r="H79" s="86">
        <v>9</v>
      </c>
      <c r="I79" s="86">
        <v>10</v>
      </c>
      <c r="J79" s="86">
        <v>11</v>
      </c>
      <c r="K79" s="86">
        <v>12</v>
      </c>
      <c r="L79" s="86">
        <v>13</v>
      </c>
      <c r="M79" s="86">
        <v>14</v>
      </c>
      <c r="N79" s="86">
        <v>15</v>
      </c>
      <c r="O79" s="86">
        <v>16</v>
      </c>
      <c r="P79" s="86">
        <v>17</v>
      </c>
      <c r="Q79" s="86">
        <v>18</v>
      </c>
      <c r="R79" s="18"/>
    </row>
    <row r="80" spans="2:18" s="89" customFormat="1" ht="68.25" customHeight="1">
      <c r="B80" s="87"/>
      <c r="C80" s="25" t="s">
        <v>91</v>
      </c>
      <c r="D80" s="26">
        <f t="shared" ref="D80:Q80" si="16">SUM(D81:D116)</f>
        <v>931.58621690422137</v>
      </c>
      <c r="E80" s="26">
        <f t="shared" si="16"/>
        <v>1124.3824839363344</v>
      </c>
      <c r="F80" s="26">
        <f t="shared" si="16"/>
        <v>250.18897994</v>
      </c>
      <c r="G80" s="26">
        <f t="shared" si="16"/>
        <v>250.18953993999997</v>
      </c>
      <c r="H80" s="26">
        <f t="shared" si="16"/>
        <v>190.58470718322133</v>
      </c>
      <c r="I80" s="26">
        <f t="shared" si="16"/>
        <v>190.56981229207997</v>
      </c>
      <c r="J80" s="26">
        <f t="shared" si="16"/>
        <v>222.30229457999999</v>
      </c>
      <c r="K80" s="26">
        <f t="shared" si="16"/>
        <v>203.92764541925456</v>
      </c>
      <c r="L80" s="26">
        <f t="shared" si="16"/>
        <v>268.510235201</v>
      </c>
      <c r="M80" s="26">
        <f t="shared" si="16"/>
        <v>479.69548628499996</v>
      </c>
      <c r="N80" s="26">
        <f t="shared" si="16"/>
        <v>951.31893560000003</v>
      </c>
      <c r="O80" s="26">
        <f t="shared" si="16"/>
        <v>400.82072619999997</v>
      </c>
      <c r="P80" s="26">
        <f t="shared" si="16"/>
        <v>982.43610211999999</v>
      </c>
      <c r="Q80" s="26">
        <f t="shared" si="16"/>
        <v>664.9694037999999</v>
      </c>
      <c r="R80" s="88" t="e">
        <f>#REF!/1.18</f>
        <v>#REF!</v>
      </c>
    </row>
    <row r="81" spans="2:18" s="93" customFormat="1" ht="108.75" customHeight="1">
      <c r="B81" s="90">
        <v>1</v>
      </c>
      <c r="C81" s="91" t="s">
        <v>92</v>
      </c>
      <c r="D81" s="92">
        <f t="shared" ref="D81:E91" si="17">F81+H81+J81+L81</f>
        <v>16.73554931</v>
      </c>
      <c r="E81" s="44">
        <f t="shared" si="17"/>
        <v>14.353748640000001</v>
      </c>
      <c r="F81" s="44">
        <v>0.36470174999999999</v>
      </c>
      <c r="G81" s="44">
        <f>364.70175/1000</f>
        <v>0.36470174999999999</v>
      </c>
      <c r="H81" s="44">
        <v>0</v>
      </c>
      <c r="I81" s="44">
        <v>0</v>
      </c>
      <c r="J81" s="44">
        <v>0</v>
      </c>
      <c r="K81" s="44">
        <f>478.57859/1000</f>
        <v>0.47857859000000003</v>
      </c>
      <c r="L81" s="44">
        <v>16.370847560000001</v>
      </c>
      <c r="M81" s="44">
        <f>13510.4683/1000</f>
        <v>13.510468300000001</v>
      </c>
      <c r="N81" s="55">
        <f>12378.73063/1000</f>
        <v>12.37873063</v>
      </c>
      <c r="O81" s="55">
        <f>3979.70468/1000</f>
        <v>3.9797046799999998</v>
      </c>
      <c r="P81" s="44">
        <v>42.178230159999998</v>
      </c>
      <c r="Q81" s="44">
        <f>42178.23016/1000</f>
        <v>42.178230159999998</v>
      </c>
      <c r="R81" s="88" t="e">
        <f>#REF!/1.18</f>
        <v>#REF!</v>
      </c>
    </row>
    <row r="82" spans="2:18" s="93" customFormat="1" ht="59.25" customHeight="1">
      <c r="B82" s="90">
        <v>2</v>
      </c>
      <c r="C82" s="91" t="s">
        <v>93</v>
      </c>
      <c r="D82" s="92">
        <f t="shared" si="17"/>
        <v>92.569199139999995</v>
      </c>
      <c r="E82" s="44">
        <f t="shared" si="17"/>
        <v>86.103465990000018</v>
      </c>
      <c r="F82" s="44">
        <v>0.87675137000000003</v>
      </c>
      <c r="G82" s="44">
        <f>876.75137/1000</f>
        <v>0.87675136999999992</v>
      </c>
      <c r="H82" s="44">
        <v>3.2323821399999999</v>
      </c>
      <c r="I82" s="44">
        <f>3232.38214/1000</f>
        <v>3.2323821400000003</v>
      </c>
      <c r="J82" s="44">
        <f>3623.68997/1000</f>
        <v>3.62368997</v>
      </c>
      <c r="K82" s="44">
        <f>3823.69337/1000</f>
        <v>3.82369337</v>
      </c>
      <c r="L82" s="44">
        <f>84836.37566/1000</f>
        <v>84.836375660000002</v>
      </c>
      <c r="M82" s="44">
        <f>78170.63911/1000</f>
        <v>78.17063911000001</v>
      </c>
      <c r="N82" s="55">
        <f>75692.81655/1000</f>
        <v>75.692816550000003</v>
      </c>
      <c r="O82" s="55">
        <f>68934.33037/1000</f>
        <v>68.934330369999998</v>
      </c>
      <c r="P82" s="44">
        <f>Q82</f>
        <v>75.692816550000003</v>
      </c>
      <c r="Q82" s="44">
        <f>75692.81655/1000</f>
        <v>75.692816550000003</v>
      </c>
      <c r="R82" s="88" t="e">
        <f>#REF!/1.18</f>
        <v>#REF!</v>
      </c>
    </row>
    <row r="83" spans="2:18" s="93" customFormat="1" ht="59.25" customHeight="1">
      <c r="B83" s="90">
        <v>3</v>
      </c>
      <c r="C83" s="91" t="s">
        <v>94</v>
      </c>
      <c r="D83" s="92">
        <f t="shared" si="17"/>
        <v>0</v>
      </c>
      <c r="E83" s="44">
        <f t="shared" si="17"/>
        <v>1.0568892999999999</v>
      </c>
      <c r="F83" s="44">
        <v>0</v>
      </c>
      <c r="G83" s="44">
        <v>0</v>
      </c>
      <c r="H83" s="44">
        <v>0</v>
      </c>
      <c r="I83" s="44">
        <f>8.68639/1000</f>
        <v>8.6863899999999987E-3</v>
      </c>
      <c r="J83" s="44">
        <v>0</v>
      </c>
      <c r="K83" s="44">
        <f>55.66868/1000</f>
        <v>5.5668680000000005E-2</v>
      </c>
      <c r="L83" s="44">
        <v>0</v>
      </c>
      <c r="M83" s="44">
        <f>992.53423/1000</f>
        <v>0.99253422999999996</v>
      </c>
      <c r="N83" s="55">
        <f>1344.29994/1000</f>
        <v>1.3442999400000002</v>
      </c>
      <c r="O83" s="55">
        <f>256.81196/1000</f>
        <v>0.25681196000000001</v>
      </c>
      <c r="P83" s="44">
        <v>0</v>
      </c>
      <c r="Q83" s="44">
        <v>0</v>
      </c>
      <c r="R83" s="88" t="e">
        <f>#REF!/1.18</f>
        <v>#REF!</v>
      </c>
    </row>
    <row r="84" spans="2:18" s="93" customFormat="1" ht="69.75" customHeight="1">
      <c r="B84" s="90">
        <v>4</v>
      </c>
      <c r="C84" s="91" t="s">
        <v>95</v>
      </c>
      <c r="D84" s="92">
        <f t="shared" si="17"/>
        <v>0.395339</v>
      </c>
      <c r="E84" s="44">
        <f t="shared" si="17"/>
        <v>0.39533915000000003</v>
      </c>
      <c r="F84" s="44">
        <v>0</v>
      </c>
      <c r="G84" s="44">
        <v>0</v>
      </c>
      <c r="H84" s="44">
        <v>0</v>
      </c>
      <c r="I84" s="44">
        <v>0</v>
      </c>
      <c r="J84" s="44">
        <v>0.395339</v>
      </c>
      <c r="K84" s="44">
        <f>395.33915/1000</f>
        <v>0.39533915000000003</v>
      </c>
      <c r="L84" s="44">
        <v>0</v>
      </c>
      <c r="M84" s="44">
        <v>0</v>
      </c>
      <c r="N84" s="55">
        <v>0</v>
      </c>
      <c r="O84" s="55">
        <v>0</v>
      </c>
      <c r="P84" s="44">
        <v>0</v>
      </c>
      <c r="Q84" s="44">
        <v>0</v>
      </c>
      <c r="R84" s="88" t="e">
        <f>#REF!/1.18</f>
        <v>#REF!</v>
      </c>
    </row>
    <row r="85" spans="2:18" s="93" customFormat="1" ht="87" customHeight="1">
      <c r="B85" s="90">
        <v>5</v>
      </c>
      <c r="C85" s="91" t="s">
        <v>96</v>
      </c>
      <c r="D85" s="92">
        <f t="shared" si="17"/>
        <v>1.64151388</v>
      </c>
      <c r="E85" s="44">
        <f t="shared" si="17"/>
        <v>1.64151388</v>
      </c>
      <c r="F85" s="44">
        <v>1.64151388</v>
      </c>
      <c r="G85" s="44">
        <f>1641.51388/1000</f>
        <v>1.64151388</v>
      </c>
      <c r="H85" s="44">
        <v>0</v>
      </c>
      <c r="I85" s="44">
        <v>0</v>
      </c>
      <c r="J85" s="44">
        <v>0</v>
      </c>
      <c r="K85" s="44">
        <v>0</v>
      </c>
      <c r="L85" s="44">
        <v>0</v>
      </c>
      <c r="M85" s="44">
        <v>0</v>
      </c>
      <c r="N85" s="55">
        <v>1.4037900000000001</v>
      </c>
      <c r="O85" s="55">
        <v>0</v>
      </c>
      <c r="P85" s="44">
        <f>1403.78558/1000</f>
        <v>1.4037855800000001</v>
      </c>
      <c r="Q85" s="44">
        <v>0</v>
      </c>
      <c r="R85" s="88" t="e">
        <f>#REF!/1.18</f>
        <v>#REF!</v>
      </c>
    </row>
    <row r="86" spans="2:18" s="93" customFormat="1" ht="70.5" customHeight="1">
      <c r="B86" s="90">
        <v>6</v>
      </c>
      <c r="C86" s="91" t="s">
        <v>97</v>
      </c>
      <c r="D86" s="92">
        <f t="shared" si="17"/>
        <v>0</v>
      </c>
      <c r="E86" s="44">
        <f t="shared" si="17"/>
        <v>20.60395741</v>
      </c>
      <c r="F86" s="44">
        <v>0</v>
      </c>
      <c r="G86" s="44">
        <v>0</v>
      </c>
      <c r="H86" s="44">
        <v>0</v>
      </c>
      <c r="I86" s="44">
        <v>0</v>
      </c>
      <c r="J86" s="44">
        <v>0</v>
      </c>
      <c r="K86" s="44">
        <f>37.74592/1000</f>
        <v>3.7745919999999995E-2</v>
      </c>
      <c r="L86" s="44">
        <v>0</v>
      </c>
      <c r="M86" s="44">
        <f>20566.21149/1000</f>
        <v>20.566211490000001</v>
      </c>
      <c r="N86" s="55">
        <f>17623.21082/1000</f>
        <v>17.623210820000001</v>
      </c>
      <c r="O86" s="55">
        <f>16985.37077/1000</f>
        <v>16.985370770000003</v>
      </c>
      <c r="P86" s="44">
        <f>Q86</f>
        <v>17.210132519999998</v>
      </c>
      <c r="Q86" s="44">
        <f>17210.13252/1000</f>
        <v>17.210132519999998</v>
      </c>
      <c r="R86" s="88" t="e">
        <f>#REF!/1.18</f>
        <v>#REF!</v>
      </c>
    </row>
    <row r="87" spans="2:18" s="93" customFormat="1" ht="96.75" customHeight="1">
      <c r="B87" s="90">
        <v>7</v>
      </c>
      <c r="C87" s="91" t="s">
        <v>98</v>
      </c>
      <c r="D87" s="92">
        <f t="shared" si="17"/>
        <v>0</v>
      </c>
      <c r="E87" s="44">
        <f t="shared" si="17"/>
        <v>12.532176209999999</v>
      </c>
      <c r="F87" s="44">
        <v>0</v>
      </c>
      <c r="G87" s="44">
        <v>0</v>
      </c>
      <c r="H87" s="44">
        <v>0</v>
      </c>
      <c r="I87" s="44">
        <v>0</v>
      </c>
      <c r="J87" s="44">
        <v>0</v>
      </c>
      <c r="K87" s="44">
        <v>0</v>
      </c>
      <c r="L87" s="44">
        <v>0</v>
      </c>
      <c r="M87" s="44">
        <f>12532.17621/1000</f>
        <v>12.532176209999999</v>
      </c>
      <c r="N87" s="55">
        <f>10789.5975/1000</f>
        <v>10.789597499999999</v>
      </c>
      <c r="O87" s="55">
        <f>10789.5975/1000</f>
        <v>10.789597499999999</v>
      </c>
      <c r="P87" s="44">
        <f>Q87</f>
        <v>10.789597499999999</v>
      </c>
      <c r="Q87" s="44">
        <f>10789.5975/1000</f>
        <v>10.789597499999999</v>
      </c>
      <c r="R87" s="88"/>
    </row>
    <row r="88" spans="2:18" s="93" customFormat="1" ht="60.75" customHeight="1">
      <c r="B88" s="90">
        <v>8</v>
      </c>
      <c r="C88" s="91" t="s">
        <v>99</v>
      </c>
      <c r="D88" s="92">
        <f t="shared" si="17"/>
        <v>0</v>
      </c>
      <c r="E88" s="44">
        <f t="shared" si="17"/>
        <v>0</v>
      </c>
      <c r="F88" s="44">
        <v>0</v>
      </c>
      <c r="G88" s="44">
        <v>0</v>
      </c>
      <c r="H88" s="44">
        <v>0</v>
      </c>
      <c r="I88" s="44">
        <v>0</v>
      </c>
      <c r="J88" s="44">
        <v>0</v>
      </c>
      <c r="K88" s="44">
        <v>0</v>
      </c>
      <c r="L88" s="44">
        <v>0</v>
      </c>
      <c r="M88" s="44">
        <v>0</v>
      </c>
      <c r="N88" s="55">
        <v>0</v>
      </c>
      <c r="O88" s="55">
        <v>0</v>
      </c>
      <c r="P88" s="44">
        <f>68.16692/1000</f>
        <v>6.8166920000000006E-2</v>
      </c>
      <c r="Q88" s="44">
        <v>0</v>
      </c>
      <c r="R88" s="88" t="e">
        <f>#REF!/1.18</f>
        <v>#REF!</v>
      </c>
    </row>
    <row r="89" spans="2:18" s="93" customFormat="1" ht="45.75" customHeight="1">
      <c r="B89" s="90">
        <v>9</v>
      </c>
      <c r="C89" s="91" t="s">
        <v>100</v>
      </c>
      <c r="D89" s="92">
        <f t="shared" si="17"/>
        <v>4.2383446410000003</v>
      </c>
      <c r="E89" s="44">
        <f t="shared" si="17"/>
        <v>3.9662775899999998</v>
      </c>
      <c r="F89" s="44">
        <v>0.54072956999999999</v>
      </c>
      <c r="G89" s="44">
        <f>540.72957/1000</f>
        <v>0.54072956999999999</v>
      </c>
      <c r="H89" s="44">
        <f>704.3187/1000</f>
        <v>0.70431870000000008</v>
      </c>
      <c r="I89" s="44">
        <v>0</v>
      </c>
      <c r="J89" s="44">
        <f>2993.29506/1000</f>
        <v>2.9932950599999999</v>
      </c>
      <c r="K89" s="44">
        <f>3173.35826/1000</f>
        <v>3.1733582600000001</v>
      </c>
      <c r="L89" s="44">
        <f>0.001311/1000</f>
        <v>1.311E-6</v>
      </c>
      <c r="M89" s="44">
        <f>252.18976/1000</f>
        <v>0.25218975999999999</v>
      </c>
      <c r="N89" s="55">
        <f>3388.77134/1000</f>
        <v>3.3887713399999999</v>
      </c>
      <c r="O89" s="55">
        <v>0</v>
      </c>
      <c r="P89" s="44">
        <f>Q89</f>
        <v>3.3887713399999999</v>
      </c>
      <c r="Q89" s="44">
        <f>3388.77134/1000</f>
        <v>3.3887713399999999</v>
      </c>
      <c r="R89" s="88" t="e">
        <f>#REF!/1.18</f>
        <v>#REF!</v>
      </c>
    </row>
    <row r="90" spans="2:18" s="93" customFormat="1" ht="57.75" customHeight="1">
      <c r="B90" s="90">
        <v>10</v>
      </c>
      <c r="C90" s="91" t="s">
        <v>101</v>
      </c>
      <c r="D90" s="92">
        <f t="shared" si="17"/>
        <v>0.84606517999999997</v>
      </c>
      <c r="E90" s="44">
        <f>G90+I90+K90+M90</f>
        <v>0.69390439999999998</v>
      </c>
      <c r="F90" s="44">
        <v>0</v>
      </c>
      <c r="G90" s="44">
        <v>0</v>
      </c>
      <c r="H90" s="44">
        <v>0</v>
      </c>
      <c r="I90" s="44">
        <f>693.9044/1000</f>
        <v>0.69390439999999998</v>
      </c>
      <c r="J90" s="44">
        <v>0.15216072</v>
      </c>
      <c r="K90" s="44">
        <v>0</v>
      </c>
      <c r="L90" s="44">
        <f>693.90446/1000</f>
        <v>0.69390445999999995</v>
      </c>
      <c r="M90" s="44">
        <v>0</v>
      </c>
      <c r="N90" s="55">
        <f>677.21554/1000</f>
        <v>0.67721554000000006</v>
      </c>
      <c r="O90" s="55">
        <v>0</v>
      </c>
      <c r="P90" s="44">
        <f>677.21554/1000</f>
        <v>0.67721554000000006</v>
      </c>
      <c r="Q90" s="44">
        <v>0.67721554000000006</v>
      </c>
      <c r="R90" s="88" t="e">
        <f>#REF!/1.18</f>
        <v>#REF!</v>
      </c>
    </row>
    <row r="91" spans="2:18" s="93" customFormat="1" ht="49.5" customHeight="1">
      <c r="B91" s="90">
        <v>11</v>
      </c>
      <c r="C91" s="91" t="s">
        <v>102</v>
      </c>
      <c r="D91" s="92">
        <f t="shared" si="17"/>
        <v>0.42653131</v>
      </c>
      <c r="E91" s="44">
        <f>G91+I91+K91+M91</f>
        <v>0.42653131999999999</v>
      </c>
      <c r="F91" s="44">
        <v>0</v>
      </c>
      <c r="G91" s="44">
        <v>0</v>
      </c>
      <c r="H91" s="44">
        <v>0.42653131</v>
      </c>
      <c r="I91" s="44">
        <f>426.53132/1000</f>
        <v>0.42653131999999999</v>
      </c>
      <c r="J91" s="44">
        <v>0</v>
      </c>
      <c r="K91" s="44">
        <v>0</v>
      </c>
      <c r="L91" s="44">
        <v>0</v>
      </c>
      <c r="M91" s="44">
        <v>0</v>
      </c>
      <c r="N91" s="55">
        <f>364.75995/1000</f>
        <v>0.36475995</v>
      </c>
      <c r="O91" s="55">
        <v>0</v>
      </c>
      <c r="P91" s="44">
        <f>364.75995/1000</f>
        <v>0.36475995</v>
      </c>
      <c r="Q91" s="44">
        <v>0</v>
      </c>
      <c r="R91" s="88" t="e">
        <f>#REF!/1.18</f>
        <v>#REF!</v>
      </c>
    </row>
    <row r="92" spans="2:18" s="93" customFormat="1" ht="52.5" customHeight="1">
      <c r="B92" s="90">
        <v>12</v>
      </c>
      <c r="C92" s="91" t="s">
        <v>103</v>
      </c>
      <c r="D92" s="92">
        <v>0</v>
      </c>
      <c r="E92" s="44">
        <f>G92+I92+K92+M92</f>
        <v>1.7243299999999998E-3</v>
      </c>
      <c r="F92" s="44">
        <v>0</v>
      </c>
      <c r="G92" s="44">
        <v>0</v>
      </c>
      <c r="H92" s="44">
        <v>0</v>
      </c>
      <c r="I92" s="44">
        <f>1.72433/1000</f>
        <v>1.7243299999999998E-3</v>
      </c>
      <c r="J92" s="44">
        <v>0</v>
      </c>
      <c r="K92" s="44">
        <v>0</v>
      </c>
      <c r="L92" s="44">
        <v>0</v>
      </c>
      <c r="M92" s="44">
        <v>0</v>
      </c>
      <c r="N92" s="55">
        <f>29.13823/1000</f>
        <v>2.9138230000000001E-2</v>
      </c>
      <c r="O92" s="55">
        <v>0</v>
      </c>
      <c r="P92" s="44">
        <f>Q92</f>
        <v>6.8246139999999997E-2</v>
      </c>
      <c r="Q92" s="44">
        <f>68.24614/1000</f>
        <v>6.8246139999999997E-2</v>
      </c>
      <c r="R92" s="88" t="e">
        <f>#REF!/1.18</f>
        <v>#REF!</v>
      </c>
    </row>
    <row r="93" spans="2:18" s="93" customFormat="1" ht="103.5" customHeight="1">
      <c r="B93" s="90">
        <v>13</v>
      </c>
      <c r="C93" s="91" t="s">
        <v>104</v>
      </c>
      <c r="D93" s="92">
        <f t="shared" ref="D93:E103" si="18">F93+H93+J93+L93</f>
        <v>0</v>
      </c>
      <c r="E93" s="44">
        <f t="shared" si="18"/>
        <v>7.7558000000000016E-2</v>
      </c>
      <c r="F93" s="44">
        <v>0</v>
      </c>
      <c r="G93" s="44">
        <v>0</v>
      </c>
      <c r="H93" s="44">
        <v>0</v>
      </c>
      <c r="I93" s="44">
        <v>0</v>
      </c>
      <c r="J93" s="44">
        <v>0</v>
      </c>
      <c r="K93" s="44">
        <f>4.7804/1000</f>
        <v>4.7804000000000006E-3</v>
      </c>
      <c r="L93" s="44">
        <v>0</v>
      </c>
      <c r="M93" s="44">
        <f>72.7776/1000</f>
        <v>7.2777600000000012E-2</v>
      </c>
      <c r="N93" s="55">
        <v>8.0780000000000005E-2</v>
      </c>
      <c r="O93" s="55">
        <v>0</v>
      </c>
      <c r="P93" s="44">
        <v>0</v>
      </c>
      <c r="Q93" s="44">
        <v>0</v>
      </c>
      <c r="R93" s="88" t="e">
        <f>#REF!/1.18</f>
        <v>#REF!</v>
      </c>
    </row>
    <row r="94" spans="2:18" s="93" customFormat="1" ht="58.5" customHeight="1">
      <c r="B94" s="90">
        <v>14</v>
      </c>
      <c r="C94" s="91" t="s">
        <v>105</v>
      </c>
      <c r="D94" s="92">
        <f t="shared" si="18"/>
        <v>0</v>
      </c>
      <c r="E94" s="44">
        <f t="shared" si="18"/>
        <v>2.62473E-3</v>
      </c>
      <c r="F94" s="44">
        <v>0</v>
      </c>
      <c r="G94" s="44">
        <v>0</v>
      </c>
      <c r="H94" s="44">
        <v>0</v>
      </c>
      <c r="I94" s="44">
        <v>0</v>
      </c>
      <c r="J94" s="44">
        <v>0</v>
      </c>
      <c r="K94" s="44">
        <f>2.62473/1000</f>
        <v>2.62473E-3</v>
      </c>
      <c r="L94" s="44">
        <v>0</v>
      </c>
      <c r="M94" s="44">
        <v>0</v>
      </c>
      <c r="N94" s="55">
        <v>4.4350000000000001E-2</v>
      </c>
      <c r="O94" s="55">
        <v>0</v>
      </c>
      <c r="P94" s="44">
        <v>0</v>
      </c>
      <c r="Q94" s="44">
        <v>0</v>
      </c>
      <c r="R94" s="88" t="e">
        <f>#REF!/1.18</f>
        <v>#REF!</v>
      </c>
    </row>
    <row r="95" spans="2:18" s="93" customFormat="1" ht="39.75" customHeight="1">
      <c r="B95" s="90">
        <v>15</v>
      </c>
      <c r="C95" s="91" t="s">
        <v>106</v>
      </c>
      <c r="D95" s="92">
        <f t="shared" si="18"/>
        <v>0</v>
      </c>
      <c r="E95" s="44">
        <f t="shared" si="18"/>
        <v>0.20929940999999999</v>
      </c>
      <c r="F95" s="44">
        <v>0</v>
      </c>
      <c r="G95" s="44">
        <v>0</v>
      </c>
      <c r="H95" s="44">
        <v>0</v>
      </c>
      <c r="I95" s="44">
        <v>0</v>
      </c>
      <c r="J95" s="44">
        <v>0</v>
      </c>
      <c r="K95" s="44">
        <f>3.28432/1000</f>
        <v>3.2843200000000003E-3</v>
      </c>
      <c r="L95" s="44">
        <v>0</v>
      </c>
      <c r="M95" s="44">
        <f>206.01509/1000</f>
        <v>0.20601508999999998</v>
      </c>
      <c r="N95" s="55">
        <f>714.7776/1000</f>
        <v>0.71477760000000001</v>
      </c>
      <c r="O95" s="55">
        <f>659.2784/1000</f>
        <v>0.65927840000000004</v>
      </c>
      <c r="P95" s="44">
        <f>Q95</f>
        <v>0.71477760000000001</v>
      </c>
      <c r="Q95" s="44">
        <f>714.7776/1000</f>
        <v>0.71477760000000001</v>
      </c>
      <c r="R95" s="88" t="e">
        <f>#REF!/1.18</f>
        <v>#REF!</v>
      </c>
    </row>
    <row r="96" spans="2:18" s="93" customFormat="1" ht="52.5" customHeight="1">
      <c r="B96" s="90">
        <v>16</v>
      </c>
      <c r="C96" s="91" t="s">
        <v>107</v>
      </c>
      <c r="D96" s="92">
        <f t="shared" si="18"/>
        <v>0</v>
      </c>
      <c r="E96" s="44">
        <f t="shared" si="18"/>
        <v>2.34966645</v>
      </c>
      <c r="F96" s="44">
        <v>0</v>
      </c>
      <c r="G96" s="44">
        <v>0</v>
      </c>
      <c r="H96" s="44">
        <v>0</v>
      </c>
      <c r="I96" s="44">
        <v>0</v>
      </c>
      <c r="J96" s="44">
        <v>0</v>
      </c>
      <c r="K96" s="44">
        <f>2349.66645/1000</f>
        <v>2.34966645</v>
      </c>
      <c r="L96" s="44">
        <v>0</v>
      </c>
      <c r="M96" s="44">
        <v>0</v>
      </c>
      <c r="N96" s="55">
        <f>2009.38166/1000</f>
        <v>2.0093816599999998</v>
      </c>
      <c r="O96" s="55">
        <v>0</v>
      </c>
      <c r="P96" s="44">
        <f>Q96</f>
        <v>1.2405719999999998</v>
      </c>
      <c r="Q96" s="44">
        <f>1240.572/1000</f>
        <v>1.2405719999999998</v>
      </c>
      <c r="R96" s="88" t="e">
        <f>#REF!/1.18</f>
        <v>#REF!</v>
      </c>
    </row>
    <row r="97" spans="2:18" s="93" customFormat="1" ht="43.5" customHeight="1">
      <c r="B97" s="90">
        <v>17</v>
      </c>
      <c r="C97" s="91" t="s">
        <v>108</v>
      </c>
      <c r="D97" s="92">
        <f t="shared" si="18"/>
        <v>0</v>
      </c>
      <c r="E97" s="44">
        <f t="shared" si="18"/>
        <v>0</v>
      </c>
      <c r="F97" s="92">
        <v>0</v>
      </c>
      <c r="G97" s="92">
        <v>0</v>
      </c>
      <c r="H97" s="92">
        <v>0</v>
      </c>
      <c r="I97" s="92">
        <v>0</v>
      </c>
      <c r="J97" s="92">
        <v>0</v>
      </c>
      <c r="K97" s="92">
        <v>0</v>
      </c>
      <c r="L97" s="92">
        <v>0</v>
      </c>
      <c r="M97" s="44">
        <v>0</v>
      </c>
      <c r="N97" s="55">
        <v>0</v>
      </c>
      <c r="O97" s="55">
        <v>0</v>
      </c>
      <c r="P97" s="44">
        <f>0.04780919</f>
        <v>4.7809190000000001E-2</v>
      </c>
      <c r="Q97" s="44">
        <v>0</v>
      </c>
      <c r="R97" s="88" t="e">
        <f>#REF!/1.18</f>
        <v>#REF!</v>
      </c>
    </row>
    <row r="98" spans="2:18" s="93" customFormat="1" ht="43.5" customHeight="1">
      <c r="B98" s="90">
        <v>18</v>
      </c>
      <c r="C98" s="91" t="s">
        <v>109</v>
      </c>
      <c r="D98" s="92">
        <v>0</v>
      </c>
      <c r="E98" s="44">
        <f t="shared" si="18"/>
        <v>7.1579740000000003E-2</v>
      </c>
      <c r="F98" s="92">
        <v>0</v>
      </c>
      <c r="G98" s="92">
        <v>0</v>
      </c>
      <c r="H98" s="92">
        <v>0</v>
      </c>
      <c r="I98" s="92">
        <v>0</v>
      </c>
      <c r="J98" s="92">
        <v>0</v>
      </c>
      <c r="K98" s="92">
        <v>0</v>
      </c>
      <c r="L98" s="92">
        <v>0</v>
      </c>
      <c r="M98" s="44">
        <f>71.57974/1000</f>
        <v>7.1579740000000003E-2</v>
      </c>
      <c r="N98" s="55">
        <f>61.09933/1000</f>
        <v>6.109933E-2</v>
      </c>
      <c r="O98" s="55">
        <f>61.09933/1000</f>
        <v>6.109933E-2</v>
      </c>
      <c r="P98" s="44">
        <v>0</v>
      </c>
      <c r="Q98" s="44">
        <v>0</v>
      </c>
      <c r="R98" s="88"/>
    </row>
    <row r="99" spans="2:18" s="93" customFormat="1" ht="43.5" customHeight="1">
      <c r="B99" s="90">
        <v>19</v>
      </c>
      <c r="C99" s="91" t="s">
        <v>110</v>
      </c>
      <c r="D99" s="92">
        <v>0</v>
      </c>
      <c r="E99" s="44">
        <f t="shared" si="18"/>
        <v>0.84063135999999994</v>
      </c>
      <c r="F99" s="92">
        <v>0</v>
      </c>
      <c r="G99" s="92">
        <v>0</v>
      </c>
      <c r="H99" s="92">
        <v>0</v>
      </c>
      <c r="I99" s="92">
        <v>0</v>
      </c>
      <c r="J99" s="92">
        <v>0</v>
      </c>
      <c r="K99" s="92">
        <v>0</v>
      </c>
      <c r="L99" s="92">
        <v>0</v>
      </c>
      <c r="M99" s="44">
        <f>840.63136/1000</f>
        <v>0.84063135999999994</v>
      </c>
      <c r="N99" s="55">
        <v>0.71238999999999997</v>
      </c>
      <c r="O99" s="55">
        <v>0.71238999999999997</v>
      </c>
      <c r="P99" s="44">
        <f>Q99</f>
        <v>0.91919845999999994</v>
      </c>
      <c r="Q99" s="44">
        <f>919.19846/1000</f>
        <v>0.91919845999999994</v>
      </c>
      <c r="R99" s="88"/>
    </row>
    <row r="100" spans="2:18" s="93" customFormat="1" ht="43.5" customHeight="1">
      <c r="B100" s="90">
        <v>20</v>
      </c>
      <c r="C100" s="91" t="s">
        <v>111</v>
      </c>
      <c r="D100" s="92">
        <v>0</v>
      </c>
      <c r="E100" s="44"/>
      <c r="F100" s="92">
        <v>0</v>
      </c>
      <c r="G100" s="92">
        <v>0</v>
      </c>
      <c r="H100" s="92">
        <v>0</v>
      </c>
      <c r="I100" s="92">
        <v>0</v>
      </c>
      <c r="J100" s="92">
        <v>0</v>
      </c>
      <c r="K100" s="92">
        <v>0</v>
      </c>
      <c r="L100" s="92">
        <v>0</v>
      </c>
      <c r="M100" s="44">
        <v>0</v>
      </c>
      <c r="N100" s="55">
        <f>92.52288/1000</f>
        <v>9.2522880000000002E-2</v>
      </c>
      <c r="O100" s="55">
        <v>9.2522880000000002E-2</v>
      </c>
      <c r="P100" s="44">
        <v>0</v>
      </c>
      <c r="Q100" s="44">
        <v>0</v>
      </c>
      <c r="R100" s="88"/>
    </row>
    <row r="101" spans="2:18" s="93" customFormat="1" ht="69" customHeight="1">
      <c r="B101" s="90">
        <v>21</v>
      </c>
      <c r="C101" s="91" t="s">
        <v>112</v>
      </c>
      <c r="D101" s="92">
        <v>0</v>
      </c>
      <c r="E101" s="44">
        <f t="shared" si="18"/>
        <v>1.48561969</v>
      </c>
      <c r="F101" s="92">
        <v>0</v>
      </c>
      <c r="G101" s="92">
        <v>0</v>
      </c>
      <c r="H101" s="92">
        <v>0</v>
      </c>
      <c r="I101" s="92">
        <v>0</v>
      </c>
      <c r="J101" s="92">
        <v>0</v>
      </c>
      <c r="K101" s="92">
        <v>0</v>
      </c>
      <c r="L101" s="92">
        <v>0</v>
      </c>
      <c r="M101" s="44">
        <f>1485.61969/1000</f>
        <v>1.48561969</v>
      </c>
      <c r="N101" s="55">
        <f>1268.10132/1000</f>
        <v>1.26810132</v>
      </c>
      <c r="O101" s="55">
        <f>1268.10132/1000</f>
        <v>1.26810132</v>
      </c>
      <c r="P101" s="44">
        <f>Q101</f>
        <v>1.26810132</v>
      </c>
      <c r="Q101" s="44">
        <f>1268.10132/1000</f>
        <v>1.26810132</v>
      </c>
      <c r="R101" s="88"/>
    </row>
    <row r="102" spans="2:18" s="93" customFormat="1" ht="71.25" customHeight="1">
      <c r="B102" s="90">
        <v>22</v>
      </c>
      <c r="C102" s="91" t="s">
        <v>113</v>
      </c>
      <c r="D102" s="92">
        <f>F102+H102+J102+L102</f>
        <v>7.8265399999999999E-3</v>
      </c>
      <c r="E102" s="44">
        <f t="shared" si="18"/>
        <v>7.8265399999999999E-3</v>
      </c>
      <c r="F102" s="44">
        <v>0</v>
      </c>
      <c r="G102" s="44">
        <v>0</v>
      </c>
      <c r="H102" s="44">
        <f>7.82654/1000</f>
        <v>7.8265399999999999E-3</v>
      </c>
      <c r="I102" s="44">
        <f>7.82654/1000</f>
        <v>7.8265399999999999E-3</v>
      </c>
      <c r="J102" s="44">
        <v>0</v>
      </c>
      <c r="K102" s="44">
        <v>0</v>
      </c>
      <c r="L102" s="44">
        <v>0</v>
      </c>
      <c r="M102" s="44">
        <v>0</v>
      </c>
      <c r="N102" s="55">
        <v>6.6930800000000006E-3</v>
      </c>
      <c r="O102" s="55">
        <v>0</v>
      </c>
      <c r="P102" s="44">
        <v>0</v>
      </c>
      <c r="Q102" s="44">
        <v>0</v>
      </c>
      <c r="R102" s="88" t="e">
        <f>#REF!/1.18</f>
        <v>#REF!</v>
      </c>
    </row>
    <row r="103" spans="2:18" s="93" customFormat="1" ht="45.75" customHeight="1">
      <c r="B103" s="90">
        <v>23</v>
      </c>
      <c r="C103" s="91" t="s">
        <v>114</v>
      </c>
      <c r="D103" s="92">
        <f t="shared" ref="D103:E116" si="19">F103+H103+J103+L103</f>
        <v>0.28406598</v>
      </c>
      <c r="E103" s="44">
        <f t="shared" si="18"/>
        <v>0.2299003</v>
      </c>
      <c r="F103" s="44">
        <v>0</v>
      </c>
      <c r="G103" s="44">
        <v>0</v>
      </c>
      <c r="H103" s="44">
        <v>1.163467E-2</v>
      </c>
      <c r="I103" s="44">
        <f>11.63467/1000</f>
        <v>1.163467E-2</v>
      </c>
      <c r="J103" s="44">
        <v>0.26968903</v>
      </c>
      <c r="K103" s="44">
        <f>218.26563/1000</f>
        <v>0.21826562999999999</v>
      </c>
      <c r="L103" s="44">
        <f>2.74228/1000</f>
        <v>2.7422800000000002E-3</v>
      </c>
      <c r="M103" s="44">
        <v>0</v>
      </c>
      <c r="N103" s="55">
        <v>0.19660554</v>
      </c>
      <c r="O103" s="55">
        <v>0</v>
      </c>
      <c r="P103" s="44">
        <v>0</v>
      </c>
      <c r="Q103" s="44">
        <v>0</v>
      </c>
      <c r="R103" s="88" t="e">
        <f>#REF!/1.18</f>
        <v>#REF!</v>
      </c>
    </row>
    <row r="104" spans="2:18" s="93" customFormat="1" ht="45.75" customHeight="1">
      <c r="B104" s="90">
        <v>24</v>
      </c>
      <c r="C104" s="91" t="s">
        <v>115</v>
      </c>
      <c r="D104" s="92">
        <f t="shared" si="19"/>
        <v>0</v>
      </c>
      <c r="E104" s="92">
        <v>0</v>
      </c>
      <c r="F104" s="92">
        <v>0</v>
      </c>
      <c r="G104" s="92">
        <v>0</v>
      </c>
      <c r="H104" s="92">
        <v>0</v>
      </c>
      <c r="I104" s="92">
        <v>0</v>
      </c>
      <c r="J104" s="92">
        <v>0</v>
      </c>
      <c r="K104" s="92">
        <v>0</v>
      </c>
      <c r="L104" s="92">
        <v>0</v>
      </c>
      <c r="M104" s="44">
        <v>0</v>
      </c>
      <c r="N104" s="55">
        <v>0</v>
      </c>
      <c r="O104" s="55">
        <v>0</v>
      </c>
      <c r="P104" s="44">
        <f>26.01395/1000</f>
        <v>2.6013950000000001E-2</v>
      </c>
      <c r="Q104" s="44">
        <v>0</v>
      </c>
      <c r="R104" s="88" t="e">
        <f>#REF!/1.18</f>
        <v>#REF!</v>
      </c>
    </row>
    <row r="105" spans="2:18" s="93" customFormat="1" ht="69.75" customHeight="1">
      <c r="B105" s="90">
        <v>25</v>
      </c>
      <c r="C105" s="91" t="s">
        <v>116</v>
      </c>
      <c r="D105" s="92">
        <f t="shared" si="19"/>
        <v>28.733715450000002</v>
      </c>
      <c r="E105" s="44">
        <f>G105+I105+K105+M105</f>
        <v>24.809832790000002</v>
      </c>
      <c r="F105" s="44">
        <v>0.25576336999999999</v>
      </c>
      <c r="G105" s="44">
        <f>255.76337/1000</f>
        <v>0.25576336999999999</v>
      </c>
      <c r="H105" s="44">
        <f>571.29945/1000</f>
        <v>0.57129944999999993</v>
      </c>
      <c r="I105" s="44">
        <f>525.85955/1000</f>
        <v>0.52585955000000006</v>
      </c>
      <c r="J105" s="44">
        <v>2.2721608</v>
      </c>
      <c r="K105" s="44">
        <f>1195.29928/1000</f>
        <v>1.19529928</v>
      </c>
      <c r="L105" s="44">
        <v>25.634491830000002</v>
      </c>
      <c r="M105" s="44">
        <f>22832.91059/1000</f>
        <v>22.832910590000001</v>
      </c>
      <c r="N105" s="55">
        <f>21389.26257/1000</f>
        <v>21.38926257</v>
      </c>
      <c r="O105" s="55">
        <f>409.17242/1000</f>
        <v>0.40917241999999998</v>
      </c>
      <c r="P105" s="44">
        <f>Q105</f>
        <v>20.980090149999999</v>
      </c>
      <c r="Q105" s="44">
        <f>20980.09015/1000</f>
        <v>20.980090149999999</v>
      </c>
      <c r="R105" s="88" t="e">
        <f>#REF!/1.18</f>
        <v>#REF!</v>
      </c>
    </row>
    <row r="106" spans="2:18" s="93" customFormat="1" ht="57.75" customHeight="1">
      <c r="B106" s="90">
        <v>26</v>
      </c>
      <c r="C106" s="51" t="s">
        <v>117</v>
      </c>
      <c r="D106" s="92">
        <f t="shared" si="19"/>
        <v>0.52727252000000002</v>
      </c>
      <c r="E106" s="44">
        <f>G106+I106+K106+M106</f>
        <v>0.52727250000000003</v>
      </c>
      <c r="F106" s="44">
        <v>0</v>
      </c>
      <c r="G106" s="44">
        <v>0</v>
      </c>
      <c r="H106" s="44">
        <v>0.52727252000000002</v>
      </c>
      <c r="I106" s="44">
        <f>527.2725/1000</f>
        <v>0.52727250000000003</v>
      </c>
      <c r="J106" s="44">
        <v>0</v>
      </c>
      <c r="K106" s="44">
        <v>0</v>
      </c>
      <c r="L106" s="44">
        <v>0</v>
      </c>
      <c r="M106" s="44">
        <v>0</v>
      </c>
      <c r="N106" s="55">
        <f>450.91154/1000</f>
        <v>0.45091154</v>
      </c>
      <c r="O106" s="55">
        <v>0</v>
      </c>
      <c r="P106" s="44">
        <f>Q106</f>
        <v>0.45091154</v>
      </c>
      <c r="Q106" s="44">
        <f>450.91154/1000</f>
        <v>0.45091154</v>
      </c>
      <c r="R106" s="88" t="e">
        <f>#REF!/1.18</f>
        <v>#REF!</v>
      </c>
    </row>
    <row r="107" spans="2:18" s="93" customFormat="1" ht="60" customHeight="1">
      <c r="B107" s="90">
        <v>27</v>
      </c>
      <c r="C107" s="51" t="s">
        <v>118</v>
      </c>
      <c r="D107" s="92">
        <f t="shared" si="19"/>
        <v>0.45602297000000003</v>
      </c>
      <c r="E107" s="44">
        <f t="shared" si="19"/>
        <v>0.46102828000000001</v>
      </c>
      <c r="F107" s="44">
        <v>0</v>
      </c>
      <c r="G107" s="44">
        <v>0</v>
      </c>
      <c r="H107" s="44">
        <v>0.45602297000000003</v>
      </c>
      <c r="I107" s="44">
        <f>461.02828/1000</f>
        <v>0.46102828000000001</v>
      </c>
      <c r="J107" s="44">
        <v>0</v>
      </c>
      <c r="K107" s="44">
        <v>0</v>
      </c>
      <c r="L107" s="44">
        <v>0</v>
      </c>
      <c r="M107" s="44">
        <v>0</v>
      </c>
      <c r="N107" s="55">
        <v>0.47456388999999999</v>
      </c>
      <c r="O107" s="55">
        <v>0</v>
      </c>
      <c r="P107" s="44">
        <f>474.56389/1000</f>
        <v>0.47456388999999999</v>
      </c>
      <c r="Q107" s="44">
        <v>0</v>
      </c>
      <c r="R107" s="88" t="e">
        <f>#REF!/1.18</f>
        <v>#REF!</v>
      </c>
    </row>
    <row r="108" spans="2:18" s="93" customFormat="1" ht="69" customHeight="1">
      <c r="B108" s="90">
        <v>28</v>
      </c>
      <c r="C108" s="91" t="s">
        <v>119</v>
      </c>
      <c r="D108" s="92">
        <f t="shared" si="19"/>
        <v>5.5055059999999996E-2</v>
      </c>
      <c r="E108" s="44">
        <f t="shared" si="19"/>
        <v>9.548856E-2</v>
      </c>
      <c r="F108" s="44">
        <v>0</v>
      </c>
      <c r="G108" s="44">
        <v>0</v>
      </c>
      <c r="H108" s="44">
        <f>55.05506/1000</f>
        <v>5.5055059999999996E-2</v>
      </c>
      <c r="I108" s="44">
        <f>95.48856/1000</f>
        <v>9.548856E-2</v>
      </c>
      <c r="J108" s="44">
        <v>0</v>
      </c>
      <c r="K108" s="44">
        <v>0</v>
      </c>
      <c r="L108" s="44">
        <v>0</v>
      </c>
      <c r="M108" s="44">
        <v>0</v>
      </c>
      <c r="N108" s="55">
        <v>8.8478170000000009E-2</v>
      </c>
      <c r="O108" s="55">
        <v>0</v>
      </c>
      <c r="P108" s="44">
        <f>Q108</f>
        <v>1.28339292</v>
      </c>
      <c r="Q108" s="44">
        <f>1283.39292/1000</f>
        <v>1.28339292</v>
      </c>
      <c r="R108" s="88" t="e">
        <f>#REF!/1.18</f>
        <v>#REF!</v>
      </c>
    </row>
    <row r="109" spans="2:18" s="93" customFormat="1" ht="54" customHeight="1">
      <c r="B109" s="90">
        <v>29</v>
      </c>
      <c r="C109" s="91" t="s">
        <v>120</v>
      </c>
      <c r="D109" s="92">
        <f t="shared" si="19"/>
        <v>7.0495999999999996E-3</v>
      </c>
      <c r="E109" s="44">
        <f>G109+I109+K109+M109</f>
        <v>0</v>
      </c>
      <c r="F109" s="44">
        <v>0</v>
      </c>
      <c r="G109" s="44">
        <v>0</v>
      </c>
      <c r="H109" s="44">
        <v>0</v>
      </c>
      <c r="I109" s="44">
        <v>0</v>
      </c>
      <c r="J109" s="44">
        <v>0</v>
      </c>
      <c r="K109" s="44">
        <v>0</v>
      </c>
      <c r="L109" s="44">
        <v>7.0495999999999996E-3</v>
      </c>
      <c r="M109" s="44">
        <v>0</v>
      </c>
      <c r="N109" s="55">
        <v>0</v>
      </c>
      <c r="O109" s="55">
        <v>0</v>
      </c>
      <c r="P109" s="44">
        <v>0</v>
      </c>
      <c r="Q109" s="44">
        <v>0</v>
      </c>
      <c r="R109" s="88" t="e">
        <f>#REF!/1.18</f>
        <v>#REF!</v>
      </c>
    </row>
    <row r="110" spans="2:18" s="93" customFormat="1" ht="129" customHeight="1">
      <c r="B110" s="90">
        <v>30</v>
      </c>
      <c r="C110" s="91" t="s">
        <v>121</v>
      </c>
      <c r="D110" s="92">
        <f t="shared" si="19"/>
        <v>0</v>
      </c>
      <c r="E110" s="44">
        <f t="shared" si="19"/>
        <v>3.9670009999999999E-2</v>
      </c>
      <c r="F110" s="44">
        <v>0</v>
      </c>
      <c r="G110" s="44">
        <v>0</v>
      </c>
      <c r="H110" s="44">
        <v>0</v>
      </c>
      <c r="I110" s="44">
        <v>0</v>
      </c>
      <c r="J110" s="44">
        <v>0</v>
      </c>
      <c r="K110" s="44">
        <f>39.67001/1000</f>
        <v>3.9670009999999999E-2</v>
      </c>
      <c r="L110" s="44">
        <v>0</v>
      </c>
      <c r="M110" s="44">
        <v>0</v>
      </c>
      <c r="N110" s="55">
        <v>0</v>
      </c>
      <c r="O110" s="55">
        <v>0</v>
      </c>
      <c r="P110" s="44">
        <v>0</v>
      </c>
      <c r="Q110" s="44">
        <v>0</v>
      </c>
      <c r="R110" s="88" t="e">
        <f>#REF!/1.18</f>
        <v>#REF!</v>
      </c>
    </row>
    <row r="111" spans="2:18" s="93" customFormat="1" ht="122.25" customHeight="1">
      <c r="B111" s="90">
        <v>31</v>
      </c>
      <c r="C111" s="91" t="s">
        <v>122</v>
      </c>
      <c r="D111" s="92">
        <f t="shared" si="19"/>
        <v>0</v>
      </c>
      <c r="E111" s="44">
        <f t="shared" si="19"/>
        <v>8.2011279999999992E-2</v>
      </c>
      <c r="F111" s="44">
        <v>0</v>
      </c>
      <c r="G111" s="44">
        <v>0</v>
      </c>
      <c r="H111" s="44">
        <v>0</v>
      </c>
      <c r="I111" s="44">
        <v>0</v>
      </c>
      <c r="J111" s="44">
        <v>0</v>
      </c>
      <c r="K111" s="44">
        <f>4.19544/1000</f>
        <v>4.1954399999999999E-3</v>
      </c>
      <c r="L111" s="44">
        <v>0</v>
      </c>
      <c r="M111" s="44">
        <f>77.81584/1000</f>
        <v>7.7815839999999997E-2</v>
      </c>
      <c r="N111" s="55">
        <f>70.89544/1000</f>
        <v>7.089543999999999E-2</v>
      </c>
      <c r="O111" s="55">
        <v>0</v>
      </c>
      <c r="P111" s="44">
        <v>0</v>
      </c>
      <c r="Q111" s="44">
        <v>0</v>
      </c>
      <c r="R111" s="88" t="e">
        <f>#REF!/1.18</f>
        <v>#REF!</v>
      </c>
    </row>
    <row r="112" spans="2:18" s="93" customFormat="1" ht="52.5" customHeight="1">
      <c r="B112" s="90">
        <v>32</v>
      </c>
      <c r="C112" s="91" t="s">
        <v>123</v>
      </c>
      <c r="D112" s="92">
        <v>0</v>
      </c>
      <c r="E112" s="44">
        <f t="shared" si="19"/>
        <v>6.1956600000000004E-3</v>
      </c>
      <c r="F112" s="44">
        <v>0</v>
      </c>
      <c r="G112" s="44">
        <v>0</v>
      </c>
      <c r="H112" s="44">
        <v>0</v>
      </c>
      <c r="I112" s="44">
        <v>0</v>
      </c>
      <c r="J112" s="44">
        <v>0</v>
      </c>
      <c r="K112" s="44">
        <v>0</v>
      </c>
      <c r="L112" s="44">
        <v>0</v>
      </c>
      <c r="M112" s="44">
        <f>6.19566/1000</f>
        <v>6.1956600000000004E-3</v>
      </c>
      <c r="N112" s="55">
        <f>104.69566/1000</f>
        <v>0.10469566000000001</v>
      </c>
      <c r="O112" s="55">
        <f>104.69566/1000</f>
        <v>0.10469566000000001</v>
      </c>
      <c r="P112" s="44">
        <v>0</v>
      </c>
      <c r="Q112" s="44">
        <v>0</v>
      </c>
      <c r="R112" s="88" t="e">
        <f>#REF!/1.18</f>
        <v>#REF!</v>
      </c>
    </row>
    <row r="113" spans="2:18" s="93" customFormat="1" ht="43.5" customHeight="1" outlineLevel="1">
      <c r="B113" s="90">
        <v>33</v>
      </c>
      <c r="C113" s="91" t="s">
        <v>60</v>
      </c>
      <c r="D113" s="92">
        <f t="shared" si="19"/>
        <v>0</v>
      </c>
      <c r="E113" s="44">
        <f t="shared" si="19"/>
        <v>0</v>
      </c>
      <c r="F113" s="44">
        <v>0</v>
      </c>
      <c r="G113" s="44">
        <v>0</v>
      </c>
      <c r="H113" s="44">
        <v>0</v>
      </c>
      <c r="I113" s="44">
        <v>0</v>
      </c>
      <c r="J113" s="44">
        <v>0</v>
      </c>
      <c r="K113" s="44">
        <v>0</v>
      </c>
      <c r="L113" s="44">
        <v>0</v>
      </c>
      <c r="M113" s="44">
        <v>0</v>
      </c>
      <c r="N113" s="55">
        <v>15.19821267</v>
      </c>
      <c r="O113" s="55">
        <v>15.19821267</v>
      </c>
      <c r="P113" s="44">
        <f>15198.21267/1000</f>
        <v>15.19821267</v>
      </c>
      <c r="Q113" s="44">
        <v>15.19821267</v>
      </c>
      <c r="R113" s="88" t="e">
        <f>#REF!/1.18</f>
        <v>#REF!</v>
      </c>
    </row>
    <row r="114" spans="2:18" s="93" customFormat="1" ht="35.25" customHeight="1">
      <c r="B114" s="90">
        <v>34</v>
      </c>
      <c r="C114" s="94" t="s">
        <v>124</v>
      </c>
      <c r="D114" s="92">
        <f t="shared" si="19"/>
        <v>784.41221382322135</v>
      </c>
      <c r="E114" s="92">
        <f>G114+I114+K114+M114</f>
        <v>940.75467948633445</v>
      </c>
      <c r="F114" s="44">
        <v>246.50952000000001</v>
      </c>
      <c r="G114" s="44">
        <f>246510.08/1000</f>
        <v>246.51007999999999</v>
      </c>
      <c r="H114" s="44">
        <v>184.59236382322132</v>
      </c>
      <c r="I114" s="44">
        <v>184.57747361207998</v>
      </c>
      <c r="J114" s="44">
        <v>212.59595999999999</v>
      </c>
      <c r="K114" s="44">
        <v>192.14547518925457</v>
      </c>
      <c r="L114" s="44">
        <v>140.71437</v>
      </c>
      <c r="M114" s="44">
        <v>317.521650685</v>
      </c>
      <c r="N114" s="55">
        <v>775.29421658000001</v>
      </c>
      <c r="O114" s="55">
        <v>272.00077106999998</v>
      </c>
      <c r="P114" s="44">
        <v>778.62206905999994</v>
      </c>
      <c r="Q114" s="44">
        <v>463.54047021999997</v>
      </c>
      <c r="R114" s="88" t="e">
        <f>#REF!/1.18</f>
        <v>#REF!</v>
      </c>
    </row>
    <row r="115" spans="2:18" s="93" customFormat="1" ht="39" customHeight="1">
      <c r="B115" s="90">
        <v>35</v>
      </c>
      <c r="C115" s="94" t="s">
        <v>73</v>
      </c>
      <c r="D115" s="92">
        <f t="shared" si="19"/>
        <v>0</v>
      </c>
      <c r="E115" s="92">
        <f>G115+I115+K115+M115</f>
        <v>10.480499980000001</v>
      </c>
      <c r="F115" s="44">
        <v>0</v>
      </c>
      <c r="G115" s="44">
        <v>0</v>
      </c>
      <c r="H115" s="44">
        <v>0</v>
      </c>
      <c r="I115" s="44">
        <v>0</v>
      </c>
      <c r="J115" s="44">
        <v>0</v>
      </c>
      <c r="K115" s="44">
        <v>0</v>
      </c>
      <c r="L115" s="44">
        <v>0</v>
      </c>
      <c r="M115" s="44">
        <f>10480.49998/1000</f>
        <v>10.480499980000001</v>
      </c>
      <c r="N115" s="55">
        <f>8881.77964/1000</f>
        <v>8.8817796400000013</v>
      </c>
      <c r="O115" s="55">
        <v>8.8817796399999995</v>
      </c>
      <c r="P115" s="44">
        <f>8881.77964/1000</f>
        <v>8.8817796400000013</v>
      </c>
      <c r="Q115" s="44">
        <v>8.8817796400000013</v>
      </c>
      <c r="R115" s="88"/>
    </row>
    <row r="116" spans="2:18" s="93" customFormat="1" ht="29.25" customHeight="1">
      <c r="B116" s="90">
        <v>36</v>
      </c>
      <c r="C116" s="94" t="s">
        <v>125</v>
      </c>
      <c r="D116" s="95">
        <f t="shared" si="19"/>
        <v>0.25045250000000002</v>
      </c>
      <c r="E116" s="44">
        <f>G116+I116+K116+M116</f>
        <v>7.5570949999999998E-2</v>
      </c>
      <c r="F116" s="44">
        <v>0</v>
      </c>
      <c r="G116" s="44">
        <v>0</v>
      </c>
      <c r="H116" s="44">
        <v>0</v>
      </c>
      <c r="I116" s="44">
        <v>0</v>
      </c>
      <c r="J116" s="44">
        <v>0</v>
      </c>
      <c r="K116" s="44">
        <v>0</v>
      </c>
      <c r="L116" s="44">
        <v>0.25045250000000002</v>
      </c>
      <c r="M116" s="44">
        <f>75.57095/1000</f>
        <v>7.5570949999999998E-2</v>
      </c>
      <c r="N116" s="55">
        <f>486.88753/1000</f>
        <v>0.48688753000000001</v>
      </c>
      <c r="O116" s="55">
        <v>0.48688753000000001</v>
      </c>
      <c r="P116" s="44">
        <f>486.88753/1000</f>
        <v>0.48688753000000001</v>
      </c>
      <c r="Q116" s="44">
        <v>0.48688753000000001</v>
      </c>
      <c r="R116" s="88" t="e">
        <f>#REF!/1.18</f>
        <v>#REF!</v>
      </c>
    </row>
    <row r="117" spans="2:18" s="28" customFormat="1">
      <c r="B117" s="96"/>
      <c r="C117" s="97" t="s">
        <v>126</v>
      </c>
      <c r="D117" s="98"/>
      <c r="E117" s="98"/>
      <c r="F117" s="98"/>
      <c r="G117" s="99"/>
      <c r="H117" s="99"/>
      <c r="I117" s="99"/>
      <c r="J117" s="99"/>
      <c r="K117" s="99"/>
      <c r="L117" s="99"/>
      <c r="M117" s="99"/>
      <c r="N117" s="99"/>
      <c r="O117" s="99"/>
      <c r="P117" s="99"/>
      <c r="Q117" s="99"/>
      <c r="R117" s="27"/>
    </row>
    <row r="118" spans="2:18" s="28" customFormat="1">
      <c r="B118" s="96"/>
      <c r="C118" s="364" t="s">
        <v>127</v>
      </c>
      <c r="D118" s="364"/>
      <c r="E118" s="364"/>
      <c r="F118" s="364"/>
      <c r="G118" s="99"/>
      <c r="H118" s="99"/>
      <c r="I118" s="99"/>
      <c r="J118" s="99"/>
      <c r="K118" s="99"/>
      <c r="L118" s="99"/>
      <c r="M118" s="99"/>
      <c r="N118" s="99"/>
      <c r="O118" s="99"/>
      <c r="P118" s="99"/>
      <c r="Q118" s="99"/>
      <c r="R118" s="27"/>
    </row>
    <row r="119" spans="2:18" s="28" customFormat="1">
      <c r="B119" s="96"/>
      <c r="C119" s="101" t="s">
        <v>128</v>
      </c>
      <c r="D119" s="102"/>
      <c r="E119" s="102"/>
      <c r="F119" s="102"/>
      <c r="G119" s="99"/>
      <c r="H119" s="99"/>
      <c r="I119" s="99"/>
      <c r="J119" s="99"/>
      <c r="K119" s="99"/>
      <c r="L119" s="99"/>
      <c r="M119" s="99"/>
      <c r="N119" s="99"/>
      <c r="O119" s="99"/>
      <c r="P119" s="99"/>
      <c r="Q119" s="99"/>
      <c r="R119" s="27"/>
    </row>
    <row r="120" spans="2:18" s="28" customFormat="1">
      <c r="B120" s="96"/>
      <c r="C120" s="101" t="s">
        <v>129</v>
      </c>
      <c r="D120" s="102"/>
      <c r="E120" s="102"/>
      <c r="F120" s="102"/>
      <c r="G120" s="99"/>
      <c r="H120" s="99"/>
      <c r="I120" s="99"/>
      <c r="J120" s="99"/>
      <c r="K120" s="99"/>
      <c r="L120" s="99"/>
      <c r="M120" s="99"/>
      <c r="N120" s="99"/>
      <c r="O120" s="99"/>
      <c r="P120" s="99"/>
      <c r="Q120" s="99"/>
      <c r="R120" s="27"/>
    </row>
    <row r="121" spans="2:18" s="28" customFormat="1" ht="15">
      <c r="B121" s="96"/>
      <c r="C121" s="103"/>
      <c r="D121" s="100"/>
      <c r="E121" s="104"/>
      <c r="F121" s="99"/>
      <c r="G121" s="99"/>
      <c r="H121" s="99"/>
      <c r="I121" s="99"/>
      <c r="J121" s="99"/>
      <c r="K121" s="99"/>
      <c r="L121" s="99"/>
      <c r="M121" s="99"/>
      <c r="N121" s="99"/>
      <c r="O121" s="99"/>
      <c r="P121" s="99"/>
      <c r="Q121" s="99"/>
      <c r="R121" s="27"/>
    </row>
    <row r="122" spans="2:18" s="28" customFormat="1" ht="15">
      <c r="B122" s="96"/>
      <c r="C122" s="103"/>
      <c r="D122" s="100"/>
      <c r="E122" s="104"/>
      <c r="F122" s="99"/>
      <c r="G122" s="99"/>
      <c r="H122" s="99"/>
      <c r="I122" s="99"/>
      <c r="J122" s="99"/>
      <c r="K122" s="99"/>
      <c r="L122" s="99"/>
      <c r="M122" s="99"/>
      <c r="N122" s="99"/>
      <c r="O122" s="99"/>
      <c r="P122" s="99"/>
      <c r="Q122" s="99"/>
      <c r="R122" s="27"/>
    </row>
    <row r="123" spans="2:18" s="28" customFormat="1" ht="15">
      <c r="B123" s="96"/>
      <c r="C123" s="103"/>
      <c r="D123" s="100"/>
      <c r="E123" s="104"/>
      <c r="F123" s="99"/>
      <c r="G123" s="99"/>
      <c r="H123" s="99"/>
      <c r="I123" s="99"/>
      <c r="J123" s="99"/>
      <c r="K123" s="99"/>
      <c r="L123" s="99"/>
      <c r="M123" s="99"/>
      <c r="N123" s="99"/>
      <c r="O123" s="99"/>
      <c r="P123" s="99"/>
      <c r="Q123" s="99"/>
      <c r="R123" s="27"/>
    </row>
    <row r="124" spans="2:18" s="28" customFormat="1" ht="15">
      <c r="B124" s="96"/>
      <c r="C124" s="103"/>
      <c r="D124" s="100"/>
      <c r="E124" s="104"/>
      <c r="F124" s="99"/>
      <c r="G124" s="99"/>
      <c r="H124" s="99"/>
      <c r="I124" s="99"/>
      <c r="J124" s="99"/>
      <c r="K124" s="99"/>
      <c r="L124" s="99"/>
      <c r="M124" s="99"/>
      <c r="N124" s="99"/>
      <c r="O124" s="99"/>
      <c r="P124" s="99"/>
      <c r="Q124" s="99"/>
      <c r="R124" s="27"/>
    </row>
    <row r="125" spans="2:18" s="28" customFormat="1" ht="15">
      <c r="B125" s="96"/>
      <c r="C125" s="103"/>
      <c r="D125" s="100"/>
      <c r="E125" s="104"/>
      <c r="F125" s="99"/>
      <c r="G125" s="99"/>
      <c r="H125" s="99"/>
      <c r="I125" s="99"/>
      <c r="J125" s="99"/>
      <c r="K125" s="99"/>
      <c r="L125" s="99"/>
      <c r="M125" s="99"/>
      <c r="N125" s="99"/>
      <c r="O125" s="99"/>
      <c r="P125" s="99"/>
      <c r="Q125" s="99"/>
      <c r="R125" s="27"/>
    </row>
    <row r="126" spans="2:18" s="28" customFormat="1" ht="15">
      <c r="B126" s="96"/>
      <c r="C126" s="103"/>
      <c r="D126" s="100"/>
      <c r="E126" s="104"/>
      <c r="F126" s="99"/>
      <c r="G126" s="99"/>
      <c r="H126" s="99"/>
      <c r="I126" s="99"/>
      <c r="J126" s="99"/>
      <c r="K126" s="99"/>
      <c r="L126" s="99"/>
      <c r="M126" s="99"/>
      <c r="N126" s="99"/>
      <c r="O126" s="99"/>
      <c r="P126" s="99"/>
      <c r="Q126" s="99"/>
      <c r="R126" s="27"/>
    </row>
    <row r="127" spans="2:18" s="28" customFormat="1" ht="15">
      <c r="B127" s="96"/>
      <c r="C127" s="103"/>
      <c r="D127" s="100"/>
      <c r="E127" s="104"/>
      <c r="F127" s="99"/>
      <c r="G127" s="99"/>
      <c r="H127" s="99"/>
      <c r="I127" s="99"/>
      <c r="J127" s="99"/>
      <c r="K127" s="99"/>
      <c r="L127" s="99"/>
      <c r="M127" s="99"/>
      <c r="N127" s="99"/>
      <c r="O127" s="99"/>
      <c r="P127" s="99"/>
      <c r="Q127" s="99"/>
      <c r="R127" s="27"/>
    </row>
    <row r="128" spans="2:18" s="28" customFormat="1" ht="15">
      <c r="B128" s="96"/>
      <c r="C128" s="103"/>
      <c r="D128" s="100"/>
      <c r="E128" s="104"/>
      <c r="F128" s="99"/>
      <c r="G128" s="99"/>
      <c r="H128" s="99"/>
      <c r="I128" s="99"/>
      <c r="J128" s="99"/>
      <c r="K128" s="99"/>
      <c r="L128" s="99"/>
      <c r="M128" s="99"/>
      <c r="N128" s="99"/>
      <c r="O128" s="99"/>
      <c r="P128" s="99"/>
      <c r="Q128" s="99"/>
      <c r="R128" s="27"/>
    </row>
    <row r="129" spans="2:18" s="28" customFormat="1" ht="15">
      <c r="B129" s="96"/>
      <c r="C129" s="103"/>
      <c r="D129" s="100"/>
      <c r="E129" s="104"/>
      <c r="F129" s="99"/>
      <c r="G129" s="99"/>
      <c r="H129" s="99"/>
      <c r="I129" s="99"/>
      <c r="J129" s="99"/>
      <c r="K129" s="99"/>
      <c r="L129" s="99"/>
      <c r="M129" s="99"/>
      <c r="N129" s="99"/>
      <c r="O129" s="99"/>
      <c r="P129" s="99"/>
      <c r="Q129" s="99"/>
      <c r="R129" s="27"/>
    </row>
    <row r="130" spans="2:18" s="28" customFormat="1" ht="15">
      <c r="B130" s="96"/>
      <c r="C130" s="103"/>
      <c r="D130" s="100"/>
      <c r="E130" s="104"/>
      <c r="F130" s="99"/>
      <c r="G130" s="99"/>
      <c r="H130" s="99"/>
      <c r="I130" s="99"/>
      <c r="J130" s="99"/>
      <c r="K130" s="99"/>
      <c r="L130" s="99"/>
      <c r="M130" s="99"/>
      <c r="N130" s="99"/>
      <c r="O130" s="99"/>
      <c r="P130" s="99"/>
      <c r="Q130" s="99"/>
      <c r="R130" s="27"/>
    </row>
    <row r="131" spans="2:18" s="28" customFormat="1" ht="15">
      <c r="B131" s="96"/>
      <c r="C131" s="103"/>
      <c r="D131" s="100"/>
      <c r="E131" s="104"/>
      <c r="F131" s="99"/>
      <c r="G131" s="99"/>
      <c r="H131" s="99"/>
      <c r="I131" s="99"/>
      <c r="J131" s="99"/>
      <c r="K131" s="99"/>
      <c r="L131" s="99"/>
      <c r="M131" s="99"/>
      <c r="N131" s="99"/>
      <c r="O131" s="99"/>
      <c r="P131" s="99"/>
      <c r="Q131" s="99"/>
      <c r="R131" s="27"/>
    </row>
    <row r="132" spans="2:18" s="28" customFormat="1" ht="15">
      <c r="B132" s="96"/>
      <c r="C132" s="103"/>
      <c r="D132" s="100"/>
      <c r="E132" s="104"/>
      <c r="F132" s="99"/>
      <c r="G132" s="99"/>
      <c r="H132" s="99"/>
      <c r="I132" s="99"/>
      <c r="J132" s="99"/>
      <c r="K132" s="99"/>
      <c r="L132" s="99"/>
      <c r="M132" s="99"/>
      <c r="N132" s="99"/>
      <c r="O132" s="99"/>
      <c r="P132" s="99"/>
      <c r="Q132" s="99"/>
      <c r="R132" s="27"/>
    </row>
    <row r="133" spans="2:18" s="28" customFormat="1" ht="15">
      <c r="B133" s="96"/>
      <c r="C133" s="103"/>
      <c r="D133" s="100"/>
      <c r="E133" s="104"/>
      <c r="F133" s="99"/>
      <c r="G133" s="99"/>
      <c r="H133" s="99"/>
      <c r="I133" s="99"/>
      <c r="J133" s="99"/>
      <c r="K133" s="99"/>
      <c r="L133" s="99"/>
      <c r="M133" s="99"/>
      <c r="N133" s="99"/>
      <c r="O133" s="99"/>
      <c r="P133" s="99"/>
      <c r="Q133" s="99"/>
      <c r="R133" s="27"/>
    </row>
    <row r="134" spans="2:18" s="28" customFormat="1" ht="15">
      <c r="B134" s="96"/>
      <c r="C134" s="103"/>
      <c r="D134" s="100"/>
      <c r="E134" s="104"/>
      <c r="F134" s="99"/>
      <c r="G134" s="99"/>
      <c r="H134" s="99"/>
      <c r="I134" s="99"/>
      <c r="J134" s="99"/>
      <c r="K134" s="99"/>
      <c r="L134" s="99"/>
      <c r="M134" s="99"/>
      <c r="N134" s="99"/>
      <c r="O134" s="99"/>
      <c r="P134" s="99"/>
      <c r="Q134" s="99"/>
      <c r="R134" s="27"/>
    </row>
    <row r="135" spans="2:18" s="28" customFormat="1" ht="15">
      <c r="B135" s="96"/>
      <c r="C135" s="103"/>
      <c r="D135" s="100"/>
      <c r="E135" s="104"/>
      <c r="F135" s="99"/>
      <c r="G135" s="99"/>
      <c r="H135" s="99"/>
      <c r="I135" s="99"/>
      <c r="J135" s="99"/>
      <c r="K135" s="99"/>
      <c r="L135" s="99"/>
      <c r="M135" s="99"/>
      <c r="N135" s="99"/>
      <c r="O135" s="99"/>
      <c r="P135" s="99"/>
      <c r="Q135" s="99"/>
      <c r="R135" s="27"/>
    </row>
    <row r="136" spans="2:18">
      <c r="B136" s="105"/>
      <c r="C136" s="105"/>
      <c r="D136" s="106"/>
      <c r="E136" s="106"/>
      <c r="F136" s="106"/>
      <c r="G136" s="106"/>
      <c r="H136" s="106"/>
      <c r="I136" s="106"/>
      <c r="J136" s="106"/>
      <c r="K136" s="106"/>
      <c r="L136" s="106"/>
      <c r="M136" s="106"/>
      <c r="N136" s="106"/>
      <c r="O136" s="106"/>
      <c r="P136" s="106"/>
      <c r="Q136" s="106"/>
    </row>
    <row r="137" spans="2:18">
      <c r="B137" s="105"/>
      <c r="G137" s="98"/>
      <c r="H137" s="98"/>
      <c r="I137" s="98"/>
      <c r="J137" s="98"/>
      <c r="K137" s="98"/>
      <c r="L137" s="98"/>
      <c r="N137" s="98"/>
      <c r="O137" s="98"/>
      <c r="P137" s="98"/>
      <c r="Q137" s="106"/>
    </row>
    <row r="138" spans="2:18">
      <c r="B138" s="105"/>
      <c r="G138" s="98"/>
      <c r="H138" s="98"/>
      <c r="I138" s="98"/>
      <c r="J138" s="98"/>
      <c r="K138" s="106"/>
      <c r="L138" s="106"/>
      <c r="N138" s="106"/>
      <c r="O138" s="106"/>
      <c r="P138" s="106"/>
      <c r="Q138" s="106"/>
    </row>
    <row r="139" spans="2:18">
      <c r="B139" s="108"/>
    </row>
    <row r="140" spans="2:18">
      <c r="B140" s="108"/>
      <c r="I140" s="106"/>
      <c r="J140" s="106"/>
      <c r="K140" s="106"/>
      <c r="L140" s="106"/>
      <c r="M140" s="106"/>
      <c r="N140" s="106"/>
      <c r="O140" s="106"/>
      <c r="P140" s="106"/>
      <c r="Q140" s="106"/>
    </row>
    <row r="141" spans="2:18">
      <c r="B141" s="109"/>
      <c r="C141" s="365"/>
      <c r="D141" s="365"/>
      <c r="E141" s="365"/>
      <c r="F141" s="365"/>
      <c r="G141" s="365"/>
      <c r="H141" s="365"/>
      <c r="I141" s="110"/>
      <c r="J141" s="110"/>
      <c r="K141" s="110"/>
      <c r="L141" s="110"/>
      <c r="M141" s="110"/>
      <c r="N141" s="110"/>
      <c r="O141" s="110"/>
      <c r="P141" s="110"/>
      <c r="Q141" s="110"/>
    </row>
    <row r="142" spans="2:18">
      <c r="B142" s="108"/>
      <c r="C142" s="111"/>
      <c r="D142" s="106"/>
      <c r="E142" s="106"/>
      <c r="F142" s="106"/>
      <c r="G142" s="106"/>
      <c r="H142" s="106"/>
      <c r="I142" s="106"/>
      <c r="J142" s="106"/>
      <c r="K142" s="106"/>
      <c r="L142" s="106"/>
      <c r="M142" s="106"/>
      <c r="N142" s="106"/>
      <c r="O142" s="106"/>
      <c r="P142" s="106"/>
      <c r="Q142" s="106"/>
    </row>
    <row r="143" spans="2:18">
      <c r="B143" s="108"/>
      <c r="C143" s="108"/>
      <c r="D143" s="106"/>
      <c r="E143" s="106"/>
      <c r="F143" s="106"/>
      <c r="G143" s="106"/>
      <c r="H143" s="106"/>
      <c r="I143" s="106"/>
      <c r="J143" s="106"/>
      <c r="K143" s="106"/>
      <c r="L143" s="106"/>
      <c r="M143" s="106"/>
      <c r="N143" s="106"/>
      <c r="O143" s="106"/>
      <c r="P143" s="106"/>
      <c r="Q143" s="106"/>
      <c r="R143" s="112"/>
    </row>
    <row r="144" spans="2:18">
      <c r="B144" s="113"/>
    </row>
    <row r="145" spans="2:18">
      <c r="B145" s="114"/>
    </row>
    <row r="146" spans="2:18">
      <c r="D146" s="115"/>
      <c r="G146" s="116"/>
      <c r="I146" s="116"/>
      <c r="J146" s="116"/>
      <c r="K146" s="116"/>
      <c r="R146" s="27"/>
    </row>
    <row r="147" spans="2:18">
      <c r="B147" s="117"/>
      <c r="D147" s="118"/>
      <c r="I147" s="118"/>
      <c r="R147" s="27"/>
    </row>
    <row r="148" spans="2:18">
      <c r="R148" s="27"/>
    </row>
    <row r="149" spans="2:18">
      <c r="R149" s="27"/>
    </row>
  </sheetData>
  <autoFilter ref="B9:R145"/>
  <customSheetViews>
    <customSheetView guid="{AD7E442E-DD5C-42DD-BCA2-ACC5576F7C88}"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145"/>
    </customSheetView>
    <customSheetView guid="{A211E8FE-0EB8-4B84-973D-E1AEAFDEA977}"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145"/>
    </customSheetView>
  </customSheetViews>
  <mergeCells count="23">
    <mergeCell ref="C4:Q4"/>
    <mergeCell ref="B6:B8"/>
    <mergeCell ref="C6:C8"/>
    <mergeCell ref="D6:M6"/>
    <mergeCell ref="N6:O7"/>
    <mergeCell ref="P6:Q7"/>
    <mergeCell ref="N76:O77"/>
    <mergeCell ref="P76:Q77"/>
    <mergeCell ref="D7:E7"/>
    <mergeCell ref="F7:G7"/>
    <mergeCell ref="H7:I7"/>
    <mergeCell ref="J7:K7"/>
    <mergeCell ref="L7:M7"/>
    <mergeCell ref="J77:K77"/>
    <mergeCell ref="L77:M77"/>
    <mergeCell ref="B76:B78"/>
    <mergeCell ref="C76:C78"/>
    <mergeCell ref="D76:M76"/>
    <mergeCell ref="C118:F118"/>
    <mergeCell ref="C141:H141"/>
    <mergeCell ref="D77:E77"/>
    <mergeCell ref="F77:G77"/>
    <mergeCell ref="H77:I77"/>
  </mergeCells>
  <conditionalFormatting sqref="C108:C112 C81:C105">
    <cfRule type="duplicateValues" dxfId="1" priority="7"/>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rowBreaks count="1" manualBreakCount="1">
    <brk id="72" min="1" max="27" man="1"/>
  </rowBreaks>
  <colBreaks count="1" manualBreakCount="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view="pageBreakPreview" zoomScaleSheetLayoutView="100" workbookViewId="0">
      <selection activeCell="B6" sqref="B6"/>
    </sheetView>
  </sheetViews>
  <sheetFormatPr defaultRowHeight="11.25"/>
  <cols>
    <col min="1" max="1" width="25.75" style="243" customWidth="1"/>
    <col min="2" max="2" width="42.25" style="243" customWidth="1"/>
    <col min="3" max="3" width="18.875" style="244" customWidth="1"/>
    <col min="4" max="4" width="20" style="245" customWidth="1"/>
    <col min="5" max="5" width="37" style="243" customWidth="1"/>
    <col min="6" max="6" width="15.5" style="246" customWidth="1"/>
    <col min="7" max="7" width="16.25" style="246" customWidth="1"/>
    <col min="8" max="16384" width="9" style="247"/>
  </cols>
  <sheetData>
    <row r="1" spans="1:7" ht="15" customHeight="1"/>
    <row r="2" spans="1:7" ht="43.5" customHeight="1">
      <c r="A2" s="384" t="s">
        <v>6844</v>
      </c>
      <c r="B2" s="384"/>
      <c r="C2" s="384"/>
      <c r="D2" s="384"/>
      <c r="E2" s="384"/>
      <c r="F2" s="384"/>
      <c r="G2" s="384"/>
    </row>
    <row r="3" spans="1:7" ht="12.75" customHeight="1">
      <c r="A3" s="248"/>
      <c r="B3" s="248"/>
      <c r="C3" s="248"/>
      <c r="D3" s="248"/>
      <c r="E3" s="248"/>
      <c r="F3" s="248"/>
      <c r="G3" s="248"/>
    </row>
    <row r="4" spans="1:7" ht="17.25" customHeight="1">
      <c r="A4" s="425" t="s">
        <v>2801</v>
      </c>
      <c r="B4" s="425" t="s">
        <v>2802</v>
      </c>
      <c r="C4" s="425" t="s">
        <v>2803</v>
      </c>
      <c r="D4" s="426" t="s">
        <v>6845</v>
      </c>
      <c r="E4" s="427" t="s">
        <v>2805</v>
      </c>
      <c r="F4" s="427"/>
      <c r="G4" s="427"/>
    </row>
    <row r="5" spans="1:7" s="250" customFormat="1" ht="15.75">
      <c r="A5" s="425"/>
      <c r="B5" s="425"/>
      <c r="C5" s="425"/>
      <c r="D5" s="426"/>
      <c r="E5" s="249" t="s">
        <v>2806</v>
      </c>
      <c r="F5" s="249" t="s">
        <v>2807</v>
      </c>
      <c r="G5" s="249" t="s">
        <v>2808</v>
      </c>
    </row>
    <row r="6" spans="1:7" ht="15.75">
      <c r="A6" s="251">
        <v>1</v>
      </c>
      <c r="B6" s="251">
        <v>2</v>
      </c>
      <c r="C6" s="251">
        <v>3</v>
      </c>
      <c r="D6" s="251">
        <v>4</v>
      </c>
      <c r="E6" s="251">
        <v>5</v>
      </c>
      <c r="F6" s="251">
        <v>6</v>
      </c>
      <c r="G6" s="251">
        <v>7</v>
      </c>
    </row>
    <row r="7" spans="1:7" ht="15.75">
      <c r="A7" s="252" t="s">
        <v>6846</v>
      </c>
      <c r="B7" s="252" t="s">
        <v>6847</v>
      </c>
      <c r="C7" s="253">
        <v>41730</v>
      </c>
      <c r="D7" s="254">
        <v>87.177220000000005</v>
      </c>
      <c r="E7" s="252" t="s">
        <v>2875</v>
      </c>
      <c r="F7" s="255" t="s">
        <v>2876</v>
      </c>
      <c r="G7" s="255" t="s">
        <v>2877</v>
      </c>
    </row>
    <row r="8" spans="1:7" ht="15.75">
      <c r="A8" s="252" t="s">
        <v>6848</v>
      </c>
      <c r="B8" s="252" t="s">
        <v>6849</v>
      </c>
      <c r="C8" s="253">
        <v>41914</v>
      </c>
      <c r="D8" s="254">
        <v>58.204000000000001</v>
      </c>
      <c r="E8" s="252" t="s">
        <v>6850</v>
      </c>
      <c r="F8" s="255" t="s">
        <v>6851</v>
      </c>
      <c r="G8" s="255" t="s">
        <v>2813</v>
      </c>
    </row>
    <row r="9" spans="1:7" ht="15.75">
      <c r="A9" s="252" t="s">
        <v>6852</v>
      </c>
      <c r="B9" s="252" t="s">
        <v>6853</v>
      </c>
      <c r="C9" s="253">
        <v>41914</v>
      </c>
      <c r="D9" s="254">
        <v>30.23</v>
      </c>
      <c r="E9" s="252" t="s">
        <v>6850</v>
      </c>
      <c r="F9" s="255" t="s">
        <v>6851</v>
      </c>
      <c r="G9" s="255" t="s">
        <v>2813</v>
      </c>
    </row>
    <row r="10" spans="1:7" ht="15.75">
      <c r="A10" s="252" t="s">
        <v>6854</v>
      </c>
      <c r="B10" s="252" t="s">
        <v>6855</v>
      </c>
      <c r="C10" s="253">
        <v>41739</v>
      </c>
      <c r="D10" s="254">
        <v>90.496610000000004</v>
      </c>
      <c r="E10" s="252" t="s">
        <v>6856</v>
      </c>
      <c r="F10" s="255" t="s">
        <v>6857</v>
      </c>
      <c r="G10" s="255" t="s">
        <v>2877</v>
      </c>
    </row>
    <row r="11" spans="1:7" ht="15.75">
      <c r="A11" s="252" t="s">
        <v>6858</v>
      </c>
      <c r="B11" s="252" t="s">
        <v>6859</v>
      </c>
      <c r="C11" s="253">
        <v>41723</v>
      </c>
      <c r="D11" s="254">
        <v>72.669610000000006</v>
      </c>
      <c r="E11" s="252" t="s">
        <v>2864</v>
      </c>
      <c r="F11" s="255" t="s">
        <v>2865</v>
      </c>
      <c r="G11" s="255" t="s">
        <v>2866</v>
      </c>
    </row>
    <row r="12" spans="1:7" ht="15.75">
      <c r="A12" s="252" t="s">
        <v>6860</v>
      </c>
      <c r="B12" s="252" t="s">
        <v>6861</v>
      </c>
      <c r="C12" s="253">
        <v>41844</v>
      </c>
      <c r="D12" s="254">
        <v>50.389230000000005</v>
      </c>
      <c r="E12" s="252" t="s">
        <v>2914</v>
      </c>
      <c r="F12" s="255" t="s">
        <v>2915</v>
      </c>
      <c r="G12" s="255" t="s">
        <v>2813</v>
      </c>
    </row>
    <row r="13" spans="1:7" ht="15.75">
      <c r="A13" s="252" t="s">
        <v>6862</v>
      </c>
      <c r="B13" s="252" t="s">
        <v>6863</v>
      </c>
      <c r="C13" s="253">
        <v>41912</v>
      </c>
      <c r="D13" s="254">
        <v>5.4741599999999995</v>
      </c>
      <c r="E13" s="252" t="s">
        <v>2811</v>
      </c>
      <c r="F13" s="255" t="s">
        <v>2812</v>
      </c>
      <c r="G13" s="255" t="s">
        <v>2813</v>
      </c>
    </row>
    <row r="14" spans="1:7" ht="15.75">
      <c r="A14" s="252" t="s">
        <v>6864</v>
      </c>
      <c r="B14" s="252" t="s">
        <v>6865</v>
      </c>
      <c r="C14" s="253">
        <v>41912</v>
      </c>
      <c r="D14" s="254">
        <v>54.746420000000001</v>
      </c>
      <c r="E14" s="252" t="s">
        <v>2811</v>
      </c>
      <c r="F14" s="255" t="s">
        <v>2812</v>
      </c>
      <c r="G14" s="255" t="s">
        <v>2813</v>
      </c>
    </row>
    <row r="15" spans="1:7" ht="15.75">
      <c r="A15" s="252" t="s">
        <v>6866</v>
      </c>
      <c r="B15" s="252" t="s">
        <v>6867</v>
      </c>
      <c r="C15" s="253">
        <v>41912</v>
      </c>
      <c r="D15" s="254">
        <v>18.160820000000001</v>
      </c>
      <c r="E15" s="252" t="s">
        <v>2811</v>
      </c>
      <c r="F15" s="255" t="s">
        <v>2812</v>
      </c>
      <c r="G15" s="255" t="s">
        <v>2813</v>
      </c>
    </row>
    <row r="16" spans="1:7" ht="15.75">
      <c r="A16" s="252" t="s">
        <v>6868</v>
      </c>
      <c r="B16" s="252" t="s">
        <v>6869</v>
      </c>
      <c r="C16" s="253">
        <v>41912</v>
      </c>
      <c r="D16" s="254">
        <v>37.700000000000003</v>
      </c>
      <c r="E16" s="252" t="s">
        <v>2871</v>
      </c>
      <c r="F16" s="255" t="s">
        <v>2872</v>
      </c>
      <c r="G16" s="255" t="s">
        <v>2818</v>
      </c>
    </row>
    <row r="17" spans="1:7" ht="15.75">
      <c r="A17" s="252" t="s">
        <v>6870</v>
      </c>
      <c r="B17" s="252" t="s">
        <v>6871</v>
      </c>
      <c r="C17" s="253">
        <v>41913</v>
      </c>
      <c r="D17" s="254">
        <v>99.9696</v>
      </c>
      <c r="E17" s="252" t="s">
        <v>2914</v>
      </c>
      <c r="F17" s="255" t="s">
        <v>2915</v>
      </c>
      <c r="G17" s="255">
        <v>745101001</v>
      </c>
    </row>
    <row r="18" spans="1:7" ht="15.75">
      <c r="A18" s="252" t="s">
        <v>6872</v>
      </c>
      <c r="B18" s="252" t="s">
        <v>6873</v>
      </c>
      <c r="C18" s="253">
        <v>41715</v>
      </c>
      <c r="D18" s="254">
        <v>17.83605</v>
      </c>
      <c r="E18" s="252" t="s">
        <v>2832</v>
      </c>
      <c r="F18" s="255" t="s">
        <v>2833</v>
      </c>
      <c r="G18" s="255" t="s">
        <v>2834</v>
      </c>
    </row>
    <row r="19" spans="1:7" ht="15.75">
      <c r="A19" s="252" t="s">
        <v>6874</v>
      </c>
      <c r="B19" s="252" t="s">
        <v>6875</v>
      </c>
      <c r="C19" s="253">
        <v>41821</v>
      </c>
      <c r="D19" s="254">
        <v>32.365819999999999</v>
      </c>
      <c r="E19" s="252" t="s">
        <v>2832</v>
      </c>
      <c r="F19" s="255" t="s">
        <v>2833</v>
      </c>
      <c r="G19" s="255" t="s">
        <v>2834</v>
      </c>
    </row>
    <row r="20" spans="1:7" ht="15.75">
      <c r="A20" s="252" t="s">
        <v>6876</v>
      </c>
      <c r="B20" s="252" t="s">
        <v>6877</v>
      </c>
      <c r="C20" s="253">
        <v>41850</v>
      </c>
      <c r="D20" s="254">
        <v>37.189819999999997</v>
      </c>
      <c r="E20" s="252" t="s">
        <v>6878</v>
      </c>
      <c r="F20" s="255" t="s">
        <v>6879</v>
      </c>
      <c r="G20" s="255" t="s">
        <v>6880</v>
      </c>
    </row>
    <row r="21" spans="1:7" ht="15.75">
      <c r="A21" s="252" t="s">
        <v>6881</v>
      </c>
      <c r="B21" s="252" t="s">
        <v>6882</v>
      </c>
      <c r="C21" s="253">
        <v>41666</v>
      </c>
      <c r="D21" s="254">
        <v>145.94239999999999</v>
      </c>
      <c r="E21" s="252" t="s">
        <v>6883</v>
      </c>
      <c r="F21" s="255" t="s">
        <v>6884</v>
      </c>
      <c r="G21" s="255" t="s">
        <v>6885</v>
      </c>
    </row>
    <row r="22" spans="1:7" ht="15.75">
      <c r="A22" s="252" t="s">
        <v>6886</v>
      </c>
      <c r="B22" s="252" t="s">
        <v>6887</v>
      </c>
      <c r="C22" s="253">
        <v>41666</v>
      </c>
      <c r="D22" s="254">
        <v>86.498720000000006</v>
      </c>
      <c r="E22" s="252" t="s">
        <v>6883</v>
      </c>
      <c r="F22" s="255" t="s">
        <v>6884</v>
      </c>
      <c r="G22" s="255" t="s">
        <v>6885</v>
      </c>
    </row>
    <row r="23" spans="1:7" ht="15.75">
      <c r="A23" s="252" t="s">
        <v>6888</v>
      </c>
      <c r="B23" s="252" t="s">
        <v>6889</v>
      </c>
      <c r="C23" s="253">
        <v>41674</v>
      </c>
      <c r="D23" s="254">
        <v>2358.8011200000001</v>
      </c>
      <c r="E23" s="252" t="s">
        <v>2846</v>
      </c>
      <c r="F23" s="255" t="s">
        <v>2847</v>
      </c>
      <c r="G23" s="255" t="s">
        <v>2848</v>
      </c>
    </row>
    <row r="24" spans="1:7" ht="15.75">
      <c r="A24" s="252" t="s">
        <v>6890</v>
      </c>
      <c r="B24" s="252" t="s">
        <v>2879</v>
      </c>
      <c r="C24" s="253">
        <v>41674</v>
      </c>
      <c r="D24" s="254">
        <v>330.4</v>
      </c>
      <c r="E24" s="252" t="s">
        <v>2880</v>
      </c>
      <c r="F24" s="255" t="s">
        <v>2881</v>
      </c>
      <c r="G24" s="255" t="s">
        <v>2848</v>
      </c>
    </row>
    <row r="25" spans="1:7" ht="15.75">
      <c r="A25" s="252" t="s">
        <v>6891</v>
      </c>
      <c r="B25" s="252" t="s">
        <v>6892</v>
      </c>
      <c r="C25" s="253">
        <v>41680</v>
      </c>
      <c r="D25" s="254">
        <v>1197.1296100000002</v>
      </c>
      <c r="E25" s="252" t="s">
        <v>2946</v>
      </c>
      <c r="F25" s="255" t="s">
        <v>2947</v>
      </c>
      <c r="G25" s="255" t="s">
        <v>2948</v>
      </c>
    </row>
    <row r="26" spans="1:7" ht="15.75">
      <c r="A26" s="252" t="s">
        <v>6893</v>
      </c>
      <c r="B26" s="252" t="s">
        <v>6894</v>
      </c>
      <c r="C26" s="253">
        <v>41674</v>
      </c>
      <c r="D26" s="254">
        <v>1898.6411000000001</v>
      </c>
      <c r="E26" s="252" t="s">
        <v>6895</v>
      </c>
      <c r="F26" s="255" t="s">
        <v>6896</v>
      </c>
      <c r="G26" s="255" t="s">
        <v>6897</v>
      </c>
    </row>
    <row r="27" spans="1:7" ht="15.75">
      <c r="A27" s="252" t="s">
        <v>6898</v>
      </c>
      <c r="B27" s="252" t="s">
        <v>2854</v>
      </c>
      <c r="C27" s="253">
        <v>41682</v>
      </c>
      <c r="D27" s="254">
        <v>7279.4912999999997</v>
      </c>
      <c r="E27" s="252" t="s">
        <v>6899</v>
      </c>
      <c r="F27" s="255" t="s">
        <v>6900</v>
      </c>
      <c r="G27" s="255" t="s">
        <v>6901</v>
      </c>
    </row>
    <row r="28" spans="1:7" ht="15.75">
      <c r="A28" s="252" t="s">
        <v>6902</v>
      </c>
      <c r="B28" s="252" t="s">
        <v>6903</v>
      </c>
      <c r="C28" s="253">
        <v>41688</v>
      </c>
      <c r="D28" s="254">
        <v>6809.2150000000001</v>
      </c>
      <c r="E28" s="252" t="s">
        <v>2841</v>
      </c>
      <c r="F28" s="255" t="s">
        <v>2842</v>
      </c>
      <c r="G28" s="255" t="s">
        <v>2843</v>
      </c>
    </row>
    <row r="29" spans="1:7" ht="15.75">
      <c r="A29" s="252" t="s">
        <v>6904</v>
      </c>
      <c r="B29" s="252" t="s">
        <v>2883</v>
      </c>
      <c r="C29" s="253">
        <v>41715</v>
      </c>
      <c r="D29" s="254">
        <v>1194.5790300000001</v>
      </c>
      <c r="E29" s="252" t="s">
        <v>2884</v>
      </c>
      <c r="F29" s="255" t="s">
        <v>2885</v>
      </c>
      <c r="G29" s="255" t="s">
        <v>2886</v>
      </c>
    </row>
    <row r="30" spans="1:7" ht="15.75">
      <c r="A30" s="252" t="s">
        <v>6905</v>
      </c>
      <c r="B30" s="252" t="s">
        <v>6906</v>
      </c>
      <c r="C30" s="253">
        <v>41715</v>
      </c>
      <c r="D30" s="254">
        <v>410.44126</v>
      </c>
      <c r="E30" s="252" t="s">
        <v>2973</v>
      </c>
      <c r="F30" s="255" t="s">
        <v>2856</v>
      </c>
      <c r="G30" s="255" t="s">
        <v>2974</v>
      </c>
    </row>
    <row r="31" spans="1:7" ht="15.75">
      <c r="A31" s="252" t="s">
        <v>6907</v>
      </c>
      <c r="B31" s="252" t="s">
        <v>6908</v>
      </c>
      <c r="C31" s="253">
        <v>41710</v>
      </c>
      <c r="D31" s="254">
        <v>4837.05</v>
      </c>
      <c r="E31" s="252" t="s">
        <v>2841</v>
      </c>
      <c r="F31" s="255" t="s">
        <v>2842</v>
      </c>
      <c r="G31" s="255" t="s">
        <v>2843</v>
      </c>
    </row>
    <row r="32" spans="1:7" ht="15.75">
      <c r="A32" s="252" t="s">
        <v>6909</v>
      </c>
      <c r="B32" s="252" t="s">
        <v>6910</v>
      </c>
      <c r="C32" s="253">
        <v>41718</v>
      </c>
      <c r="D32" s="254">
        <v>639.41909999999996</v>
      </c>
      <c r="E32" s="252" t="s">
        <v>2914</v>
      </c>
      <c r="F32" s="255" t="s">
        <v>2915</v>
      </c>
      <c r="G32" s="255" t="s">
        <v>2813</v>
      </c>
    </row>
    <row r="33" spans="1:7" ht="15.75">
      <c r="A33" s="252" t="s">
        <v>6911</v>
      </c>
      <c r="B33" s="252" t="s">
        <v>6912</v>
      </c>
      <c r="C33" s="253">
        <v>41719</v>
      </c>
      <c r="D33" s="254">
        <v>729.78</v>
      </c>
      <c r="E33" s="252" t="s">
        <v>2871</v>
      </c>
      <c r="F33" s="255" t="s">
        <v>2872</v>
      </c>
      <c r="G33" s="255" t="s">
        <v>2818</v>
      </c>
    </row>
    <row r="34" spans="1:7" ht="15.75">
      <c r="A34" s="252" t="s">
        <v>6913</v>
      </c>
      <c r="B34" s="252" t="s">
        <v>6914</v>
      </c>
      <c r="C34" s="253">
        <v>41737</v>
      </c>
      <c r="D34" s="254">
        <v>501.25641999999999</v>
      </c>
      <c r="E34" s="252" t="s">
        <v>2846</v>
      </c>
      <c r="F34" s="255" t="s">
        <v>2847</v>
      </c>
      <c r="G34" s="255" t="s">
        <v>2848</v>
      </c>
    </row>
    <row r="35" spans="1:7" ht="15.75">
      <c r="A35" s="252" t="s">
        <v>6915</v>
      </c>
      <c r="B35" s="252" t="s">
        <v>6887</v>
      </c>
      <c r="C35" s="253">
        <v>41757</v>
      </c>
      <c r="D35" s="254">
        <v>185.26364999999998</v>
      </c>
      <c r="E35" s="252" t="s">
        <v>2979</v>
      </c>
      <c r="F35" s="255" t="s">
        <v>2980</v>
      </c>
      <c r="G35" s="255" t="s">
        <v>2834</v>
      </c>
    </row>
    <row r="36" spans="1:7" ht="15.75">
      <c r="A36" s="252" t="s">
        <v>6916</v>
      </c>
      <c r="B36" s="252" t="s">
        <v>6917</v>
      </c>
      <c r="C36" s="253">
        <v>41757</v>
      </c>
      <c r="D36" s="254">
        <v>198.32022000000001</v>
      </c>
      <c r="E36" s="252" t="s">
        <v>2979</v>
      </c>
      <c r="F36" s="255" t="s">
        <v>2980</v>
      </c>
      <c r="G36" s="255" t="s">
        <v>2834</v>
      </c>
    </row>
    <row r="37" spans="1:7" ht="15.75">
      <c r="A37" s="252" t="s">
        <v>6918</v>
      </c>
      <c r="B37" s="252" t="s">
        <v>6919</v>
      </c>
      <c r="C37" s="253">
        <v>41757</v>
      </c>
      <c r="D37" s="254">
        <v>129.5232</v>
      </c>
      <c r="E37" s="252" t="s">
        <v>2979</v>
      </c>
      <c r="F37" s="255" t="s">
        <v>2980</v>
      </c>
      <c r="G37" s="255" t="s">
        <v>2834</v>
      </c>
    </row>
    <row r="38" spans="1:7" ht="15.75">
      <c r="A38" s="252" t="s">
        <v>6920</v>
      </c>
      <c r="B38" s="252" t="s">
        <v>6921</v>
      </c>
      <c r="C38" s="253">
        <v>41774</v>
      </c>
      <c r="D38" s="254">
        <v>316.41575</v>
      </c>
      <c r="E38" s="252" t="s">
        <v>6922</v>
      </c>
      <c r="F38" s="255" t="s">
        <v>6923</v>
      </c>
      <c r="G38" s="255" t="s">
        <v>6924</v>
      </c>
    </row>
    <row r="39" spans="1:7" ht="15.75">
      <c r="A39" s="252" t="s">
        <v>6925</v>
      </c>
      <c r="B39" s="252" t="s">
        <v>6926</v>
      </c>
      <c r="C39" s="253">
        <v>41753</v>
      </c>
      <c r="D39" s="254">
        <v>651.22500000000002</v>
      </c>
      <c r="E39" s="252" t="s">
        <v>2871</v>
      </c>
      <c r="F39" s="255" t="s">
        <v>2872</v>
      </c>
      <c r="G39" s="255" t="s">
        <v>2818</v>
      </c>
    </row>
    <row r="40" spans="1:7" ht="15.75">
      <c r="A40" s="252" t="s">
        <v>6927</v>
      </c>
      <c r="B40" s="252" t="s">
        <v>6928</v>
      </c>
      <c r="C40" s="253">
        <v>41738</v>
      </c>
      <c r="D40" s="254">
        <v>425</v>
      </c>
      <c r="E40" s="252" t="s">
        <v>2871</v>
      </c>
      <c r="F40" s="255" t="s">
        <v>2872</v>
      </c>
      <c r="G40" s="255" t="s">
        <v>2818</v>
      </c>
    </row>
    <row r="41" spans="1:7" ht="15.75">
      <c r="A41" s="252" t="s">
        <v>6929</v>
      </c>
      <c r="B41" s="252" t="s">
        <v>6930</v>
      </c>
      <c r="C41" s="253">
        <v>41778</v>
      </c>
      <c r="D41" s="254">
        <v>83.328009999999992</v>
      </c>
      <c r="E41" s="252" t="s">
        <v>6931</v>
      </c>
      <c r="F41" s="255" t="s">
        <v>6932</v>
      </c>
      <c r="G41" s="255" t="s">
        <v>2931</v>
      </c>
    </row>
    <row r="42" spans="1:7" ht="15.75">
      <c r="A42" s="252" t="s">
        <v>6933</v>
      </c>
      <c r="B42" s="252" t="s">
        <v>6934</v>
      </c>
      <c r="C42" s="253">
        <v>41781</v>
      </c>
      <c r="D42" s="254">
        <v>55.418990000000001</v>
      </c>
      <c r="E42" s="252" t="s">
        <v>6935</v>
      </c>
      <c r="F42" s="255" t="s">
        <v>6936</v>
      </c>
      <c r="G42" s="255" t="s">
        <v>6937</v>
      </c>
    </row>
    <row r="43" spans="1:7" ht="15.75">
      <c r="A43" s="252" t="s">
        <v>6938</v>
      </c>
      <c r="B43" s="252" t="s">
        <v>2883</v>
      </c>
      <c r="C43" s="253">
        <v>41786</v>
      </c>
      <c r="D43" s="254">
        <v>765.06649000000004</v>
      </c>
      <c r="E43" s="252" t="s">
        <v>6939</v>
      </c>
      <c r="F43" s="255" t="s">
        <v>6940</v>
      </c>
      <c r="G43" s="255" t="s">
        <v>6941</v>
      </c>
    </row>
    <row r="44" spans="1:7" ht="15.75">
      <c r="A44" s="252" t="s">
        <v>6942</v>
      </c>
      <c r="B44" s="252" t="s">
        <v>6943</v>
      </c>
      <c r="C44" s="253">
        <v>41788</v>
      </c>
      <c r="D44" s="254">
        <v>141.24600000000001</v>
      </c>
      <c r="E44" s="252" t="s">
        <v>6944</v>
      </c>
      <c r="F44" s="255" t="s">
        <v>6945</v>
      </c>
      <c r="G44" s="255" t="s">
        <v>6946</v>
      </c>
    </row>
    <row r="45" spans="1:7" ht="15.75">
      <c r="A45" s="252" t="s">
        <v>6947</v>
      </c>
      <c r="B45" s="252" t="s">
        <v>6948</v>
      </c>
      <c r="C45" s="253">
        <v>41788</v>
      </c>
      <c r="D45" s="254">
        <v>149.70482999999999</v>
      </c>
      <c r="E45" s="252" t="s">
        <v>6949</v>
      </c>
      <c r="F45" s="255" t="s">
        <v>6950</v>
      </c>
      <c r="G45" s="255" t="s">
        <v>6951</v>
      </c>
    </row>
    <row r="46" spans="1:7" ht="15.75">
      <c r="A46" s="252" t="s">
        <v>6952</v>
      </c>
      <c r="B46" s="252" t="s">
        <v>2940</v>
      </c>
      <c r="C46" s="253">
        <v>41792</v>
      </c>
      <c r="D46" s="254">
        <v>240.14239999999998</v>
      </c>
      <c r="E46" s="252" t="s">
        <v>6953</v>
      </c>
      <c r="F46" s="255" t="s">
        <v>6954</v>
      </c>
      <c r="G46" s="255" t="s">
        <v>6955</v>
      </c>
    </row>
    <row r="47" spans="1:7" ht="15.75">
      <c r="A47" s="252" t="s">
        <v>6956</v>
      </c>
      <c r="B47" s="252" t="s">
        <v>2854</v>
      </c>
      <c r="C47" s="253">
        <v>41795</v>
      </c>
      <c r="D47" s="254">
        <v>7334.9849999999997</v>
      </c>
      <c r="E47" s="252" t="s">
        <v>6957</v>
      </c>
      <c r="F47" s="255" t="s">
        <v>6958</v>
      </c>
      <c r="G47" s="255" t="s">
        <v>2818</v>
      </c>
    </row>
    <row r="48" spans="1:7" ht="15.75">
      <c r="A48" s="252" t="s">
        <v>6959</v>
      </c>
      <c r="B48" s="252" t="s">
        <v>6960</v>
      </c>
      <c r="C48" s="253">
        <v>41806</v>
      </c>
      <c r="D48" s="254">
        <v>456.33193</v>
      </c>
      <c r="E48" s="252" t="s">
        <v>6961</v>
      </c>
      <c r="F48" s="255" t="s">
        <v>2900</v>
      </c>
      <c r="G48" s="255" t="s">
        <v>2901</v>
      </c>
    </row>
    <row r="49" spans="1:7" ht="15.75">
      <c r="A49" s="252" t="s">
        <v>6962</v>
      </c>
      <c r="B49" s="252" t="s">
        <v>6963</v>
      </c>
      <c r="C49" s="253">
        <v>41800</v>
      </c>
      <c r="D49" s="254">
        <v>901.63</v>
      </c>
      <c r="E49" s="252" t="s">
        <v>6850</v>
      </c>
      <c r="F49" s="255" t="s">
        <v>6851</v>
      </c>
      <c r="G49" s="255" t="s">
        <v>2813</v>
      </c>
    </row>
    <row r="50" spans="1:7" ht="15.75">
      <c r="A50" s="252" t="s">
        <v>6964</v>
      </c>
      <c r="B50" s="252" t="s">
        <v>6965</v>
      </c>
      <c r="C50" s="253">
        <v>41787</v>
      </c>
      <c r="D50" s="254">
        <v>4925.0014000000001</v>
      </c>
      <c r="E50" s="252" t="s">
        <v>2846</v>
      </c>
      <c r="F50" s="255" t="s">
        <v>2847</v>
      </c>
      <c r="G50" s="255" t="s">
        <v>2848</v>
      </c>
    </row>
    <row r="51" spans="1:7" ht="15.75">
      <c r="A51" s="252" t="s">
        <v>6966</v>
      </c>
      <c r="B51" s="252" t="s">
        <v>6967</v>
      </c>
      <c r="C51" s="253">
        <v>41800</v>
      </c>
      <c r="D51" s="254">
        <v>447.76400000000001</v>
      </c>
      <c r="E51" s="252" t="s">
        <v>2914</v>
      </c>
      <c r="F51" s="255" t="s">
        <v>2915</v>
      </c>
      <c r="G51" s="255" t="s">
        <v>2813</v>
      </c>
    </row>
    <row r="52" spans="1:7" ht="15.75">
      <c r="A52" s="252" t="s">
        <v>6968</v>
      </c>
      <c r="B52" s="252" t="s">
        <v>2879</v>
      </c>
      <c r="C52" s="253">
        <v>41806</v>
      </c>
      <c r="D52" s="254">
        <v>794</v>
      </c>
      <c r="E52" s="252" t="s">
        <v>2880</v>
      </c>
      <c r="F52" s="255" t="s">
        <v>2881</v>
      </c>
      <c r="G52" s="255" t="s">
        <v>2848</v>
      </c>
    </row>
    <row r="53" spans="1:7" ht="15.75">
      <c r="A53" s="252" t="s">
        <v>6969</v>
      </c>
      <c r="B53" s="252" t="s">
        <v>6892</v>
      </c>
      <c r="C53" s="253">
        <v>41807</v>
      </c>
      <c r="D53" s="254">
        <v>2503.2480599999999</v>
      </c>
      <c r="E53" s="252" t="s">
        <v>2832</v>
      </c>
      <c r="F53" s="255" t="s">
        <v>2833</v>
      </c>
      <c r="G53" s="255" t="s">
        <v>2834</v>
      </c>
    </row>
    <row r="54" spans="1:7" ht="15.75">
      <c r="A54" s="252" t="s">
        <v>6970</v>
      </c>
      <c r="B54" s="252" t="s">
        <v>6971</v>
      </c>
      <c r="C54" s="253">
        <v>41788</v>
      </c>
      <c r="D54" s="254">
        <v>4167.9960000000001</v>
      </c>
      <c r="E54" s="252" t="s">
        <v>6972</v>
      </c>
      <c r="F54" s="255" t="s">
        <v>6973</v>
      </c>
      <c r="G54" s="255" t="s">
        <v>6974</v>
      </c>
    </row>
    <row r="55" spans="1:7" ht="15.75">
      <c r="A55" s="252" t="s">
        <v>6975</v>
      </c>
      <c r="B55" s="252" t="s">
        <v>6976</v>
      </c>
      <c r="C55" s="253">
        <v>41774</v>
      </c>
      <c r="D55" s="254">
        <v>1457.20442</v>
      </c>
      <c r="E55" s="252" t="s">
        <v>2846</v>
      </c>
      <c r="F55" s="255" t="s">
        <v>2847</v>
      </c>
      <c r="G55" s="255" t="s">
        <v>2848</v>
      </c>
    </row>
    <row r="56" spans="1:7" ht="15.75">
      <c r="A56" s="252" t="s">
        <v>6977</v>
      </c>
      <c r="B56" s="252" t="s">
        <v>6978</v>
      </c>
      <c r="C56" s="253">
        <v>41821</v>
      </c>
      <c r="D56" s="254">
        <v>344.53621000000004</v>
      </c>
      <c r="E56" s="252" t="s">
        <v>2973</v>
      </c>
      <c r="F56" s="255" t="s">
        <v>2856</v>
      </c>
      <c r="G56" s="255" t="s">
        <v>2974</v>
      </c>
    </row>
    <row r="57" spans="1:7" ht="15.75">
      <c r="A57" s="252" t="s">
        <v>6979</v>
      </c>
      <c r="B57" s="252" t="s">
        <v>6980</v>
      </c>
      <c r="C57" s="253">
        <v>41823</v>
      </c>
      <c r="D57" s="254">
        <v>1876.9122399999999</v>
      </c>
      <c r="E57" s="252" t="s">
        <v>2929</v>
      </c>
      <c r="F57" s="255" t="s">
        <v>2930</v>
      </c>
      <c r="G57" s="255" t="s">
        <v>2931</v>
      </c>
    </row>
    <row r="58" spans="1:7" ht="15.75">
      <c r="A58" s="252" t="s">
        <v>6981</v>
      </c>
      <c r="B58" s="252" t="s">
        <v>6982</v>
      </c>
      <c r="C58" s="253">
        <v>41834</v>
      </c>
      <c r="D58" s="254">
        <v>283.47847999999999</v>
      </c>
      <c r="E58" s="252" t="s">
        <v>2875</v>
      </c>
      <c r="F58" s="255" t="s">
        <v>2876</v>
      </c>
      <c r="G58" s="255" t="s">
        <v>2877</v>
      </c>
    </row>
    <row r="59" spans="1:7" ht="15.75">
      <c r="A59" s="252" t="s">
        <v>6983</v>
      </c>
      <c r="B59" s="252" t="s">
        <v>6984</v>
      </c>
      <c r="C59" s="253">
        <v>41834</v>
      </c>
      <c r="D59" s="254">
        <v>81.995000000000005</v>
      </c>
      <c r="E59" s="252" t="s">
        <v>6985</v>
      </c>
      <c r="F59" s="255" t="s">
        <v>6986</v>
      </c>
      <c r="G59" s="255" t="s">
        <v>6987</v>
      </c>
    </row>
    <row r="60" spans="1:7" ht="15.75">
      <c r="A60" s="252" t="s">
        <v>6988</v>
      </c>
      <c r="B60" s="252" t="s">
        <v>6989</v>
      </c>
      <c r="C60" s="253">
        <v>41834</v>
      </c>
      <c r="D60" s="254">
        <v>342.15840000000003</v>
      </c>
      <c r="E60" s="252" t="s">
        <v>2846</v>
      </c>
      <c r="F60" s="255" t="s">
        <v>2847</v>
      </c>
      <c r="G60" s="255" t="s">
        <v>2848</v>
      </c>
    </row>
    <row r="61" spans="1:7" ht="15.75">
      <c r="A61" s="252" t="s">
        <v>6990</v>
      </c>
      <c r="B61" s="252" t="s">
        <v>6991</v>
      </c>
      <c r="C61" s="253">
        <v>41852</v>
      </c>
      <c r="D61" s="254">
        <v>370.697</v>
      </c>
      <c r="E61" s="252" t="s">
        <v>6992</v>
      </c>
      <c r="F61" s="255" t="s">
        <v>6993</v>
      </c>
      <c r="G61" s="255" t="s">
        <v>6994</v>
      </c>
    </row>
    <row r="62" spans="1:7" ht="15.75">
      <c r="A62" s="252" t="s">
        <v>6995</v>
      </c>
      <c r="B62" s="252" t="s">
        <v>2928</v>
      </c>
      <c r="C62" s="253">
        <v>41877</v>
      </c>
      <c r="D62" s="254">
        <v>919.57510000000002</v>
      </c>
      <c r="E62" s="252" t="s">
        <v>6996</v>
      </c>
      <c r="F62" s="255" t="s">
        <v>2856</v>
      </c>
      <c r="G62" s="255" t="s">
        <v>6997</v>
      </c>
    </row>
    <row r="63" spans="1:7" ht="15.75">
      <c r="A63" s="252" t="s">
        <v>6998</v>
      </c>
      <c r="B63" s="252" t="s">
        <v>2879</v>
      </c>
      <c r="C63" s="253">
        <v>41877</v>
      </c>
      <c r="D63" s="254">
        <v>163.94399999999999</v>
      </c>
      <c r="E63" s="252" t="s">
        <v>6999</v>
      </c>
      <c r="F63" s="255" t="s">
        <v>7000</v>
      </c>
      <c r="G63" s="255" t="s">
        <v>2813</v>
      </c>
    </row>
    <row r="64" spans="1:7" ht="15.75">
      <c r="A64" s="252" t="s">
        <v>7001</v>
      </c>
      <c r="B64" s="252" t="s">
        <v>2898</v>
      </c>
      <c r="C64" s="253">
        <v>41880</v>
      </c>
      <c r="D64" s="254">
        <v>267.99923999999999</v>
      </c>
      <c r="E64" s="252" t="s">
        <v>6944</v>
      </c>
      <c r="F64" s="255" t="s">
        <v>6945</v>
      </c>
      <c r="G64" s="255" t="s">
        <v>6946</v>
      </c>
    </row>
    <row r="65" spans="1:7" ht="15.75">
      <c r="A65" s="252" t="s">
        <v>7002</v>
      </c>
      <c r="B65" s="252" t="s">
        <v>7003</v>
      </c>
      <c r="C65" s="253">
        <v>41884</v>
      </c>
      <c r="D65" s="254">
        <v>194.08500000000001</v>
      </c>
      <c r="E65" s="252" t="s">
        <v>7004</v>
      </c>
      <c r="F65" s="255" t="s">
        <v>7005</v>
      </c>
      <c r="G65" s="255" t="s">
        <v>7006</v>
      </c>
    </row>
    <row r="66" spans="1:7" ht="15.75">
      <c r="A66" s="252" t="s">
        <v>7007</v>
      </c>
      <c r="B66" s="252" t="s">
        <v>2940</v>
      </c>
      <c r="C66" s="253">
        <v>41890</v>
      </c>
      <c r="D66" s="254">
        <v>68.98948</v>
      </c>
      <c r="E66" s="252" t="s">
        <v>2941</v>
      </c>
      <c r="F66" s="255" t="s">
        <v>2942</v>
      </c>
      <c r="G66" s="255" t="s">
        <v>2943</v>
      </c>
    </row>
    <row r="67" spans="1:7" ht="15.75">
      <c r="A67" s="252" t="s">
        <v>7008</v>
      </c>
      <c r="B67" s="252" t="s">
        <v>7009</v>
      </c>
      <c r="C67" s="253">
        <v>41892</v>
      </c>
      <c r="D67" s="254">
        <v>48.048999999999999</v>
      </c>
      <c r="E67" s="252" t="s">
        <v>7010</v>
      </c>
      <c r="F67" s="255" t="s">
        <v>7011</v>
      </c>
      <c r="G67" s="255" t="s">
        <v>2834</v>
      </c>
    </row>
    <row r="68" spans="1:7" ht="15.75">
      <c r="A68" s="252" t="s">
        <v>7012</v>
      </c>
      <c r="B68" s="252" t="s">
        <v>6934</v>
      </c>
      <c r="C68" s="253">
        <v>41892</v>
      </c>
      <c r="D68" s="254">
        <v>199.45400000000001</v>
      </c>
      <c r="E68" s="252" t="s">
        <v>7013</v>
      </c>
      <c r="F68" s="255" t="s">
        <v>7014</v>
      </c>
      <c r="G68" s="255" t="s">
        <v>7015</v>
      </c>
    </row>
    <row r="69" spans="1:7" ht="15.75">
      <c r="A69" s="252" t="s">
        <v>7016</v>
      </c>
      <c r="B69" s="252" t="s">
        <v>7017</v>
      </c>
      <c r="C69" s="253">
        <v>41884</v>
      </c>
      <c r="D69" s="254">
        <v>447.84</v>
      </c>
      <c r="E69" s="252" t="s">
        <v>2871</v>
      </c>
      <c r="F69" s="255" t="s">
        <v>2872</v>
      </c>
      <c r="G69" s="255" t="s">
        <v>2818</v>
      </c>
    </row>
    <row r="70" spans="1:7" ht="15.75">
      <c r="A70" s="252" t="s">
        <v>7018</v>
      </c>
      <c r="B70" s="252" t="s">
        <v>7019</v>
      </c>
      <c r="C70" s="253">
        <v>41884</v>
      </c>
      <c r="D70" s="254">
        <v>465.24</v>
      </c>
      <c r="E70" s="252" t="s">
        <v>2871</v>
      </c>
      <c r="F70" s="255" t="s">
        <v>2872</v>
      </c>
      <c r="G70" s="255" t="s">
        <v>2818</v>
      </c>
    </row>
    <row r="71" spans="1:7" ht="15.75">
      <c r="A71" s="252" t="s">
        <v>7020</v>
      </c>
      <c r="B71" s="252" t="s">
        <v>7021</v>
      </c>
      <c r="C71" s="253">
        <v>41891</v>
      </c>
      <c r="D71" s="254">
        <v>426.18</v>
      </c>
      <c r="E71" s="252" t="s">
        <v>2871</v>
      </c>
      <c r="F71" s="255" t="s">
        <v>2872</v>
      </c>
      <c r="G71" s="255" t="s">
        <v>2818</v>
      </c>
    </row>
    <row r="72" spans="1:7" ht="15.75">
      <c r="A72" s="252" t="s">
        <v>7022</v>
      </c>
      <c r="B72" s="252" t="s">
        <v>7023</v>
      </c>
      <c r="C72" s="253">
        <v>41890</v>
      </c>
      <c r="D72" s="254">
        <v>3613.5702200000001</v>
      </c>
      <c r="E72" s="252" t="s">
        <v>6996</v>
      </c>
      <c r="F72" s="255" t="s">
        <v>2856</v>
      </c>
      <c r="G72" s="255" t="s">
        <v>6997</v>
      </c>
    </row>
    <row r="73" spans="1:7" ht="15.75">
      <c r="A73" s="252" t="s">
        <v>7024</v>
      </c>
      <c r="B73" s="252" t="s">
        <v>7025</v>
      </c>
      <c r="C73" s="253">
        <v>41905</v>
      </c>
      <c r="D73" s="254">
        <v>95.279939999999996</v>
      </c>
      <c r="E73" s="252" t="s">
        <v>2832</v>
      </c>
      <c r="F73" s="255" t="s">
        <v>2833</v>
      </c>
      <c r="G73" s="255" t="s">
        <v>2834</v>
      </c>
    </row>
    <row r="74" spans="1:7" ht="15.75">
      <c r="A74" s="252" t="s">
        <v>7026</v>
      </c>
      <c r="B74" s="252" t="s">
        <v>7027</v>
      </c>
      <c r="C74" s="253">
        <v>41905</v>
      </c>
      <c r="D74" s="254">
        <v>82.8095</v>
      </c>
      <c r="E74" s="252" t="s">
        <v>2832</v>
      </c>
      <c r="F74" s="255" t="s">
        <v>2833</v>
      </c>
      <c r="G74" s="255" t="s">
        <v>2834</v>
      </c>
    </row>
    <row r="75" spans="1:7" ht="15.75">
      <c r="A75" s="252" t="s">
        <v>7028</v>
      </c>
      <c r="B75" s="252" t="s">
        <v>7029</v>
      </c>
      <c r="C75" s="253">
        <v>41887</v>
      </c>
      <c r="D75" s="254">
        <v>4107.4159799999998</v>
      </c>
      <c r="E75" s="252" t="s">
        <v>2846</v>
      </c>
      <c r="F75" s="255" t="s">
        <v>2847</v>
      </c>
      <c r="G75" s="255" t="s">
        <v>2848</v>
      </c>
    </row>
    <row r="76" spans="1:7" ht="15.75">
      <c r="A76" s="252" t="s">
        <v>7030</v>
      </c>
      <c r="B76" s="252" t="s">
        <v>7031</v>
      </c>
      <c r="C76" s="253">
        <v>41890</v>
      </c>
      <c r="D76" s="254">
        <v>2200.0156000000002</v>
      </c>
      <c r="E76" s="252" t="s">
        <v>2846</v>
      </c>
      <c r="F76" s="255" t="s">
        <v>2847</v>
      </c>
      <c r="G76" s="255" t="s">
        <v>2848</v>
      </c>
    </row>
    <row r="77" spans="1:7" ht="15.75">
      <c r="A77" s="252" t="s">
        <v>7032</v>
      </c>
      <c r="B77" s="252" t="s">
        <v>7033</v>
      </c>
      <c r="C77" s="253">
        <v>41926</v>
      </c>
      <c r="D77" s="254">
        <v>2108.4304400000001</v>
      </c>
      <c r="E77" s="252" t="s">
        <v>2832</v>
      </c>
      <c r="F77" s="255" t="s">
        <v>2833</v>
      </c>
      <c r="G77" s="255" t="s">
        <v>2834</v>
      </c>
    </row>
    <row r="78" spans="1:7" ht="15.75">
      <c r="A78" s="252" t="s">
        <v>7034</v>
      </c>
      <c r="B78" s="252" t="s">
        <v>2883</v>
      </c>
      <c r="C78" s="253">
        <v>41935</v>
      </c>
      <c r="D78" s="254">
        <v>1224.8399999999999</v>
      </c>
      <c r="E78" s="252" t="s">
        <v>7035</v>
      </c>
      <c r="F78" s="255" t="s">
        <v>7036</v>
      </c>
      <c r="G78" s="255" t="s">
        <v>7037</v>
      </c>
    </row>
    <row r="79" spans="1:7" ht="15.75">
      <c r="A79" s="252" t="s">
        <v>7038</v>
      </c>
      <c r="B79" s="252" t="s">
        <v>6984</v>
      </c>
      <c r="C79" s="253">
        <v>41949</v>
      </c>
      <c r="D79" s="254">
        <v>106.807</v>
      </c>
      <c r="E79" s="252" t="s">
        <v>6985</v>
      </c>
      <c r="F79" s="255" t="s">
        <v>6986</v>
      </c>
      <c r="G79" s="255" t="s">
        <v>6987</v>
      </c>
    </row>
    <row r="80" spans="1:7" ht="15.75">
      <c r="A80" s="252" t="s">
        <v>7039</v>
      </c>
      <c r="B80" s="252" t="s">
        <v>7040</v>
      </c>
      <c r="C80" s="253">
        <v>41955</v>
      </c>
      <c r="D80" s="254">
        <v>119.34</v>
      </c>
      <c r="E80" s="252" t="s">
        <v>7041</v>
      </c>
      <c r="F80" s="255" t="s">
        <v>7042</v>
      </c>
      <c r="G80" s="255" t="s">
        <v>2886</v>
      </c>
    </row>
    <row r="81" spans="1:7" ht="15.75">
      <c r="A81" s="252" t="s">
        <v>7043</v>
      </c>
      <c r="B81" s="252" t="s">
        <v>7044</v>
      </c>
      <c r="C81" s="253">
        <v>41960</v>
      </c>
      <c r="D81" s="254">
        <v>352.46600000000001</v>
      </c>
      <c r="E81" s="252" t="s">
        <v>6899</v>
      </c>
      <c r="F81" s="255" t="s">
        <v>6900</v>
      </c>
      <c r="G81" s="255" t="s">
        <v>6901</v>
      </c>
    </row>
    <row r="82" spans="1:7" ht="15.75">
      <c r="A82" s="252" t="s">
        <v>7045</v>
      </c>
      <c r="B82" s="252" t="s">
        <v>7046</v>
      </c>
      <c r="C82" s="253">
        <v>41943</v>
      </c>
      <c r="D82" s="254">
        <v>258.96440999999999</v>
      </c>
      <c r="E82" s="252" t="s">
        <v>6899</v>
      </c>
      <c r="F82" s="255" t="s">
        <v>6900</v>
      </c>
      <c r="G82" s="255" t="s">
        <v>6901</v>
      </c>
    </row>
    <row r="83" spans="1:7" ht="15.75">
      <c r="A83" s="252" t="s">
        <v>7047</v>
      </c>
      <c r="B83" s="252" t="s">
        <v>7048</v>
      </c>
      <c r="C83" s="253">
        <v>41974</v>
      </c>
      <c r="D83" s="254">
        <v>277.29996</v>
      </c>
      <c r="E83" s="252" t="s">
        <v>7004</v>
      </c>
      <c r="F83" s="255" t="s">
        <v>7005</v>
      </c>
      <c r="G83" s="255" t="s">
        <v>7006</v>
      </c>
    </row>
    <row r="84" spans="1:7" ht="15.75">
      <c r="A84" s="252" t="s">
        <v>7049</v>
      </c>
      <c r="B84" s="252" t="s">
        <v>7050</v>
      </c>
      <c r="C84" s="253">
        <v>41985</v>
      </c>
      <c r="D84" s="254">
        <v>219.584</v>
      </c>
      <c r="E84" s="252" t="s">
        <v>7051</v>
      </c>
      <c r="F84" s="255" t="s">
        <v>7052</v>
      </c>
      <c r="G84" s="255" t="s">
        <v>7053</v>
      </c>
    </row>
    <row r="85" spans="1:7" ht="15.75">
      <c r="A85" s="252" t="s">
        <v>7054</v>
      </c>
      <c r="B85" s="252" t="s">
        <v>7055</v>
      </c>
      <c r="C85" s="253">
        <v>41998</v>
      </c>
      <c r="D85" s="254">
        <v>76.272800000000004</v>
      </c>
      <c r="E85" s="252" t="s">
        <v>7056</v>
      </c>
      <c r="F85" s="255" t="s">
        <v>7057</v>
      </c>
      <c r="G85" s="255" t="s">
        <v>2834</v>
      </c>
    </row>
    <row r="86" spans="1:7" ht="15.75">
      <c r="A86" s="252" t="s">
        <v>7058</v>
      </c>
      <c r="B86" s="252" t="s">
        <v>7059</v>
      </c>
      <c r="C86" s="253">
        <v>41667</v>
      </c>
      <c r="D86" s="254">
        <v>327.25979999999998</v>
      </c>
      <c r="E86" s="252" t="s">
        <v>6961</v>
      </c>
      <c r="F86" s="255" t="s">
        <v>2900</v>
      </c>
      <c r="G86" s="255" t="s">
        <v>2901</v>
      </c>
    </row>
    <row r="87" spans="1:7" ht="15.75">
      <c r="A87" s="252" t="s">
        <v>7060</v>
      </c>
      <c r="B87" s="252" t="s">
        <v>7061</v>
      </c>
      <c r="C87" s="253">
        <v>41680</v>
      </c>
      <c r="D87" s="254">
        <v>282.02</v>
      </c>
      <c r="E87" s="252" t="s">
        <v>7062</v>
      </c>
      <c r="F87" s="255" t="s">
        <v>7063</v>
      </c>
      <c r="G87" s="255" t="s">
        <v>7064</v>
      </c>
    </row>
    <row r="88" spans="1:7" ht="15.75">
      <c r="A88" s="252" t="s">
        <v>7065</v>
      </c>
      <c r="B88" s="252" t="s">
        <v>7066</v>
      </c>
      <c r="C88" s="253">
        <v>41688</v>
      </c>
      <c r="D88" s="254">
        <v>373.7</v>
      </c>
      <c r="E88" s="252" t="s">
        <v>6961</v>
      </c>
      <c r="F88" s="255" t="s">
        <v>2900</v>
      </c>
      <c r="G88" s="255" t="s">
        <v>2901</v>
      </c>
    </row>
    <row r="89" spans="1:7" ht="15.75">
      <c r="A89" s="252" t="s">
        <v>7067</v>
      </c>
      <c r="B89" s="252" t="s">
        <v>7068</v>
      </c>
      <c r="C89" s="253">
        <v>41695</v>
      </c>
      <c r="D89" s="254">
        <v>716.73199999999997</v>
      </c>
      <c r="E89" s="252" t="s">
        <v>7069</v>
      </c>
      <c r="F89" s="255" t="s">
        <v>7070</v>
      </c>
      <c r="G89" s="255" t="s">
        <v>7071</v>
      </c>
    </row>
    <row r="90" spans="1:7" ht="15.75">
      <c r="A90" s="252" t="s">
        <v>7072</v>
      </c>
      <c r="B90" s="252" t="s">
        <v>7073</v>
      </c>
      <c r="C90" s="253">
        <v>41740</v>
      </c>
      <c r="D90" s="254">
        <v>8496</v>
      </c>
      <c r="E90" s="252" t="s">
        <v>7074</v>
      </c>
      <c r="F90" s="255" t="s">
        <v>7075</v>
      </c>
      <c r="G90" s="255" t="s">
        <v>2843</v>
      </c>
    </row>
    <row r="91" spans="1:7" ht="15.75">
      <c r="A91" s="252" t="s">
        <v>7076</v>
      </c>
      <c r="B91" s="252" t="s">
        <v>7077</v>
      </c>
      <c r="C91" s="253">
        <v>41788</v>
      </c>
      <c r="D91" s="254">
        <v>4101.7309800000003</v>
      </c>
      <c r="E91" s="252" t="s">
        <v>7078</v>
      </c>
      <c r="F91" s="255" t="s">
        <v>7079</v>
      </c>
      <c r="G91" s="255" t="s">
        <v>7080</v>
      </c>
    </row>
    <row r="92" spans="1:7" ht="15.75">
      <c r="A92" s="252" t="s">
        <v>7081</v>
      </c>
      <c r="B92" s="252" t="s">
        <v>7082</v>
      </c>
      <c r="C92" s="253">
        <v>41807</v>
      </c>
      <c r="D92" s="254">
        <v>6426</v>
      </c>
      <c r="E92" s="252" t="s">
        <v>2880</v>
      </c>
      <c r="F92" s="255" t="s">
        <v>2881</v>
      </c>
      <c r="G92" s="255" t="s">
        <v>2848</v>
      </c>
    </row>
    <row r="93" spans="1:7" ht="15.75">
      <c r="A93" s="252" t="s">
        <v>7083</v>
      </c>
      <c r="B93" s="252" t="s">
        <v>7050</v>
      </c>
      <c r="C93" s="253">
        <v>41841</v>
      </c>
      <c r="D93" s="254">
        <v>618.32000000000005</v>
      </c>
      <c r="E93" s="252" t="s">
        <v>6944</v>
      </c>
      <c r="F93" s="255" t="s">
        <v>6945</v>
      </c>
      <c r="G93" s="255" t="s">
        <v>6946</v>
      </c>
    </row>
    <row r="94" spans="1:7" ht="15.75">
      <c r="A94" s="252" t="s">
        <v>7084</v>
      </c>
      <c r="B94" s="252" t="s">
        <v>7085</v>
      </c>
      <c r="C94" s="253">
        <v>41890</v>
      </c>
      <c r="D94" s="254">
        <v>2301</v>
      </c>
      <c r="E94" s="252" t="s">
        <v>3004</v>
      </c>
      <c r="F94" s="255" t="s">
        <v>3005</v>
      </c>
      <c r="G94" s="255" t="s">
        <v>3006</v>
      </c>
    </row>
    <row r="95" spans="1:7" ht="15.75">
      <c r="A95" s="252" t="s">
        <v>7086</v>
      </c>
      <c r="B95" s="252" t="s">
        <v>7087</v>
      </c>
      <c r="C95" s="253">
        <v>41892</v>
      </c>
      <c r="D95" s="254">
        <v>426.14519999999999</v>
      </c>
      <c r="E95" s="252" t="s">
        <v>2832</v>
      </c>
      <c r="F95" s="255" t="s">
        <v>2833</v>
      </c>
      <c r="G95" s="255" t="s">
        <v>2834</v>
      </c>
    </row>
    <row r="96" spans="1:7" ht="15.75">
      <c r="A96" s="256" t="s">
        <v>3014</v>
      </c>
      <c r="D96" s="257">
        <f>SUM(D7:D95)</f>
        <v>100853.20674999998</v>
      </c>
    </row>
  </sheetData>
  <customSheetViews>
    <customSheetView guid="{AD7E442E-DD5C-42DD-BCA2-ACC5576F7C88}" showPageBreaks="1" fitToPage="1" printArea="1" view="pageBreakPreview">
      <selection activeCell="B6" sqref="B6"/>
      <pageMargins left="0.27559055118110237" right="0.19685039370078741" top="0.78740157480314965" bottom="0.27559055118110237" header="0" footer="0"/>
      <printOptions horizontalCentered="1"/>
      <pageSetup paperSize="9" scale="76" fitToHeight="0" orientation="landscape" r:id="rId1"/>
    </customSheetView>
    <customSheetView guid="{A211E8FE-0EB8-4B84-973D-E1AEAFDEA977}" showPageBreaks="1" fitToPage="1" printArea="1" state="hidden" view="pageBreakPreview">
      <selection activeCell="B6" sqref="B6"/>
      <pageMargins left="0.27559055118110237" right="0.19685039370078741" top="0.78740157480314965" bottom="0.27559055118110237" header="0" footer="0"/>
      <printOptions horizontalCentered="1"/>
      <pageSetup paperSize="9" scale="76"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19685039370078741" top="0.78740157480314965" bottom="0.27559055118110237" header="0" footer="0"/>
  <pageSetup paperSize="9" scale="76"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129"/>
  <sheetViews>
    <sheetView workbookViewId="0">
      <selection activeCell="N2" sqref="N2"/>
    </sheetView>
  </sheetViews>
  <sheetFormatPr defaultRowHeight="15.75"/>
  <cols>
    <col min="2" max="2" width="16.25" customWidth="1"/>
    <col min="3" max="3" width="14.25" customWidth="1"/>
    <col min="6" max="6" width="13" customWidth="1"/>
    <col min="7" max="7" width="12.125" customWidth="1"/>
    <col min="9" max="9" width="12.5" customWidth="1"/>
  </cols>
  <sheetData>
    <row r="1" spans="1:12">
      <c r="B1">
        <v>22</v>
      </c>
      <c r="F1">
        <v>21</v>
      </c>
      <c r="I1">
        <v>5</v>
      </c>
    </row>
    <row r="2" spans="1:12">
      <c r="A2">
        <v>1</v>
      </c>
      <c r="B2" s="120">
        <v>6300000221</v>
      </c>
      <c r="C2">
        <v>6300004473</v>
      </c>
      <c r="F2" s="120">
        <v>6100011292</v>
      </c>
      <c r="G2">
        <v>6100017212</v>
      </c>
      <c r="I2" s="120">
        <v>6100010206</v>
      </c>
      <c r="K2">
        <v>10</v>
      </c>
      <c r="L2">
        <v>10</v>
      </c>
    </row>
    <row r="3" spans="1:12">
      <c r="A3">
        <v>2</v>
      </c>
      <c r="B3" s="120">
        <v>6300000344</v>
      </c>
      <c r="C3">
        <v>6300004473</v>
      </c>
      <c r="F3" s="120">
        <v>6100011226</v>
      </c>
      <c r="G3">
        <v>6100020493</v>
      </c>
      <c r="I3" s="120">
        <v>6100010210</v>
      </c>
      <c r="K3">
        <v>11</v>
      </c>
      <c r="L3">
        <v>11</v>
      </c>
    </row>
    <row r="4" spans="1:12">
      <c r="A4">
        <v>3</v>
      </c>
      <c r="B4" s="120">
        <v>6300000392</v>
      </c>
      <c r="C4">
        <v>6300004473</v>
      </c>
      <c r="F4" s="120">
        <v>6100011232</v>
      </c>
      <c r="G4">
        <v>6100020493</v>
      </c>
      <c r="I4" s="120">
        <v>6100010207</v>
      </c>
      <c r="K4">
        <v>17</v>
      </c>
      <c r="L4">
        <v>56</v>
      </c>
    </row>
    <row r="5" spans="1:12">
      <c r="A5">
        <v>4</v>
      </c>
      <c r="B5" s="120">
        <v>6300000397</v>
      </c>
      <c r="C5">
        <v>6300004473</v>
      </c>
      <c r="F5" s="120">
        <v>6100011233</v>
      </c>
      <c r="G5">
        <v>6100020493</v>
      </c>
      <c r="I5" s="120">
        <v>6100010205</v>
      </c>
      <c r="K5">
        <v>56</v>
      </c>
      <c r="L5">
        <v>72</v>
      </c>
    </row>
    <row r="6" spans="1:12">
      <c r="A6">
        <v>5</v>
      </c>
      <c r="B6" s="120">
        <v>6300000706</v>
      </c>
      <c r="C6">
        <v>6300004473</v>
      </c>
      <c r="F6" s="120">
        <v>6100011234</v>
      </c>
      <c r="G6">
        <v>6100020493</v>
      </c>
      <c r="I6" s="120">
        <v>6100010236</v>
      </c>
      <c r="K6">
        <v>72</v>
      </c>
      <c r="L6">
        <v>91</v>
      </c>
    </row>
    <row r="7" spans="1:12">
      <c r="A7">
        <v>6</v>
      </c>
      <c r="B7" s="120">
        <v>6300000311</v>
      </c>
      <c r="C7">
        <v>6300004473</v>
      </c>
      <c r="F7" s="120">
        <v>6100011236</v>
      </c>
      <c r="G7">
        <v>6100020493</v>
      </c>
      <c r="K7">
        <v>91</v>
      </c>
      <c r="L7">
        <v>111</v>
      </c>
    </row>
    <row r="8" spans="1:12">
      <c r="A8">
        <v>7</v>
      </c>
      <c r="B8" s="120">
        <v>6300000361</v>
      </c>
      <c r="C8">
        <v>6300004473</v>
      </c>
      <c r="F8" s="120">
        <v>6100011237</v>
      </c>
      <c r="G8">
        <v>6100020493</v>
      </c>
      <c r="K8">
        <v>111</v>
      </c>
      <c r="L8">
        <v>118</v>
      </c>
    </row>
    <row r="9" spans="1:12">
      <c r="A9">
        <v>8</v>
      </c>
      <c r="B9" s="120">
        <v>6300000379</v>
      </c>
      <c r="C9">
        <v>6300004473</v>
      </c>
      <c r="F9" s="120">
        <v>6100011252</v>
      </c>
      <c r="G9">
        <v>6100020493</v>
      </c>
      <c r="K9">
        <v>118</v>
      </c>
      <c r="L9">
        <v>119</v>
      </c>
    </row>
    <row r="10" spans="1:12">
      <c r="A10">
        <v>9</v>
      </c>
      <c r="B10" s="120">
        <v>6300000380</v>
      </c>
      <c r="C10">
        <v>6300004473</v>
      </c>
      <c r="F10" s="120">
        <v>6100011215</v>
      </c>
      <c r="G10">
        <v>6100020493</v>
      </c>
      <c r="K10">
        <v>119</v>
      </c>
      <c r="L10">
        <v>122</v>
      </c>
    </row>
    <row r="11" spans="1:12">
      <c r="A11">
        <v>10</v>
      </c>
      <c r="B11" s="120">
        <v>6300000381</v>
      </c>
      <c r="C11">
        <v>6300004473</v>
      </c>
      <c r="F11" s="120">
        <v>6100011213</v>
      </c>
      <c r="G11">
        <v>6100020493</v>
      </c>
      <c r="K11">
        <v>122</v>
      </c>
      <c r="L11">
        <v>123</v>
      </c>
    </row>
    <row r="12" spans="1:12">
      <c r="A12">
        <v>11</v>
      </c>
      <c r="B12" s="120">
        <v>6300000382</v>
      </c>
      <c r="C12">
        <v>6300004473</v>
      </c>
      <c r="F12" s="120">
        <v>6100011212</v>
      </c>
      <c r="G12">
        <v>6100020493</v>
      </c>
      <c r="K12">
        <v>123</v>
      </c>
      <c r="L12">
        <v>125</v>
      </c>
    </row>
    <row r="13" spans="1:12">
      <c r="A13">
        <v>12</v>
      </c>
      <c r="B13" s="120">
        <v>6300000383</v>
      </c>
      <c r="C13">
        <v>6300004473</v>
      </c>
      <c r="F13" s="120">
        <v>6100011224</v>
      </c>
      <c r="G13">
        <v>6100020493</v>
      </c>
      <c r="K13">
        <v>125</v>
      </c>
      <c r="L13">
        <v>129</v>
      </c>
    </row>
    <row r="14" spans="1:12">
      <c r="A14">
        <v>13</v>
      </c>
      <c r="B14" s="120">
        <v>6300000384</v>
      </c>
      <c r="C14">
        <v>6300004473</v>
      </c>
      <c r="F14" s="120">
        <v>6100011223</v>
      </c>
      <c r="G14">
        <v>6100020493</v>
      </c>
      <c r="K14">
        <v>129</v>
      </c>
      <c r="L14">
        <v>130</v>
      </c>
    </row>
    <row r="15" spans="1:12">
      <c r="A15">
        <v>14</v>
      </c>
      <c r="B15" s="120">
        <v>6300000385</v>
      </c>
      <c r="C15">
        <v>6300004473</v>
      </c>
      <c r="F15" s="120">
        <v>6100011238</v>
      </c>
      <c r="G15">
        <v>6100020493</v>
      </c>
      <c r="K15">
        <v>130</v>
      </c>
      <c r="L15">
        <v>132</v>
      </c>
    </row>
    <row r="16" spans="1:12">
      <c r="A16">
        <v>15</v>
      </c>
      <c r="B16" s="120">
        <v>6300000386</v>
      </c>
      <c r="C16">
        <v>6300004473</v>
      </c>
      <c r="F16" s="120">
        <v>6100011239</v>
      </c>
      <c r="G16">
        <v>6100020493</v>
      </c>
      <c r="K16">
        <v>132</v>
      </c>
      <c r="L16">
        <v>135</v>
      </c>
    </row>
    <row r="17" spans="1:12">
      <c r="A17">
        <v>16</v>
      </c>
      <c r="B17" s="120">
        <v>6300000387</v>
      </c>
      <c r="C17">
        <v>6300004473</v>
      </c>
      <c r="F17" s="120">
        <v>6100011240</v>
      </c>
      <c r="G17">
        <v>6100020493</v>
      </c>
      <c r="K17">
        <v>135</v>
      </c>
      <c r="L17">
        <v>137</v>
      </c>
    </row>
    <row r="18" spans="1:12">
      <c r="A18">
        <v>17</v>
      </c>
      <c r="B18" s="120">
        <v>6300000390</v>
      </c>
      <c r="C18">
        <v>6300004473</v>
      </c>
      <c r="F18" s="120">
        <v>6100011227</v>
      </c>
      <c r="G18">
        <v>6100020493</v>
      </c>
      <c r="K18">
        <v>137</v>
      </c>
      <c r="L18">
        <v>151</v>
      </c>
    </row>
    <row r="19" spans="1:12">
      <c r="A19">
        <v>18</v>
      </c>
      <c r="B19" s="120">
        <v>6300000438</v>
      </c>
      <c r="C19">
        <v>6300004435</v>
      </c>
      <c r="F19" s="120">
        <v>6100011229</v>
      </c>
      <c r="G19">
        <v>6100020493</v>
      </c>
      <c r="K19">
        <v>151</v>
      </c>
      <c r="L19">
        <v>170</v>
      </c>
    </row>
    <row r="20" spans="1:12">
      <c r="A20">
        <v>19</v>
      </c>
      <c r="B20" s="120">
        <v>6300000450</v>
      </c>
      <c r="C20">
        <v>6300004473</v>
      </c>
      <c r="F20" s="120">
        <v>6100011230</v>
      </c>
      <c r="G20">
        <v>6100020493</v>
      </c>
      <c r="K20">
        <v>170</v>
      </c>
      <c r="L20">
        <v>172</v>
      </c>
    </row>
    <row r="21" spans="1:12">
      <c r="A21">
        <v>20</v>
      </c>
      <c r="B21" s="120">
        <v>6300000531</v>
      </c>
      <c r="C21">
        <v>6300004473</v>
      </c>
      <c r="F21" s="120">
        <v>6100011231</v>
      </c>
      <c r="G21">
        <v>6100020493</v>
      </c>
      <c r="K21">
        <v>172</v>
      </c>
      <c r="L21">
        <v>183</v>
      </c>
    </row>
    <row r="22" spans="1:12">
      <c r="A22">
        <v>21</v>
      </c>
      <c r="B22" s="120">
        <v>6300000571</v>
      </c>
      <c r="C22">
        <v>6300004473</v>
      </c>
      <c r="F22" s="120">
        <v>6100011220</v>
      </c>
      <c r="G22">
        <v>6100020493</v>
      </c>
      <c r="K22">
        <v>182</v>
      </c>
      <c r="L22">
        <v>205</v>
      </c>
    </row>
    <row r="23" spans="1:12">
      <c r="A23">
        <v>22</v>
      </c>
      <c r="B23" s="120">
        <v>6300000583</v>
      </c>
      <c r="C23">
        <v>6300004473</v>
      </c>
      <c r="F23" s="120">
        <v>6100011219</v>
      </c>
      <c r="K23">
        <v>183</v>
      </c>
      <c r="L23">
        <v>216</v>
      </c>
    </row>
    <row r="24" spans="1:12">
      <c r="A24">
        <v>23</v>
      </c>
      <c r="B24" s="120">
        <v>6300000638</v>
      </c>
      <c r="F24" s="120">
        <v>6100011222</v>
      </c>
      <c r="K24">
        <v>195</v>
      </c>
      <c r="L24">
        <v>217</v>
      </c>
    </row>
    <row r="25" spans="1:12">
      <c r="A25">
        <v>24</v>
      </c>
      <c r="B25" s="120">
        <v>6300000676</v>
      </c>
      <c r="F25" s="120">
        <v>6100011221</v>
      </c>
      <c r="K25">
        <v>200</v>
      </c>
      <c r="L25">
        <v>219</v>
      </c>
    </row>
    <row r="26" spans="1:12">
      <c r="A26">
        <v>25</v>
      </c>
      <c r="B26" s="120">
        <v>6300000678</v>
      </c>
      <c r="F26" s="120">
        <v>6100012258</v>
      </c>
      <c r="K26">
        <v>205</v>
      </c>
      <c r="L26">
        <v>220</v>
      </c>
    </row>
    <row r="27" spans="1:12">
      <c r="A27">
        <v>26</v>
      </c>
      <c r="B27" s="120">
        <v>6300000684</v>
      </c>
      <c r="F27" s="120" t="s">
        <v>314</v>
      </c>
      <c r="K27">
        <v>216</v>
      </c>
      <c r="L27">
        <v>222</v>
      </c>
    </row>
    <row r="28" spans="1:12">
      <c r="A28">
        <v>27</v>
      </c>
      <c r="B28" s="120">
        <v>6300000687</v>
      </c>
      <c r="F28" s="120" t="s">
        <v>314</v>
      </c>
      <c r="K28">
        <v>217</v>
      </c>
      <c r="L28">
        <v>223</v>
      </c>
    </row>
    <row r="29" spans="1:12">
      <c r="A29">
        <v>28</v>
      </c>
      <c r="B29" s="120">
        <v>6300000688</v>
      </c>
      <c r="F29" s="120" t="s">
        <v>314</v>
      </c>
      <c r="K29">
        <v>219</v>
      </c>
      <c r="L29">
        <v>224</v>
      </c>
    </row>
    <row r="30" spans="1:12">
      <c r="A30">
        <v>29</v>
      </c>
      <c r="B30" s="120">
        <v>6300000690</v>
      </c>
      <c r="F30" s="120" t="s">
        <v>314</v>
      </c>
      <c r="K30">
        <v>220</v>
      </c>
      <c r="L30">
        <v>225</v>
      </c>
    </row>
    <row r="31" spans="1:12">
      <c r="A31">
        <v>30</v>
      </c>
      <c r="B31" s="120">
        <v>6300000694</v>
      </c>
      <c r="F31" s="120" t="s">
        <v>314</v>
      </c>
      <c r="K31">
        <v>222</v>
      </c>
      <c r="L31">
        <v>236</v>
      </c>
    </row>
    <row r="32" spans="1:12">
      <c r="A32">
        <v>31</v>
      </c>
      <c r="B32" s="120">
        <v>6300000695</v>
      </c>
      <c r="F32" s="120" t="s">
        <v>314</v>
      </c>
      <c r="K32">
        <v>223</v>
      </c>
      <c r="L32">
        <v>278</v>
      </c>
    </row>
    <row r="33" spans="3:12">
      <c r="K33">
        <v>224</v>
      </c>
      <c r="L33">
        <v>291</v>
      </c>
    </row>
    <row r="34" spans="3:12">
      <c r="C34">
        <f>(SUM(C2:C23)-C19)/21</f>
        <v>6300004473</v>
      </c>
      <c r="K34">
        <v>225</v>
      </c>
      <c r="L34">
        <v>302</v>
      </c>
    </row>
    <row r="35" spans="3:12">
      <c r="K35">
        <v>236</v>
      </c>
      <c r="L35">
        <v>304</v>
      </c>
    </row>
    <row r="36" spans="3:12">
      <c r="K36">
        <v>264</v>
      </c>
      <c r="L36">
        <v>310</v>
      </c>
    </row>
    <row r="37" spans="3:12">
      <c r="K37">
        <v>278</v>
      </c>
      <c r="L37">
        <v>317</v>
      </c>
    </row>
    <row r="38" spans="3:12">
      <c r="K38">
        <v>291</v>
      </c>
      <c r="L38">
        <v>382</v>
      </c>
    </row>
    <row r="39" spans="3:12">
      <c r="K39">
        <v>302</v>
      </c>
      <c r="L39">
        <v>399</v>
      </c>
    </row>
    <row r="40" spans="3:12">
      <c r="K40">
        <v>304</v>
      </c>
      <c r="L40">
        <v>428</v>
      </c>
    </row>
    <row r="41" spans="3:12">
      <c r="K41">
        <v>310</v>
      </c>
      <c r="L41">
        <v>536</v>
      </c>
    </row>
    <row r="42" spans="3:12">
      <c r="K42">
        <v>317</v>
      </c>
      <c r="L42">
        <v>546</v>
      </c>
    </row>
    <row r="43" spans="3:12">
      <c r="K43">
        <v>340</v>
      </c>
      <c r="L43">
        <v>547</v>
      </c>
    </row>
    <row r="44" spans="3:12">
      <c r="K44">
        <v>341</v>
      </c>
      <c r="L44">
        <v>552</v>
      </c>
    </row>
    <row r="45" spans="3:12">
      <c r="K45">
        <v>342</v>
      </c>
      <c r="L45">
        <v>563</v>
      </c>
    </row>
    <row r="46" spans="3:12">
      <c r="K46">
        <v>345</v>
      </c>
      <c r="L46">
        <v>564</v>
      </c>
    </row>
    <row r="47" spans="3:12">
      <c r="K47">
        <v>354</v>
      </c>
      <c r="L47">
        <v>576</v>
      </c>
    </row>
    <row r="48" spans="3:12">
      <c r="K48">
        <v>359</v>
      </c>
      <c r="L48">
        <v>579</v>
      </c>
    </row>
    <row r="49" spans="11:12">
      <c r="K49">
        <v>375</v>
      </c>
      <c r="L49">
        <v>580</v>
      </c>
    </row>
    <row r="50" spans="11:12">
      <c r="K50">
        <v>376</v>
      </c>
      <c r="L50">
        <v>602</v>
      </c>
    </row>
    <row r="51" spans="11:12">
      <c r="K51">
        <v>382</v>
      </c>
      <c r="L51">
        <v>605</v>
      </c>
    </row>
    <row r="52" spans="11:12">
      <c r="K52">
        <v>399</v>
      </c>
      <c r="L52">
        <v>610</v>
      </c>
    </row>
    <row r="53" spans="11:12">
      <c r="K53">
        <v>401</v>
      </c>
      <c r="L53">
        <v>611</v>
      </c>
    </row>
    <row r="54" spans="11:12">
      <c r="K54">
        <v>409</v>
      </c>
      <c r="L54">
        <v>612</v>
      </c>
    </row>
    <row r="55" spans="11:12">
      <c r="K55">
        <v>411</v>
      </c>
      <c r="L55">
        <v>614</v>
      </c>
    </row>
    <row r="56" spans="11:12">
      <c r="K56">
        <v>412</v>
      </c>
      <c r="L56">
        <v>617</v>
      </c>
    </row>
    <row r="57" spans="11:12">
      <c r="K57">
        <v>428</v>
      </c>
      <c r="L57">
        <v>619</v>
      </c>
    </row>
    <row r="58" spans="11:12">
      <c r="K58">
        <v>436</v>
      </c>
      <c r="L58">
        <v>621</v>
      </c>
    </row>
    <row r="59" spans="11:12">
      <c r="K59">
        <v>437</v>
      </c>
      <c r="L59">
        <v>633</v>
      </c>
    </row>
    <row r="60" spans="11:12">
      <c r="K60">
        <v>438</v>
      </c>
      <c r="L60">
        <v>636</v>
      </c>
    </row>
    <row r="61" spans="11:12">
      <c r="K61">
        <v>439</v>
      </c>
      <c r="L61">
        <v>665</v>
      </c>
    </row>
    <row r="62" spans="11:12">
      <c r="K62">
        <v>440</v>
      </c>
      <c r="L62">
        <v>696</v>
      </c>
    </row>
    <row r="63" spans="11:12">
      <c r="K63">
        <v>441</v>
      </c>
      <c r="L63">
        <v>697</v>
      </c>
    </row>
    <row r="64" spans="11:12">
      <c r="K64">
        <v>443</v>
      </c>
      <c r="L64">
        <v>719</v>
      </c>
    </row>
    <row r="65" spans="11:12">
      <c r="K65">
        <v>444</v>
      </c>
      <c r="L65">
        <v>741</v>
      </c>
    </row>
    <row r="66" spans="11:12">
      <c r="K66">
        <v>445</v>
      </c>
    </row>
    <row r="67" spans="11:12">
      <c r="K67">
        <v>446</v>
      </c>
    </row>
    <row r="68" spans="11:12">
      <c r="K68">
        <v>457</v>
      </c>
    </row>
    <row r="69" spans="11:12">
      <c r="K69">
        <v>458</v>
      </c>
    </row>
    <row r="70" spans="11:12">
      <c r="K70">
        <v>460</v>
      </c>
    </row>
    <row r="71" spans="11:12">
      <c r="K71">
        <v>461</v>
      </c>
    </row>
    <row r="72" spans="11:12">
      <c r="K72">
        <v>462</v>
      </c>
    </row>
    <row r="73" spans="11:12">
      <c r="K73">
        <v>463</v>
      </c>
    </row>
    <row r="74" spans="11:12">
      <c r="K74">
        <v>464</v>
      </c>
    </row>
    <row r="75" spans="11:12">
      <c r="K75">
        <v>465</v>
      </c>
    </row>
    <row r="76" spans="11:12">
      <c r="K76">
        <v>466</v>
      </c>
    </row>
    <row r="77" spans="11:12">
      <c r="K77">
        <v>474</v>
      </c>
    </row>
    <row r="78" spans="11:12">
      <c r="K78">
        <v>478</v>
      </c>
    </row>
    <row r="79" spans="11:12">
      <c r="K79">
        <v>483</v>
      </c>
    </row>
    <row r="80" spans="11:12">
      <c r="K80">
        <v>484</v>
      </c>
    </row>
    <row r="81" spans="11:11">
      <c r="K81">
        <v>485</v>
      </c>
    </row>
    <row r="82" spans="11:11">
      <c r="K82">
        <v>486</v>
      </c>
    </row>
    <row r="83" spans="11:11">
      <c r="K83">
        <v>506</v>
      </c>
    </row>
    <row r="84" spans="11:11">
      <c r="K84">
        <v>507</v>
      </c>
    </row>
    <row r="85" spans="11:11">
      <c r="K85">
        <v>508</v>
      </c>
    </row>
    <row r="86" spans="11:11">
      <c r="K86">
        <v>509</v>
      </c>
    </row>
    <row r="87" spans="11:11">
      <c r="K87">
        <v>510</v>
      </c>
    </row>
    <row r="88" spans="11:11">
      <c r="K88">
        <v>511</v>
      </c>
    </row>
    <row r="89" spans="11:11">
      <c r="K89">
        <v>520</v>
      </c>
    </row>
    <row r="90" spans="11:11">
      <c r="K90">
        <v>522</v>
      </c>
    </row>
    <row r="91" spans="11:11">
      <c r="K91">
        <v>523</v>
      </c>
    </row>
    <row r="92" spans="11:11">
      <c r="K92">
        <v>524</v>
      </c>
    </row>
    <row r="93" spans="11:11">
      <c r="K93">
        <v>525</v>
      </c>
    </row>
    <row r="94" spans="11:11">
      <c r="K94">
        <v>526</v>
      </c>
    </row>
    <row r="95" spans="11:11">
      <c r="K95">
        <v>531</v>
      </c>
    </row>
    <row r="96" spans="11:11">
      <c r="K96">
        <v>536</v>
      </c>
    </row>
    <row r="97" spans="11:11">
      <c r="K97">
        <v>546</v>
      </c>
    </row>
    <row r="98" spans="11:11">
      <c r="K98">
        <v>547</v>
      </c>
    </row>
    <row r="99" spans="11:11">
      <c r="K99">
        <v>552</v>
      </c>
    </row>
    <row r="100" spans="11:11">
      <c r="K100">
        <v>563</v>
      </c>
    </row>
    <row r="101" spans="11:11">
      <c r="K101">
        <v>564</v>
      </c>
    </row>
    <row r="102" spans="11:11">
      <c r="K102">
        <v>576</v>
      </c>
    </row>
    <row r="103" spans="11:11">
      <c r="K103">
        <v>579</v>
      </c>
    </row>
    <row r="104" spans="11:11">
      <c r="K104">
        <v>580</v>
      </c>
    </row>
    <row r="105" spans="11:11">
      <c r="K105">
        <v>602</v>
      </c>
    </row>
    <row r="106" spans="11:11">
      <c r="K106">
        <v>603</v>
      </c>
    </row>
    <row r="107" spans="11:11">
      <c r="K107">
        <v>605</v>
      </c>
    </row>
    <row r="108" spans="11:11">
      <c r="K108">
        <v>610</v>
      </c>
    </row>
    <row r="109" spans="11:11">
      <c r="K109">
        <v>611</v>
      </c>
    </row>
    <row r="110" spans="11:11">
      <c r="K110">
        <v>612</v>
      </c>
    </row>
    <row r="111" spans="11:11">
      <c r="K111">
        <v>614</v>
      </c>
    </row>
    <row r="112" spans="11:11">
      <c r="K112">
        <v>617</v>
      </c>
    </row>
    <row r="113" spans="11:11">
      <c r="K113">
        <v>619</v>
      </c>
    </row>
    <row r="114" spans="11:11">
      <c r="K114">
        <v>621</v>
      </c>
    </row>
    <row r="115" spans="11:11">
      <c r="K115">
        <v>633</v>
      </c>
    </row>
    <row r="116" spans="11:11">
      <c r="K116">
        <v>634</v>
      </c>
    </row>
    <row r="117" spans="11:11">
      <c r="K117">
        <v>636</v>
      </c>
    </row>
    <row r="118" spans="11:11">
      <c r="K118">
        <v>652</v>
      </c>
    </row>
    <row r="119" spans="11:11">
      <c r="K119">
        <v>657</v>
      </c>
    </row>
    <row r="120" spans="11:11">
      <c r="K120">
        <v>665</v>
      </c>
    </row>
    <row r="121" spans="11:11">
      <c r="K121">
        <v>670</v>
      </c>
    </row>
    <row r="122" spans="11:11">
      <c r="K122">
        <v>676</v>
      </c>
    </row>
    <row r="123" spans="11:11">
      <c r="K123">
        <v>677</v>
      </c>
    </row>
    <row r="124" spans="11:11">
      <c r="K124">
        <v>678</v>
      </c>
    </row>
    <row r="125" spans="11:11">
      <c r="K125">
        <v>684</v>
      </c>
    </row>
    <row r="126" spans="11:11">
      <c r="K126">
        <v>696</v>
      </c>
    </row>
    <row r="127" spans="11:11">
      <c r="K127">
        <v>697</v>
      </c>
    </row>
    <row r="128" spans="11:11">
      <c r="K128">
        <v>719</v>
      </c>
    </row>
    <row r="129" spans="11:11">
      <c r="K129">
        <v>741</v>
      </c>
    </row>
  </sheetData>
  <sortState ref="O1:O129">
    <sortCondition ref="O1:O129"/>
  </sortState>
  <customSheetViews>
    <customSheetView guid="{AD7E442E-DD5C-42DD-BCA2-ACC5576F7C88}" state="hidden">
      <selection activeCell="N2" sqref="N2"/>
      <pageMargins left="0.7" right="0.7" top="0.75" bottom="0.75" header="0.3" footer="0.3"/>
    </customSheetView>
    <customSheetView guid="{A211E8FE-0EB8-4B84-973D-E1AEAFDEA977}" state="hidden">
      <selection activeCell="N2" sqref="N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69"/>
  <sheetViews>
    <sheetView zoomScale="70" zoomScaleNormal="70" workbookViewId="0">
      <pane ySplit="6" topLeftCell="A7" activePane="bottomLeft" state="frozen"/>
      <selection activeCell="G10" sqref="G10"/>
      <selection pane="bottomLeft" activeCell="A8" sqref="A8:A269"/>
    </sheetView>
  </sheetViews>
  <sheetFormatPr defaultRowHeight="15.75" outlineLevelRow="1"/>
  <cols>
    <col min="1" max="1" width="6.75" customWidth="1"/>
    <col min="2" max="2" width="9.375" style="279" hidden="1" customWidth="1"/>
    <col min="3" max="3" width="19.75" customWidth="1"/>
    <col min="4" max="4" width="45.75" customWidth="1"/>
    <col min="5" max="5" width="21.75" hidden="1" customWidth="1"/>
    <col min="6" max="6" width="20.25" customWidth="1"/>
    <col min="7" max="7" width="18.125" customWidth="1"/>
    <col min="8" max="8" width="18.5" customWidth="1"/>
    <col min="9" max="9" width="18.5" hidden="1" customWidth="1"/>
    <col min="10" max="10" width="12.875" customWidth="1"/>
    <col min="11" max="11" width="19.5" customWidth="1"/>
    <col min="12" max="12" width="49" customWidth="1"/>
    <col min="13" max="13" width="29.875" customWidth="1"/>
    <col min="14" max="14" width="19.5" customWidth="1"/>
  </cols>
  <sheetData>
    <row r="1" spans="1:14">
      <c r="A1" s="384" t="s">
        <v>9333</v>
      </c>
      <c r="B1" s="384"/>
      <c r="C1" s="384"/>
      <c r="D1" s="384"/>
      <c r="E1" s="384"/>
      <c r="F1" s="384"/>
      <c r="G1" s="384"/>
      <c r="H1" s="384"/>
      <c r="I1" s="384"/>
      <c r="J1" s="384"/>
      <c r="K1" s="384"/>
      <c r="L1" s="384"/>
      <c r="M1" s="384"/>
      <c r="N1" s="268" t="s">
        <v>7096</v>
      </c>
    </row>
    <row r="2" spans="1:14" ht="110.25" customHeight="1">
      <c r="A2" s="384"/>
      <c r="B2" s="384"/>
      <c r="C2" s="384"/>
      <c r="D2" s="384"/>
      <c r="E2" s="384"/>
      <c r="F2" s="384"/>
      <c r="G2" s="384"/>
      <c r="H2" s="384"/>
      <c r="I2" s="384"/>
      <c r="J2" s="384"/>
      <c r="K2" s="384"/>
      <c r="L2" s="384"/>
      <c r="M2" s="384"/>
      <c r="N2" s="1"/>
    </row>
    <row r="3" spans="1:14">
      <c r="A3" s="269"/>
      <c r="B3" s="269"/>
      <c r="C3" s="269"/>
      <c r="D3" s="270">
        <v>12</v>
      </c>
      <c r="E3" s="270">
        <v>24</v>
      </c>
      <c r="F3" s="270">
        <v>3</v>
      </c>
      <c r="G3" s="270"/>
      <c r="H3" s="270">
        <v>7</v>
      </c>
      <c r="I3" s="270">
        <v>20</v>
      </c>
      <c r="J3" s="270">
        <v>8</v>
      </c>
      <c r="K3" s="270">
        <v>4</v>
      </c>
      <c r="L3" s="270">
        <v>5</v>
      </c>
      <c r="M3" s="10"/>
      <c r="N3" s="10"/>
    </row>
    <row r="4" spans="1:14" ht="15.75" customHeight="1">
      <c r="A4" s="385" t="s">
        <v>7089</v>
      </c>
      <c r="B4" s="265"/>
      <c r="C4" s="265"/>
      <c r="D4" s="383" t="s">
        <v>588</v>
      </c>
      <c r="E4" s="386" t="s">
        <v>7094</v>
      </c>
      <c r="F4" s="383" t="s">
        <v>7093</v>
      </c>
      <c r="G4" s="383" t="s">
        <v>7088</v>
      </c>
      <c r="H4" s="383" t="s">
        <v>590</v>
      </c>
      <c r="I4" s="383"/>
      <c r="J4" s="383"/>
      <c r="K4" s="383"/>
      <c r="L4" s="383"/>
      <c r="M4" s="383"/>
      <c r="N4" s="383" t="s">
        <v>7095</v>
      </c>
    </row>
    <row r="5" spans="1:14" ht="47.25">
      <c r="A5" s="385"/>
      <c r="B5" s="265"/>
      <c r="C5" s="265"/>
      <c r="D5" s="383"/>
      <c r="E5" s="387"/>
      <c r="F5" s="383"/>
      <c r="G5" s="383"/>
      <c r="H5" s="264" t="s">
        <v>136</v>
      </c>
      <c r="I5" s="264" t="s">
        <v>7097</v>
      </c>
      <c r="J5" s="261" t="s">
        <v>135</v>
      </c>
      <c r="K5" s="264" t="s">
        <v>591</v>
      </c>
      <c r="L5" s="264" t="s">
        <v>7091</v>
      </c>
      <c r="M5" s="264" t="s">
        <v>7092</v>
      </c>
      <c r="N5" s="383"/>
    </row>
    <row r="6" spans="1:14">
      <c r="A6" s="266" t="s">
        <v>7090</v>
      </c>
      <c r="B6" s="266"/>
      <c r="C6" s="266"/>
      <c r="D6" s="267">
        <v>2</v>
      </c>
      <c r="E6" s="267">
        <v>6</v>
      </c>
      <c r="F6" s="267">
        <v>7</v>
      </c>
      <c r="G6" s="267">
        <v>8</v>
      </c>
      <c r="H6" s="267">
        <v>9</v>
      </c>
      <c r="I6" s="267"/>
      <c r="J6" s="267">
        <v>10</v>
      </c>
      <c r="K6" s="267">
        <v>11</v>
      </c>
      <c r="L6" s="267">
        <v>12</v>
      </c>
      <c r="M6" s="267">
        <v>13</v>
      </c>
      <c r="N6" s="267">
        <v>15</v>
      </c>
    </row>
    <row r="7" spans="1:14" s="295" customFormat="1">
      <c r="A7" s="283"/>
      <c r="B7" s="272"/>
      <c r="C7" s="283"/>
      <c r="D7" s="284"/>
      <c r="E7" s="284"/>
      <c r="F7" s="284"/>
      <c r="G7" s="284"/>
      <c r="H7" s="284"/>
      <c r="I7" s="284"/>
      <c r="J7" s="293"/>
      <c r="K7" s="284"/>
      <c r="L7" s="284"/>
      <c r="M7" s="290"/>
      <c r="N7" s="294"/>
    </row>
    <row r="8" spans="1:14" s="295" customFormat="1" ht="47.25" outlineLevel="1">
      <c r="A8" s="283">
        <v>1</v>
      </c>
      <c r="B8" s="287">
        <v>79</v>
      </c>
      <c r="C8" s="303" t="s">
        <v>132</v>
      </c>
      <c r="D8" s="284" t="s">
        <v>2269</v>
      </c>
      <c r="E8" s="284" t="s">
        <v>7600</v>
      </c>
      <c r="F8" s="284" t="s">
        <v>7293</v>
      </c>
      <c r="G8" s="284">
        <v>2015</v>
      </c>
      <c r="H8" s="284">
        <v>6100016618</v>
      </c>
      <c r="I8" s="284">
        <v>6100016618</v>
      </c>
      <c r="J8" s="293">
        <v>41417</v>
      </c>
      <c r="K8" s="284" t="s">
        <v>280</v>
      </c>
      <c r="L8" s="284" t="s">
        <v>8463</v>
      </c>
      <c r="M8" s="290"/>
      <c r="N8" s="294" t="e">
        <v>#N/A</v>
      </c>
    </row>
    <row r="9" spans="1:14" s="295" customFormat="1" ht="47.25" outlineLevel="1">
      <c r="A9" s="283">
        <v>2</v>
      </c>
      <c r="B9" s="287">
        <v>83</v>
      </c>
      <c r="C9" s="303" t="s">
        <v>132</v>
      </c>
      <c r="D9" s="284" t="s">
        <v>7502</v>
      </c>
      <c r="E9" s="284" t="s">
        <v>7601</v>
      </c>
      <c r="F9" s="284" t="s">
        <v>7293</v>
      </c>
      <c r="G9" s="284">
        <v>2015</v>
      </c>
      <c r="H9" s="284">
        <v>6100017569</v>
      </c>
      <c r="I9" s="284">
        <v>6100017569</v>
      </c>
      <c r="J9" s="293" t="s">
        <v>7726</v>
      </c>
      <c r="K9" s="284" t="s">
        <v>7749</v>
      </c>
      <c r="L9" s="284" t="s">
        <v>8550</v>
      </c>
      <c r="M9" s="290"/>
      <c r="N9" s="294" t="e">
        <v>#N/A</v>
      </c>
    </row>
    <row r="10" spans="1:14" s="295" customFormat="1" ht="47.25" outlineLevel="1">
      <c r="A10" s="358">
        <v>3</v>
      </c>
      <c r="B10" s="287">
        <v>84</v>
      </c>
      <c r="C10" s="303" t="s">
        <v>132</v>
      </c>
      <c r="D10" s="284" t="s">
        <v>7503</v>
      </c>
      <c r="E10" s="284" t="s">
        <v>7602</v>
      </c>
      <c r="F10" s="284" t="s">
        <v>7293</v>
      </c>
      <c r="G10" s="284">
        <v>2015</v>
      </c>
      <c r="H10" s="284">
        <v>6100021197</v>
      </c>
      <c r="I10" s="284">
        <v>6100021197</v>
      </c>
      <c r="J10" s="293">
        <v>41607</v>
      </c>
      <c r="K10" s="284" t="s">
        <v>7750</v>
      </c>
      <c r="L10" s="284" t="s">
        <v>8551</v>
      </c>
      <c r="M10" s="290"/>
      <c r="N10" s="294" t="e">
        <v>#N/A</v>
      </c>
    </row>
    <row r="11" spans="1:14" s="295" customFormat="1" ht="47.25" outlineLevel="1">
      <c r="A11" s="358">
        <v>4</v>
      </c>
      <c r="B11" s="287">
        <v>88</v>
      </c>
      <c r="C11" s="303" t="s">
        <v>132</v>
      </c>
      <c r="D11" s="284" t="s">
        <v>7504</v>
      </c>
      <c r="E11" s="284" t="s">
        <v>7603</v>
      </c>
      <c r="F11" s="284" t="s">
        <v>7293</v>
      </c>
      <c r="G11" s="284">
        <v>2015</v>
      </c>
      <c r="H11" s="284">
        <v>6100022213</v>
      </c>
      <c r="I11" s="284">
        <v>6100022213</v>
      </c>
      <c r="J11" s="293">
        <v>41670</v>
      </c>
      <c r="K11" s="284" t="s">
        <v>7751</v>
      </c>
      <c r="L11" s="284" t="s">
        <v>8552</v>
      </c>
      <c r="M11" s="290"/>
      <c r="N11" s="294" t="e">
        <v>#N/A</v>
      </c>
    </row>
    <row r="12" spans="1:14" s="295" customFormat="1" ht="63" outlineLevel="1">
      <c r="A12" s="358">
        <v>5</v>
      </c>
      <c r="B12" s="287">
        <v>89</v>
      </c>
      <c r="C12" s="303" t="s">
        <v>132</v>
      </c>
      <c r="D12" s="284" t="s">
        <v>7505</v>
      </c>
      <c r="E12" s="284" t="s">
        <v>7604</v>
      </c>
      <c r="F12" s="284" t="s">
        <v>7293</v>
      </c>
      <c r="G12" s="284">
        <v>2015</v>
      </c>
      <c r="H12" s="284" t="s">
        <v>7708</v>
      </c>
      <c r="I12" s="284">
        <v>6100023335</v>
      </c>
      <c r="J12" s="293">
        <v>41733</v>
      </c>
      <c r="K12" s="284" t="s">
        <v>7752</v>
      </c>
      <c r="L12" s="284" t="s">
        <v>8553</v>
      </c>
      <c r="M12" s="290"/>
      <c r="N12" s="294" t="e">
        <v>#N/A</v>
      </c>
    </row>
    <row r="13" spans="1:14" s="295" customFormat="1" ht="47.25" outlineLevel="1">
      <c r="A13" s="358">
        <v>6</v>
      </c>
      <c r="B13" s="287">
        <v>90</v>
      </c>
      <c r="C13" s="303" t="s">
        <v>132</v>
      </c>
      <c r="D13" s="284" t="s">
        <v>7506</v>
      </c>
      <c r="E13" s="284" t="s">
        <v>7605</v>
      </c>
      <c r="F13" s="284" t="s">
        <v>7293</v>
      </c>
      <c r="G13" s="284">
        <v>2015</v>
      </c>
      <c r="H13" s="284" t="s">
        <v>7709</v>
      </c>
      <c r="I13" s="284">
        <v>6100023325</v>
      </c>
      <c r="J13" s="293">
        <v>41733</v>
      </c>
      <c r="K13" s="284" t="s">
        <v>7753</v>
      </c>
      <c r="L13" s="284" t="s">
        <v>8554</v>
      </c>
      <c r="M13" s="290"/>
      <c r="N13" s="294" t="e">
        <v>#N/A</v>
      </c>
    </row>
    <row r="14" spans="1:14" s="295" customFormat="1" ht="47.25" outlineLevel="1">
      <c r="A14" s="358">
        <v>7</v>
      </c>
      <c r="B14" s="287">
        <v>91</v>
      </c>
      <c r="C14" s="303" t="s">
        <v>132</v>
      </c>
      <c r="D14" s="284" t="s">
        <v>7507</v>
      </c>
      <c r="E14" s="284" t="s">
        <v>7606</v>
      </c>
      <c r="F14" s="284" t="s">
        <v>7293</v>
      </c>
      <c r="G14" s="284">
        <v>2015</v>
      </c>
      <c r="H14" s="284" t="s">
        <v>7710</v>
      </c>
      <c r="I14" s="284">
        <v>6100023868</v>
      </c>
      <c r="J14" s="293">
        <v>41764</v>
      </c>
      <c r="K14" s="284" t="s">
        <v>7754</v>
      </c>
      <c r="L14" s="284" t="s">
        <v>8555</v>
      </c>
      <c r="M14" s="290"/>
      <c r="N14" s="294" t="e">
        <v>#N/A</v>
      </c>
    </row>
    <row r="15" spans="1:14" s="295" customFormat="1" ht="47.25" outlineLevel="1">
      <c r="A15" s="358">
        <v>8</v>
      </c>
      <c r="B15" s="287">
        <v>92</v>
      </c>
      <c r="C15" s="303" t="s">
        <v>132</v>
      </c>
      <c r="D15" s="284" t="s">
        <v>7508</v>
      </c>
      <c r="E15" s="284" t="s">
        <v>7607</v>
      </c>
      <c r="F15" s="284" t="s">
        <v>7293</v>
      </c>
      <c r="G15" s="284">
        <v>2015</v>
      </c>
      <c r="H15" s="284" t="s">
        <v>7711</v>
      </c>
      <c r="I15" s="284">
        <v>6100023897</v>
      </c>
      <c r="J15" s="293">
        <v>41765</v>
      </c>
      <c r="K15" s="284" t="s">
        <v>7755</v>
      </c>
      <c r="L15" s="284" t="s">
        <v>8556</v>
      </c>
      <c r="M15" s="290"/>
      <c r="N15" s="294" t="e">
        <v>#N/A</v>
      </c>
    </row>
    <row r="16" spans="1:14" s="295" customFormat="1" ht="47.25" outlineLevel="1">
      <c r="A16" s="358">
        <v>9</v>
      </c>
      <c r="B16" s="287">
        <v>93</v>
      </c>
      <c r="C16" s="303" t="s">
        <v>132</v>
      </c>
      <c r="D16" s="284" t="s">
        <v>7509</v>
      </c>
      <c r="E16" s="284" t="s">
        <v>7608</v>
      </c>
      <c r="F16" s="284" t="s">
        <v>7293</v>
      </c>
      <c r="G16" s="284">
        <v>2015</v>
      </c>
      <c r="H16" s="284" t="s">
        <v>7712</v>
      </c>
      <c r="I16" s="284">
        <v>6100024800</v>
      </c>
      <c r="J16" s="293">
        <v>41817</v>
      </c>
      <c r="K16" s="284" t="s">
        <v>7756</v>
      </c>
      <c r="L16" s="284" t="s">
        <v>8557</v>
      </c>
      <c r="M16" s="290"/>
      <c r="N16" s="294" t="e">
        <v>#N/A</v>
      </c>
    </row>
    <row r="17" spans="1:14" s="295" customFormat="1" ht="47.25" outlineLevel="1">
      <c r="A17" s="358">
        <v>10</v>
      </c>
      <c r="B17" s="274">
        <v>527</v>
      </c>
      <c r="C17" s="303" t="s">
        <v>132</v>
      </c>
      <c r="D17" s="284" t="s">
        <v>7510</v>
      </c>
      <c r="E17" s="284" t="s">
        <v>7609</v>
      </c>
      <c r="F17" s="284" t="s">
        <v>7293</v>
      </c>
      <c r="G17" s="284">
        <v>2015</v>
      </c>
      <c r="H17" s="284" t="s">
        <v>7713</v>
      </c>
      <c r="I17" s="284">
        <v>6100018188</v>
      </c>
      <c r="J17" s="293">
        <v>41502</v>
      </c>
      <c r="K17" s="284" t="s">
        <v>7757</v>
      </c>
      <c r="L17" s="284" t="s">
        <v>8558</v>
      </c>
      <c r="M17" s="290"/>
      <c r="N17" s="294" t="e">
        <v>#N/A</v>
      </c>
    </row>
    <row r="18" spans="1:14" s="295" customFormat="1" ht="47.25" outlineLevel="1">
      <c r="A18" s="358">
        <v>11</v>
      </c>
      <c r="B18" s="274">
        <v>529</v>
      </c>
      <c r="C18" s="303" t="s">
        <v>132</v>
      </c>
      <c r="D18" s="284" t="s">
        <v>7511</v>
      </c>
      <c r="E18" s="284" t="s">
        <v>7610</v>
      </c>
      <c r="F18" s="284" t="s">
        <v>7293</v>
      </c>
      <c r="G18" s="284">
        <v>2015</v>
      </c>
      <c r="H18" s="284">
        <v>6100022581</v>
      </c>
      <c r="I18" s="284">
        <v>6100022581</v>
      </c>
      <c r="J18" s="293">
        <v>41694</v>
      </c>
      <c r="K18" s="284" t="s">
        <v>7758</v>
      </c>
      <c r="L18" s="284" t="s">
        <v>8548</v>
      </c>
      <c r="M18" s="290"/>
      <c r="N18" s="294" t="e">
        <v>#N/A</v>
      </c>
    </row>
    <row r="19" spans="1:14" s="295" customFormat="1" ht="47.25" outlineLevel="1">
      <c r="A19" s="358">
        <v>12</v>
      </c>
      <c r="B19" s="274">
        <v>530</v>
      </c>
      <c r="C19" s="303" t="s">
        <v>132</v>
      </c>
      <c r="D19" s="284" t="s">
        <v>7512</v>
      </c>
      <c r="E19" s="284" t="s">
        <v>7611</v>
      </c>
      <c r="F19" s="284" t="s">
        <v>7293</v>
      </c>
      <c r="G19" s="284">
        <v>2015</v>
      </c>
      <c r="H19" s="284">
        <v>6100018372</v>
      </c>
      <c r="I19" s="284">
        <v>6100018372</v>
      </c>
      <c r="J19" s="293">
        <v>41507</v>
      </c>
      <c r="K19" s="284" t="s">
        <v>7759</v>
      </c>
      <c r="L19" s="284" t="s">
        <v>8559</v>
      </c>
      <c r="M19" s="290"/>
      <c r="N19" s="294" t="e">
        <v>#N/A</v>
      </c>
    </row>
    <row r="20" spans="1:14" s="295" customFormat="1" ht="47.25" outlineLevel="1">
      <c r="A20" s="358">
        <v>13</v>
      </c>
      <c r="B20" s="274">
        <v>531</v>
      </c>
      <c r="C20" s="303" t="s">
        <v>132</v>
      </c>
      <c r="D20" s="284" t="s">
        <v>7513</v>
      </c>
      <c r="E20" s="284" t="s">
        <v>7612</v>
      </c>
      <c r="F20" s="284" t="s">
        <v>7293</v>
      </c>
      <c r="G20" s="284">
        <v>2015</v>
      </c>
      <c r="H20" s="284">
        <v>6100022580</v>
      </c>
      <c r="I20" s="284">
        <v>6100022580</v>
      </c>
      <c r="J20" s="293">
        <v>41694</v>
      </c>
      <c r="K20" s="284" t="s">
        <v>7760</v>
      </c>
      <c r="L20" s="284" t="s">
        <v>8560</v>
      </c>
      <c r="M20" s="290"/>
      <c r="N20" s="294" t="e">
        <v>#N/A</v>
      </c>
    </row>
    <row r="21" spans="1:14" s="295" customFormat="1" ht="47.25" outlineLevel="1">
      <c r="A21" s="358">
        <v>14</v>
      </c>
      <c r="B21" s="274">
        <v>532</v>
      </c>
      <c r="C21" s="303" t="s">
        <v>132</v>
      </c>
      <c r="D21" s="284" t="s">
        <v>7514</v>
      </c>
      <c r="E21" s="284" t="s">
        <v>7613</v>
      </c>
      <c r="F21" s="284" t="s">
        <v>7293</v>
      </c>
      <c r="G21" s="284">
        <v>2015</v>
      </c>
      <c r="H21" s="284">
        <v>6100022811</v>
      </c>
      <c r="I21" s="284">
        <v>6100022811</v>
      </c>
      <c r="J21" s="293">
        <v>41705</v>
      </c>
      <c r="K21" s="284" t="s">
        <v>7761</v>
      </c>
      <c r="L21" s="284" t="s">
        <v>8561</v>
      </c>
      <c r="M21" s="290"/>
      <c r="N21" s="294" t="e">
        <v>#N/A</v>
      </c>
    </row>
    <row r="22" spans="1:14" s="295" customFormat="1" ht="63" outlineLevel="1">
      <c r="A22" s="358">
        <v>15</v>
      </c>
      <c r="B22" s="287">
        <v>1067</v>
      </c>
      <c r="C22" s="303" t="s">
        <v>132</v>
      </c>
      <c r="D22" s="284" t="s">
        <v>7515</v>
      </c>
      <c r="E22" s="284" t="s">
        <v>7614</v>
      </c>
      <c r="F22" s="284" t="s">
        <v>7293</v>
      </c>
      <c r="G22" s="284">
        <v>2015</v>
      </c>
      <c r="H22" s="284">
        <v>6100018135</v>
      </c>
      <c r="I22" s="284">
        <v>6100018135</v>
      </c>
      <c r="J22" s="293">
        <v>41495</v>
      </c>
      <c r="K22" s="284" t="s">
        <v>7762</v>
      </c>
      <c r="L22" s="284" t="s">
        <v>8562</v>
      </c>
      <c r="M22" s="290"/>
      <c r="N22" s="294" t="e">
        <v>#N/A</v>
      </c>
    </row>
    <row r="23" spans="1:14" s="295" customFormat="1" ht="63" outlineLevel="1">
      <c r="A23" s="358">
        <v>16</v>
      </c>
      <c r="B23" s="287">
        <v>1068</v>
      </c>
      <c r="C23" s="303" t="s">
        <v>132</v>
      </c>
      <c r="D23" s="284" t="s">
        <v>7516</v>
      </c>
      <c r="E23" s="284" t="s">
        <v>7615</v>
      </c>
      <c r="F23" s="284" t="s">
        <v>7293</v>
      </c>
      <c r="G23" s="284">
        <v>2015</v>
      </c>
      <c r="H23" s="284">
        <v>6100026269</v>
      </c>
      <c r="I23" s="284">
        <v>6100026269</v>
      </c>
      <c r="J23" s="293">
        <v>41897</v>
      </c>
      <c r="K23" s="284" t="s">
        <v>7763</v>
      </c>
      <c r="L23" s="284" t="s">
        <v>8563</v>
      </c>
      <c r="M23" s="290"/>
      <c r="N23" s="294" t="e">
        <v>#N/A</v>
      </c>
    </row>
    <row r="24" spans="1:14" s="295" customFormat="1" ht="63" outlineLevel="1">
      <c r="A24" s="358">
        <v>17</v>
      </c>
      <c r="B24" s="275">
        <v>1572</v>
      </c>
      <c r="C24" s="303" t="s">
        <v>132</v>
      </c>
      <c r="D24" s="284" t="s">
        <v>7516</v>
      </c>
      <c r="E24" s="284" t="s">
        <v>7615</v>
      </c>
      <c r="F24" s="284" t="s">
        <v>7293</v>
      </c>
      <c r="G24" s="284">
        <v>2015</v>
      </c>
      <c r="H24" s="284">
        <v>6100026269</v>
      </c>
      <c r="I24" s="284">
        <v>6100026269</v>
      </c>
      <c r="J24" s="293">
        <v>41897</v>
      </c>
      <c r="K24" s="284" t="s">
        <v>7763</v>
      </c>
      <c r="L24" s="284" t="s">
        <v>8563</v>
      </c>
      <c r="M24" s="290"/>
      <c r="N24" s="294" t="e">
        <v>#N/A</v>
      </c>
    </row>
    <row r="25" spans="1:14" s="295" customFormat="1" ht="47.25" outlineLevel="1">
      <c r="A25" s="358">
        <v>18</v>
      </c>
      <c r="B25" s="275">
        <v>1573</v>
      </c>
      <c r="C25" s="303" t="s">
        <v>132</v>
      </c>
      <c r="D25" s="284" t="s">
        <v>7517</v>
      </c>
      <c r="E25" s="284" t="s">
        <v>7616</v>
      </c>
      <c r="F25" s="284" t="s">
        <v>7293</v>
      </c>
      <c r="G25" s="284">
        <v>2015</v>
      </c>
      <c r="H25" s="284" t="s">
        <v>7714</v>
      </c>
      <c r="I25" s="284">
        <v>6100024972</v>
      </c>
      <c r="J25" s="293">
        <v>41834</v>
      </c>
      <c r="K25" s="284" t="s">
        <v>7764</v>
      </c>
      <c r="L25" s="284" t="s">
        <v>8564</v>
      </c>
      <c r="M25" s="290"/>
      <c r="N25" s="294" t="e">
        <v>#N/A</v>
      </c>
    </row>
    <row r="26" spans="1:14" s="295" customFormat="1" ht="47.25" outlineLevel="1">
      <c r="A26" s="358">
        <v>19</v>
      </c>
      <c r="B26" s="275">
        <v>1574</v>
      </c>
      <c r="C26" s="303" t="s">
        <v>132</v>
      </c>
      <c r="D26" s="284" t="s">
        <v>7518</v>
      </c>
      <c r="E26" s="284" t="s">
        <v>7617</v>
      </c>
      <c r="F26" s="284" t="s">
        <v>7293</v>
      </c>
      <c r="G26" s="284">
        <v>2015</v>
      </c>
      <c r="H26" s="284" t="s">
        <v>7715</v>
      </c>
      <c r="I26" s="284">
        <v>6100025741</v>
      </c>
      <c r="J26" s="293">
        <v>41886</v>
      </c>
      <c r="K26" s="284" t="s">
        <v>7765</v>
      </c>
      <c r="L26" s="284" t="s">
        <v>8565</v>
      </c>
      <c r="M26" s="290"/>
      <c r="N26" s="294" t="e">
        <v>#N/A</v>
      </c>
    </row>
    <row r="27" spans="1:14" s="295" customFormat="1" ht="47.25" outlineLevel="1">
      <c r="A27" s="358">
        <v>20</v>
      </c>
      <c r="B27" s="275">
        <v>1575</v>
      </c>
      <c r="C27" s="303" t="s">
        <v>132</v>
      </c>
      <c r="D27" s="284" t="s">
        <v>7519</v>
      </c>
      <c r="E27" s="284" t="s">
        <v>7618</v>
      </c>
      <c r="F27" s="284" t="s">
        <v>7293</v>
      </c>
      <c r="G27" s="284">
        <v>2015</v>
      </c>
      <c r="H27" s="284" t="s">
        <v>7716</v>
      </c>
      <c r="I27" s="284">
        <v>6100025735</v>
      </c>
      <c r="J27" s="293">
        <v>41870</v>
      </c>
      <c r="K27" s="284" t="s">
        <v>7766</v>
      </c>
      <c r="L27" s="284" t="s">
        <v>8566</v>
      </c>
      <c r="M27" s="290"/>
      <c r="N27" s="294" t="e">
        <v>#N/A</v>
      </c>
    </row>
    <row r="28" spans="1:14" s="295" customFormat="1" ht="47.25" outlineLevel="1">
      <c r="A28" s="358">
        <v>21</v>
      </c>
      <c r="B28" s="275">
        <v>1576</v>
      </c>
      <c r="C28" s="303" t="s">
        <v>132</v>
      </c>
      <c r="D28" s="284" t="s">
        <v>7520</v>
      </c>
      <c r="E28" s="284" t="s">
        <v>7619</v>
      </c>
      <c r="F28" s="284" t="s">
        <v>7293</v>
      </c>
      <c r="G28" s="284">
        <v>2015</v>
      </c>
      <c r="H28" s="284" t="s">
        <v>7717</v>
      </c>
      <c r="I28" s="284">
        <v>6100025698</v>
      </c>
      <c r="J28" s="293">
        <v>41863</v>
      </c>
      <c r="K28" s="284" t="s">
        <v>7767</v>
      </c>
      <c r="L28" s="284" t="s">
        <v>8567</v>
      </c>
      <c r="M28" s="290"/>
      <c r="N28" s="294" t="e">
        <v>#N/A</v>
      </c>
    </row>
    <row r="29" spans="1:14" s="295" customFormat="1" ht="47.25" outlineLevel="1">
      <c r="A29" s="358">
        <v>22</v>
      </c>
      <c r="B29" s="275">
        <v>1577</v>
      </c>
      <c r="C29" s="303" t="s">
        <v>132</v>
      </c>
      <c r="D29" s="284" t="s">
        <v>7521</v>
      </c>
      <c r="E29" s="284" t="s">
        <v>7620</v>
      </c>
      <c r="F29" s="284" t="s">
        <v>7293</v>
      </c>
      <c r="G29" s="284">
        <v>2015</v>
      </c>
      <c r="H29" s="284" t="s">
        <v>7718</v>
      </c>
      <c r="I29" s="284">
        <v>6100025702</v>
      </c>
      <c r="J29" s="293">
        <v>41870</v>
      </c>
      <c r="K29" s="284" t="s">
        <v>7768</v>
      </c>
      <c r="L29" s="284" t="s">
        <v>8568</v>
      </c>
      <c r="M29" s="290"/>
      <c r="N29" s="294" t="e">
        <v>#N/A</v>
      </c>
    </row>
    <row r="30" spans="1:14" s="295" customFormat="1" ht="47.25" outlineLevel="1">
      <c r="A30" s="358">
        <v>23</v>
      </c>
      <c r="B30" s="275">
        <v>1578</v>
      </c>
      <c r="C30" s="303" t="s">
        <v>132</v>
      </c>
      <c r="D30" s="284" t="s">
        <v>7522</v>
      </c>
      <c r="E30" s="284" t="s">
        <v>7621</v>
      </c>
      <c r="F30" s="284" t="s">
        <v>7293</v>
      </c>
      <c r="G30" s="284">
        <v>2015</v>
      </c>
      <c r="H30" s="284" t="s">
        <v>7719</v>
      </c>
      <c r="I30" s="284">
        <v>6100026570</v>
      </c>
      <c r="J30" s="293">
        <v>41911</v>
      </c>
      <c r="K30" s="284" t="s">
        <v>7769</v>
      </c>
      <c r="L30" s="284" t="s">
        <v>8463</v>
      </c>
      <c r="M30" s="290"/>
      <c r="N30" s="294" t="e">
        <v>#N/A</v>
      </c>
    </row>
    <row r="31" spans="1:14" s="295" customFormat="1" ht="47.25" outlineLevel="1">
      <c r="A31" s="358">
        <v>24</v>
      </c>
      <c r="B31" s="275">
        <v>1579</v>
      </c>
      <c r="C31" s="303" t="s">
        <v>132</v>
      </c>
      <c r="D31" s="284" t="s">
        <v>7519</v>
      </c>
      <c r="E31" s="284" t="s">
        <v>7622</v>
      </c>
      <c r="F31" s="284" t="s">
        <v>7293</v>
      </c>
      <c r="G31" s="284">
        <v>2015</v>
      </c>
      <c r="H31" s="284" t="s">
        <v>7720</v>
      </c>
      <c r="I31" s="284">
        <v>6100027277</v>
      </c>
      <c r="J31" s="293">
        <v>41970</v>
      </c>
      <c r="K31" s="284" t="s">
        <v>7770</v>
      </c>
      <c r="L31" s="284" t="s">
        <v>8566</v>
      </c>
      <c r="M31" s="290"/>
      <c r="N31" s="294" t="e">
        <v>#N/A</v>
      </c>
    </row>
    <row r="32" spans="1:14" s="295" customFormat="1" ht="47.25" outlineLevel="1">
      <c r="A32" s="358">
        <v>25</v>
      </c>
      <c r="B32" s="275">
        <v>1580</v>
      </c>
      <c r="C32" s="303" t="s">
        <v>132</v>
      </c>
      <c r="D32" s="284" t="s">
        <v>7523</v>
      </c>
      <c r="E32" s="284" t="s">
        <v>7623</v>
      </c>
      <c r="F32" s="284" t="s">
        <v>7293</v>
      </c>
      <c r="G32" s="284">
        <v>2015</v>
      </c>
      <c r="H32" s="284" t="s">
        <v>7721</v>
      </c>
      <c r="I32" s="284">
        <v>6100027278</v>
      </c>
      <c r="J32" s="293">
        <v>41971</v>
      </c>
      <c r="K32" s="284" t="s">
        <v>7771</v>
      </c>
      <c r="L32" s="284" t="s">
        <v>8569</v>
      </c>
      <c r="M32" s="290"/>
      <c r="N32" s="294" t="e">
        <v>#N/A</v>
      </c>
    </row>
    <row r="33" spans="1:14" s="295" customFormat="1" ht="63" outlineLevel="1">
      <c r="A33" s="358">
        <v>26</v>
      </c>
      <c r="B33" s="275">
        <v>1999</v>
      </c>
      <c r="C33" s="303" t="s">
        <v>132</v>
      </c>
      <c r="D33" s="284" t="s">
        <v>7515</v>
      </c>
      <c r="E33" s="284" t="s">
        <v>7614</v>
      </c>
      <c r="F33" s="284" t="s">
        <v>7293</v>
      </c>
      <c r="G33" s="284">
        <v>2015</v>
      </c>
      <c r="H33" s="284">
        <v>6100018135</v>
      </c>
      <c r="I33" s="284">
        <v>6100018135</v>
      </c>
      <c r="J33" s="293">
        <v>41495</v>
      </c>
      <c r="K33" s="284" t="s">
        <v>7762</v>
      </c>
      <c r="L33" s="284" t="s">
        <v>8562</v>
      </c>
      <c r="M33" s="290"/>
      <c r="N33" s="294" t="e">
        <v>#N/A</v>
      </c>
    </row>
    <row r="34" spans="1:14" s="295" customFormat="1" ht="63" outlineLevel="1">
      <c r="A34" s="358">
        <v>27</v>
      </c>
      <c r="B34" s="275">
        <v>2002</v>
      </c>
      <c r="C34" s="303" t="s">
        <v>132</v>
      </c>
      <c r="D34" s="284" t="s">
        <v>7516</v>
      </c>
      <c r="E34" s="284" t="s">
        <v>7615</v>
      </c>
      <c r="F34" s="284" t="s">
        <v>7293</v>
      </c>
      <c r="G34" s="284">
        <v>2015</v>
      </c>
      <c r="H34" s="284">
        <v>6100026269</v>
      </c>
      <c r="I34" s="284">
        <v>6100026269</v>
      </c>
      <c r="J34" s="293">
        <v>41897</v>
      </c>
      <c r="K34" s="284" t="s">
        <v>7763</v>
      </c>
      <c r="L34" s="284" t="s">
        <v>8563</v>
      </c>
      <c r="M34" s="290"/>
      <c r="N34" s="294" t="e">
        <v>#N/A</v>
      </c>
    </row>
    <row r="35" spans="1:14" s="295" customFormat="1" ht="47.25" outlineLevel="1">
      <c r="A35" s="358">
        <v>28</v>
      </c>
      <c r="B35" s="275">
        <v>2003</v>
      </c>
      <c r="C35" s="303" t="s">
        <v>132</v>
      </c>
      <c r="D35" s="284" t="s">
        <v>7526</v>
      </c>
      <c r="E35" s="284" t="s">
        <v>7626</v>
      </c>
      <c r="F35" s="284" t="s">
        <v>7293</v>
      </c>
      <c r="G35" s="284">
        <v>2015</v>
      </c>
      <c r="H35" s="284" t="s">
        <v>7722</v>
      </c>
      <c r="I35" s="284">
        <v>6100022582</v>
      </c>
      <c r="J35" s="293">
        <v>41694</v>
      </c>
      <c r="K35" s="284" t="s">
        <v>7774</v>
      </c>
      <c r="L35" s="284" t="s">
        <v>8421</v>
      </c>
      <c r="M35" s="290"/>
      <c r="N35" s="294" t="e">
        <v>#N/A</v>
      </c>
    </row>
    <row r="36" spans="1:14" s="295" customFormat="1" ht="47.25" outlineLevel="1">
      <c r="A36" s="358">
        <v>29</v>
      </c>
      <c r="B36" s="275">
        <v>2004</v>
      </c>
      <c r="C36" s="303" t="s">
        <v>132</v>
      </c>
      <c r="D36" s="284" t="s">
        <v>7517</v>
      </c>
      <c r="E36" s="284" t="s">
        <v>7616</v>
      </c>
      <c r="F36" s="284" t="s">
        <v>7293</v>
      </c>
      <c r="G36" s="284">
        <v>2015</v>
      </c>
      <c r="H36" s="284">
        <v>6100024972</v>
      </c>
      <c r="I36" s="284">
        <v>6100024972</v>
      </c>
      <c r="J36" s="293">
        <v>41834</v>
      </c>
      <c r="K36" s="284" t="s">
        <v>7764</v>
      </c>
      <c r="L36" s="284" t="s">
        <v>8564</v>
      </c>
      <c r="M36" s="290"/>
      <c r="N36" s="294" t="e">
        <v>#N/A</v>
      </c>
    </row>
    <row r="37" spans="1:14" s="295" customFormat="1" ht="47.25" outlineLevel="1">
      <c r="A37" s="358">
        <v>30</v>
      </c>
      <c r="B37" s="275">
        <v>2005</v>
      </c>
      <c r="C37" s="303" t="s">
        <v>132</v>
      </c>
      <c r="D37" s="284" t="s">
        <v>7519</v>
      </c>
      <c r="E37" s="284" t="s">
        <v>7618</v>
      </c>
      <c r="F37" s="284" t="s">
        <v>7293</v>
      </c>
      <c r="G37" s="284">
        <v>2015</v>
      </c>
      <c r="H37" s="284">
        <v>6100025735</v>
      </c>
      <c r="I37" s="284">
        <v>6100025735</v>
      </c>
      <c r="J37" s="293">
        <v>41870</v>
      </c>
      <c r="K37" s="284" t="s">
        <v>7766</v>
      </c>
      <c r="L37" s="284" t="s">
        <v>8566</v>
      </c>
      <c r="M37" s="290"/>
      <c r="N37" s="294" t="e">
        <v>#N/A</v>
      </c>
    </row>
    <row r="38" spans="1:14" s="295" customFormat="1" ht="47.25" outlineLevel="1">
      <c r="A38" s="358">
        <v>31</v>
      </c>
      <c r="B38" s="275">
        <v>2006</v>
      </c>
      <c r="C38" s="303" t="s">
        <v>132</v>
      </c>
      <c r="D38" s="284" t="s">
        <v>7527</v>
      </c>
      <c r="E38" s="284" t="s">
        <v>7627</v>
      </c>
      <c r="F38" s="284" t="s">
        <v>7293</v>
      </c>
      <c r="G38" s="284">
        <v>2015</v>
      </c>
      <c r="H38" s="284">
        <v>6100025758</v>
      </c>
      <c r="I38" s="284">
        <v>6100025758</v>
      </c>
      <c r="J38" s="293">
        <v>41903</v>
      </c>
      <c r="K38" s="284" t="s">
        <v>7775</v>
      </c>
      <c r="L38" s="284" t="s">
        <v>8541</v>
      </c>
      <c r="M38" s="290"/>
      <c r="N38" s="294" t="e">
        <v>#N/A</v>
      </c>
    </row>
    <row r="39" spans="1:14" s="295" customFormat="1" ht="47.25" outlineLevel="1">
      <c r="A39" s="358">
        <v>32</v>
      </c>
      <c r="B39" s="275">
        <v>2007</v>
      </c>
      <c r="C39" s="303" t="s">
        <v>132</v>
      </c>
      <c r="D39" s="284" t="s">
        <v>7520</v>
      </c>
      <c r="E39" s="284" t="s">
        <v>7619</v>
      </c>
      <c r="F39" s="284" t="s">
        <v>7293</v>
      </c>
      <c r="G39" s="284">
        <v>2015</v>
      </c>
      <c r="H39" s="284">
        <v>6100025698</v>
      </c>
      <c r="I39" s="284">
        <v>6100025698</v>
      </c>
      <c r="J39" s="293">
        <v>41863</v>
      </c>
      <c r="K39" s="284" t="s">
        <v>7767</v>
      </c>
      <c r="L39" s="284" t="s">
        <v>8567</v>
      </c>
      <c r="M39" s="290"/>
      <c r="N39" s="294" t="e">
        <v>#N/A</v>
      </c>
    </row>
    <row r="40" spans="1:14" s="295" customFormat="1" ht="47.25" outlineLevel="1">
      <c r="A40" s="358">
        <v>33</v>
      </c>
      <c r="B40" s="275">
        <v>2008</v>
      </c>
      <c r="C40" s="303" t="s">
        <v>132</v>
      </c>
      <c r="D40" s="284" t="s">
        <v>7527</v>
      </c>
      <c r="E40" s="284" t="s">
        <v>7628</v>
      </c>
      <c r="F40" s="284" t="s">
        <v>7293</v>
      </c>
      <c r="G40" s="284">
        <v>2015</v>
      </c>
      <c r="H40" s="284">
        <v>6100025757</v>
      </c>
      <c r="I40" s="284">
        <v>6100025757</v>
      </c>
      <c r="J40" s="293">
        <v>41870</v>
      </c>
      <c r="K40" s="284" t="s">
        <v>7776</v>
      </c>
      <c r="L40" s="284" t="s">
        <v>8541</v>
      </c>
      <c r="M40" s="290" t="s">
        <v>8572</v>
      </c>
      <c r="N40" s="294" t="e">
        <v>#N/A</v>
      </c>
    </row>
    <row r="41" spans="1:14" s="295" customFormat="1" ht="47.25" outlineLevel="1">
      <c r="A41" s="358">
        <v>34</v>
      </c>
      <c r="B41" s="275">
        <v>2009</v>
      </c>
      <c r="C41" s="303" t="s">
        <v>132</v>
      </c>
      <c r="D41" s="284" t="s">
        <v>7521</v>
      </c>
      <c r="E41" s="284" t="s">
        <v>7620</v>
      </c>
      <c r="F41" s="284" t="s">
        <v>7293</v>
      </c>
      <c r="G41" s="284">
        <v>2015</v>
      </c>
      <c r="H41" s="284">
        <v>6100025702</v>
      </c>
      <c r="I41" s="284">
        <v>6100025702</v>
      </c>
      <c r="J41" s="293">
        <v>41870</v>
      </c>
      <c r="K41" s="284" t="s">
        <v>7768</v>
      </c>
      <c r="L41" s="284" t="s">
        <v>8568</v>
      </c>
      <c r="M41" s="290"/>
      <c r="N41" s="294" t="e">
        <v>#N/A</v>
      </c>
    </row>
    <row r="42" spans="1:14" s="295" customFormat="1" ht="47.25" outlineLevel="1">
      <c r="A42" s="358">
        <v>35</v>
      </c>
      <c r="B42" s="275">
        <v>2010</v>
      </c>
      <c r="C42" s="303" t="s">
        <v>132</v>
      </c>
      <c r="D42" s="284" t="s">
        <v>7522</v>
      </c>
      <c r="E42" s="284" t="s">
        <v>7621</v>
      </c>
      <c r="F42" s="284" t="s">
        <v>7293</v>
      </c>
      <c r="G42" s="284">
        <v>2015</v>
      </c>
      <c r="H42" s="284">
        <v>6100026570</v>
      </c>
      <c r="I42" s="284">
        <v>6100026570</v>
      </c>
      <c r="J42" s="293">
        <v>41911</v>
      </c>
      <c r="K42" s="284" t="s">
        <v>7769</v>
      </c>
      <c r="L42" s="284" t="s">
        <v>8463</v>
      </c>
      <c r="M42" s="290"/>
      <c r="N42" s="294" t="e">
        <v>#N/A</v>
      </c>
    </row>
    <row r="43" spans="1:14" s="295" customFormat="1" ht="47.25" outlineLevel="1">
      <c r="A43" s="358">
        <v>36</v>
      </c>
      <c r="B43" s="275">
        <v>2011</v>
      </c>
      <c r="C43" s="303" t="s">
        <v>132</v>
      </c>
      <c r="D43" s="284" t="s">
        <v>7528</v>
      </c>
      <c r="E43" s="284" t="s">
        <v>7629</v>
      </c>
      <c r="F43" s="284" t="s">
        <v>7293</v>
      </c>
      <c r="G43" s="284">
        <v>2015</v>
      </c>
      <c r="H43" s="284">
        <v>6100026372</v>
      </c>
      <c r="I43" s="284">
        <v>6100026372</v>
      </c>
      <c r="J43" s="293">
        <v>41894</v>
      </c>
      <c r="K43" s="284" t="s">
        <v>7777</v>
      </c>
      <c r="L43" s="284" t="s">
        <v>8573</v>
      </c>
      <c r="M43" s="290"/>
      <c r="N43" s="294" t="s">
        <v>8761</v>
      </c>
    </row>
    <row r="44" spans="1:14" s="295" customFormat="1" ht="47.25" outlineLevel="1">
      <c r="A44" s="358">
        <v>37</v>
      </c>
      <c r="B44" s="275">
        <v>2012</v>
      </c>
      <c r="C44" s="303" t="s">
        <v>132</v>
      </c>
      <c r="D44" s="284" t="s">
        <v>7519</v>
      </c>
      <c r="E44" s="284" t="s">
        <v>7622</v>
      </c>
      <c r="F44" s="284" t="s">
        <v>7293</v>
      </c>
      <c r="G44" s="284">
        <v>2015</v>
      </c>
      <c r="H44" s="284">
        <v>6100027247</v>
      </c>
      <c r="I44" s="284">
        <v>6100027247</v>
      </c>
      <c r="J44" s="293">
        <v>41970</v>
      </c>
      <c r="K44" s="284" t="s">
        <v>7770</v>
      </c>
      <c r="L44" s="284" t="s">
        <v>8566</v>
      </c>
      <c r="M44" s="290"/>
      <c r="N44" s="294" t="e">
        <v>#N/A</v>
      </c>
    </row>
    <row r="45" spans="1:14" s="295" customFormat="1" ht="47.25" outlineLevel="1">
      <c r="A45" s="358">
        <v>38</v>
      </c>
      <c r="B45" s="275">
        <v>2013</v>
      </c>
      <c r="C45" s="303" t="s">
        <v>132</v>
      </c>
      <c r="D45" s="284" t="s">
        <v>7523</v>
      </c>
      <c r="E45" s="284" t="s">
        <v>7623</v>
      </c>
      <c r="F45" s="284" t="s">
        <v>7293</v>
      </c>
      <c r="G45" s="284">
        <v>2015</v>
      </c>
      <c r="H45" s="284">
        <v>6100027278</v>
      </c>
      <c r="I45" s="284">
        <v>6100027278</v>
      </c>
      <c r="J45" s="293">
        <v>41971</v>
      </c>
      <c r="K45" s="284" t="s">
        <v>7771</v>
      </c>
      <c r="L45" s="284" t="s">
        <v>8569</v>
      </c>
      <c r="M45" s="290"/>
      <c r="N45" s="294" t="e">
        <v>#N/A</v>
      </c>
    </row>
    <row r="46" spans="1:14" s="295" customFormat="1" ht="47.25" outlineLevel="1">
      <c r="A46" s="358">
        <v>39</v>
      </c>
      <c r="B46" s="275">
        <v>2014</v>
      </c>
      <c r="C46" s="303" t="s">
        <v>132</v>
      </c>
      <c r="D46" s="284" t="s">
        <v>7525</v>
      </c>
      <c r="E46" s="284" t="s">
        <v>7630</v>
      </c>
      <c r="F46" s="284" t="s">
        <v>7293</v>
      </c>
      <c r="G46" s="284">
        <v>2015</v>
      </c>
      <c r="H46" s="284">
        <v>6100025756</v>
      </c>
      <c r="I46" s="284">
        <v>6100025756</v>
      </c>
      <c r="J46" s="293">
        <v>41934</v>
      </c>
      <c r="K46" s="284" t="s">
        <v>7778</v>
      </c>
      <c r="L46" s="284" t="s">
        <v>8571</v>
      </c>
      <c r="M46" s="290"/>
      <c r="N46" s="294" t="e">
        <v>#N/A</v>
      </c>
    </row>
    <row r="47" spans="1:14" s="295" customFormat="1" ht="47.25" outlineLevel="1">
      <c r="A47" s="358">
        <v>40</v>
      </c>
      <c r="B47" s="275">
        <v>2015</v>
      </c>
      <c r="C47" s="303" t="s">
        <v>132</v>
      </c>
      <c r="D47" s="284" t="s">
        <v>7529</v>
      </c>
      <c r="E47" s="284" t="s">
        <v>7631</v>
      </c>
      <c r="F47" s="284" t="s">
        <v>7293</v>
      </c>
      <c r="G47" s="284">
        <v>2015</v>
      </c>
      <c r="H47" s="284">
        <v>6100021501</v>
      </c>
      <c r="I47" s="284">
        <v>6100021501</v>
      </c>
      <c r="J47" s="293">
        <v>41619</v>
      </c>
      <c r="K47" s="284" t="s">
        <v>7779</v>
      </c>
      <c r="L47" s="284" t="s">
        <v>8574</v>
      </c>
      <c r="M47" s="290"/>
      <c r="N47" s="294" t="e">
        <v>#N/A</v>
      </c>
    </row>
    <row r="48" spans="1:14" s="295" customFormat="1" ht="63" outlineLevel="1">
      <c r="A48" s="358">
        <v>41</v>
      </c>
      <c r="B48" s="275">
        <v>2016</v>
      </c>
      <c r="C48" s="303" t="s">
        <v>132</v>
      </c>
      <c r="D48" s="284" t="s">
        <v>7505</v>
      </c>
      <c r="E48" s="284" t="s">
        <v>7604</v>
      </c>
      <c r="F48" s="284" t="s">
        <v>7293</v>
      </c>
      <c r="G48" s="284">
        <v>2015</v>
      </c>
      <c r="H48" s="284" t="s">
        <v>7708</v>
      </c>
      <c r="I48" s="284">
        <v>6100023335</v>
      </c>
      <c r="J48" s="293">
        <v>41733</v>
      </c>
      <c r="K48" s="284" t="s">
        <v>7752</v>
      </c>
      <c r="L48" s="284" t="s">
        <v>8553</v>
      </c>
      <c r="M48" s="290"/>
      <c r="N48" s="294" t="e">
        <v>#N/A</v>
      </c>
    </row>
    <row r="49" spans="1:14" s="295" customFormat="1" ht="47.25" outlineLevel="1">
      <c r="A49" s="358">
        <v>42</v>
      </c>
      <c r="B49" s="275">
        <v>2017</v>
      </c>
      <c r="C49" s="303" t="s">
        <v>132</v>
      </c>
      <c r="D49" s="284" t="s">
        <v>7506</v>
      </c>
      <c r="E49" s="284" t="s">
        <v>7605</v>
      </c>
      <c r="F49" s="284" t="s">
        <v>7293</v>
      </c>
      <c r="G49" s="284">
        <v>2015</v>
      </c>
      <c r="H49" s="284" t="s">
        <v>7709</v>
      </c>
      <c r="I49" s="284">
        <v>6100023325</v>
      </c>
      <c r="J49" s="293">
        <v>41733</v>
      </c>
      <c r="K49" s="284" t="s">
        <v>7753</v>
      </c>
      <c r="L49" s="284" t="s">
        <v>8554</v>
      </c>
      <c r="M49" s="290"/>
      <c r="N49" s="294" t="e">
        <v>#N/A</v>
      </c>
    </row>
    <row r="50" spans="1:14" s="295" customFormat="1" ht="47.25" outlineLevel="1">
      <c r="A50" s="358">
        <v>43</v>
      </c>
      <c r="B50" s="275">
        <v>2018</v>
      </c>
      <c r="C50" s="303" t="s">
        <v>132</v>
      </c>
      <c r="D50" s="284" t="s">
        <v>7507</v>
      </c>
      <c r="E50" s="284" t="s">
        <v>7606</v>
      </c>
      <c r="F50" s="284" t="s">
        <v>7293</v>
      </c>
      <c r="G50" s="284">
        <v>2015</v>
      </c>
      <c r="H50" s="284" t="s">
        <v>7710</v>
      </c>
      <c r="I50" s="284">
        <v>6100023868</v>
      </c>
      <c r="J50" s="293">
        <v>41764</v>
      </c>
      <c r="K50" s="284" t="s">
        <v>7754</v>
      </c>
      <c r="L50" s="284" t="s">
        <v>8555</v>
      </c>
      <c r="M50" s="290"/>
      <c r="N50" s="294" t="e">
        <v>#N/A</v>
      </c>
    </row>
    <row r="51" spans="1:14" s="295" customFormat="1" ht="47.25" outlineLevel="1">
      <c r="A51" s="358">
        <v>44</v>
      </c>
      <c r="B51" s="275">
        <v>2019</v>
      </c>
      <c r="C51" s="303" t="s">
        <v>132</v>
      </c>
      <c r="D51" s="284" t="s">
        <v>7508</v>
      </c>
      <c r="E51" s="284" t="s">
        <v>7607</v>
      </c>
      <c r="F51" s="284" t="s">
        <v>7293</v>
      </c>
      <c r="G51" s="284">
        <v>2015</v>
      </c>
      <c r="H51" s="284" t="s">
        <v>7711</v>
      </c>
      <c r="I51" s="284">
        <v>6100023897</v>
      </c>
      <c r="J51" s="293">
        <v>41765</v>
      </c>
      <c r="K51" s="284" t="s">
        <v>7755</v>
      </c>
      <c r="L51" s="284" t="s">
        <v>8556</v>
      </c>
      <c r="M51" s="290"/>
      <c r="N51" s="294" t="e">
        <v>#N/A</v>
      </c>
    </row>
    <row r="52" spans="1:14" s="295" customFormat="1" ht="47.25" outlineLevel="1">
      <c r="A52" s="358">
        <v>45</v>
      </c>
      <c r="B52" s="275">
        <v>2020</v>
      </c>
      <c r="C52" s="303" t="s">
        <v>132</v>
      </c>
      <c r="D52" s="284" t="s">
        <v>7509</v>
      </c>
      <c r="E52" s="284" t="s">
        <v>7608</v>
      </c>
      <c r="F52" s="284" t="s">
        <v>7293</v>
      </c>
      <c r="G52" s="284">
        <v>2015</v>
      </c>
      <c r="H52" s="284" t="s">
        <v>7712</v>
      </c>
      <c r="I52" s="284">
        <v>6100024800</v>
      </c>
      <c r="J52" s="293">
        <v>41817</v>
      </c>
      <c r="K52" s="284" t="s">
        <v>7780</v>
      </c>
      <c r="L52" s="284" t="s">
        <v>8557</v>
      </c>
      <c r="M52" s="290"/>
      <c r="N52" s="294" t="e">
        <v>#N/A</v>
      </c>
    </row>
    <row r="53" spans="1:14" s="295" customFormat="1" ht="47.25" outlineLevel="1">
      <c r="A53" s="358">
        <v>46</v>
      </c>
      <c r="B53" s="275">
        <v>2023</v>
      </c>
      <c r="C53" s="303" t="s">
        <v>132</v>
      </c>
      <c r="D53" s="284" t="s">
        <v>7502</v>
      </c>
      <c r="E53" s="284" t="s">
        <v>7601</v>
      </c>
      <c r="F53" s="284" t="s">
        <v>7293</v>
      </c>
      <c r="G53" s="284">
        <v>2015</v>
      </c>
      <c r="H53" s="284">
        <v>6100017569</v>
      </c>
      <c r="I53" s="284">
        <v>6100017569</v>
      </c>
      <c r="J53" s="293" t="s">
        <v>7726</v>
      </c>
      <c r="K53" s="284" t="s">
        <v>7749</v>
      </c>
      <c r="L53" s="284" t="s">
        <v>8550</v>
      </c>
      <c r="M53" s="290"/>
      <c r="N53" s="294" t="e">
        <v>#N/A</v>
      </c>
    </row>
    <row r="54" spans="1:14" s="295" customFormat="1" ht="47.25" outlineLevel="1">
      <c r="A54" s="358">
        <v>47</v>
      </c>
      <c r="B54" s="275">
        <v>2028</v>
      </c>
      <c r="C54" s="303" t="s">
        <v>132</v>
      </c>
      <c r="D54" s="284" t="s">
        <v>7504</v>
      </c>
      <c r="E54" s="284" t="s">
        <v>7603</v>
      </c>
      <c r="F54" s="284" t="s">
        <v>7293</v>
      </c>
      <c r="G54" s="284">
        <v>2015</v>
      </c>
      <c r="H54" s="284" t="s">
        <v>7723</v>
      </c>
      <c r="I54" s="284">
        <v>6100022213</v>
      </c>
      <c r="J54" s="293">
        <v>41670</v>
      </c>
      <c r="K54" s="284" t="s">
        <v>7751</v>
      </c>
      <c r="L54" s="284" t="s">
        <v>8552</v>
      </c>
      <c r="M54" s="290"/>
      <c r="N54" s="294" t="e">
        <v>#N/A</v>
      </c>
    </row>
    <row r="55" spans="1:14" s="295" customFormat="1" ht="47.25" outlineLevel="1">
      <c r="A55" s="358">
        <v>48</v>
      </c>
      <c r="B55" s="275">
        <v>2029</v>
      </c>
      <c r="C55" s="303" t="s">
        <v>132</v>
      </c>
      <c r="D55" s="284" t="s">
        <v>7503</v>
      </c>
      <c r="E55" s="284" t="s">
        <v>7602</v>
      </c>
      <c r="F55" s="284" t="s">
        <v>7293</v>
      </c>
      <c r="G55" s="284">
        <v>2015</v>
      </c>
      <c r="H55" s="284">
        <v>6100021197</v>
      </c>
      <c r="I55" s="284">
        <v>6100021197</v>
      </c>
      <c r="J55" s="293">
        <v>41607</v>
      </c>
      <c r="K55" s="284" t="s">
        <v>7750</v>
      </c>
      <c r="L55" s="284" t="s">
        <v>8551</v>
      </c>
      <c r="M55" s="290"/>
      <c r="N55" s="294" t="e">
        <v>#N/A</v>
      </c>
    </row>
    <row r="56" spans="1:14" s="295" customFormat="1" ht="47.25" outlineLevel="1">
      <c r="A56" s="358">
        <v>49</v>
      </c>
      <c r="B56" s="275">
        <v>2030</v>
      </c>
      <c r="C56" s="303" t="s">
        <v>132</v>
      </c>
      <c r="D56" s="284" t="s">
        <v>7530</v>
      </c>
      <c r="E56" s="284" t="s">
        <v>7632</v>
      </c>
      <c r="F56" s="284" t="s">
        <v>7293</v>
      </c>
      <c r="G56" s="284">
        <v>2015</v>
      </c>
      <c r="H56" s="284" t="s">
        <v>7724</v>
      </c>
      <c r="I56" s="284">
        <v>6100018492</v>
      </c>
      <c r="J56" s="293">
        <v>41507</v>
      </c>
      <c r="K56" s="284" t="s">
        <v>7781</v>
      </c>
      <c r="L56" s="284" t="s">
        <v>8520</v>
      </c>
      <c r="M56" s="290"/>
      <c r="N56" s="294" t="e">
        <v>#N/A</v>
      </c>
    </row>
    <row r="57" spans="1:14" s="295" customFormat="1" ht="63" outlineLevel="1">
      <c r="A57" s="358">
        <v>50</v>
      </c>
      <c r="B57" s="275">
        <v>3186</v>
      </c>
      <c r="C57" s="303" t="s">
        <v>132</v>
      </c>
      <c r="D57" s="284" t="s">
        <v>7531</v>
      </c>
      <c r="E57" s="284" t="s">
        <v>7633</v>
      </c>
      <c r="F57" s="284" t="s">
        <v>7293</v>
      </c>
      <c r="G57" s="284">
        <v>2015</v>
      </c>
      <c r="H57" s="284">
        <v>6100025825</v>
      </c>
      <c r="I57" s="284">
        <v>6100025825</v>
      </c>
      <c r="J57" s="293">
        <v>41877</v>
      </c>
      <c r="K57" s="284" t="s">
        <v>7782</v>
      </c>
      <c r="L57" s="284" t="s">
        <v>8575</v>
      </c>
      <c r="M57" s="290"/>
      <c r="N57" s="294" t="e">
        <v>#N/A</v>
      </c>
    </row>
    <row r="58" spans="1:14" s="295" customFormat="1" ht="63" outlineLevel="1">
      <c r="A58" s="358">
        <v>51</v>
      </c>
      <c r="B58" s="275">
        <v>3187</v>
      </c>
      <c r="C58" s="303" t="s">
        <v>132</v>
      </c>
      <c r="D58" s="284" t="s">
        <v>7515</v>
      </c>
      <c r="E58" s="284" t="s">
        <v>7614</v>
      </c>
      <c r="F58" s="284" t="s">
        <v>7293</v>
      </c>
      <c r="G58" s="284">
        <v>2015</v>
      </c>
      <c r="H58" s="284">
        <v>6100018135</v>
      </c>
      <c r="I58" s="284">
        <v>6100018135</v>
      </c>
      <c r="J58" s="293">
        <v>41495</v>
      </c>
      <c r="K58" s="284" t="s">
        <v>7762</v>
      </c>
      <c r="L58" s="284" t="s">
        <v>8562</v>
      </c>
      <c r="M58" s="290"/>
      <c r="N58" s="294" t="e">
        <v>#N/A</v>
      </c>
    </row>
    <row r="59" spans="1:14" s="295" customFormat="1" ht="63" outlineLevel="1">
      <c r="A59" s="358">
        <v>52</v>
      </c>
      <c r="B59" s="275">
        <v>3189</v>
      </c>
      <c r="C59" s="303" t="s">
        <v>132</v>
      </c>
      <c r="D59" s="284" t="s">
        <v>7516</v>
      </c>
      <c r="E59" s="284" t="s">
        <v>7615</v>
      </c>
      <c r="F59" s="284" t="s">
        <v>7293</v>
      </c>
      <c r="G59" s="284">
        <v>2015</v>
      </c>
      <c r="H59" s="284">
        <v>6100026262</v>
      </c>
      <c r="I59" s="284">
        <v>6100026262</v>
      </c>
      <c r="J59" s="293">
        <v>41897</v>
      </c>
      <c r="K59" s="284" t="s">
        <v>7763</v>
      </c>
      <c r="L59" s="284" t="s">
        <v>8563</v>
      </c>
      <c r="M59" s="290"/>
      <c r="N59" s="294" t="e">
        <v>#N/A</v>
      </c>
    </row>
    <row r="60" spans="1:14" s="295" customFormat="1" ht="63" outlineLevel="1">
      <c r="A60" s="358">
        <v>53</v>
      </c>
      <c r="B60" s="275">
        <v>3191</v>
      </c>
      <c r="C60" s="303" t="s">
        <v>132</v>
      </c>
      <c r="D60" s="284" t="s">
        <v>7515</v>
      </c>
      <c r="E60" s="284" t="s">
        <v>7614</v>
      </c>
      <c r="F60" s="284" t="s">
        <v>7293</v>
      </c>
      <c r="G60" s="284">
        <v>2015</v>
      </c>
      <c r="H60" s="284">
        <v>6100018135</v>
      </c>
      <c r="I60" s="284">
        <v>6100018135</v>
      </c>
      <c r="J60" s="293">
        <v>41495</v>
      </c>
      <c r="K60" s="284" t="s">
        <v>7762</v>
      </c>
      <c r="L60" s="284" t="s">
        <v>8562</v>
      </c>
      <c r="M60" s="290"/>
      <c r="N60" s="294" t="e">
        <v>#N/A</v>
      </c>
    </row>
    <row r="61" spans="1:14" s="295" customFormat="1" ht="47.25" outlineLevel="1">
      <c r="A61" s="358">
        <v>54</v>
      </c>
      <c r="B61" s="275">
        <v>3192</v>
      </c>
      <c r="C61" s="303" t="s">
        <v>132</v>
      </c>
      <c r="D61" s="284" t="s">
        <v>7502</v>
      </c>
      <c r="E61" s="284" t="s">
        <v>7601</v>
      </c>
      <c r="F61" s="284" t="s">
        <v>7293</v>
      </c>
      <c r="G61" s="284">
        <v>2015</v>
      </c>
      <c r="H61" s="284">
        <v>6100017569</v>
      </c>
      <c r="I61" s="284">
        <v>6100017569</v>
      </c>
      <c r="J61" s="293">
        <v>41453</v>
      </c>
      <c r="K61" s="284" t="s">
        <v>7749</v>
      </c>
      <c r="L61" s="284" t="s">
        <v>8550</v>
      </c>
      <c r="M61" s="290"/>
      <c r="N61" s="294" t="e">
        <v>#N/A</v>
      </c>
    </row>
    <row r="62" spans="1:14" s="295" customFormat="1" ht="47.25" outlineLevel="1">
      <c r="A62" s="358">
        <v>55</v>
      </c>
      <c r="B62" s="275">
        <v>3193</v>
      </c>
      <c r="C62" s="303" t="s">
        <v>132</v>
      </c>
      <c r="D62" s="284" t="s">
        <v>7532</v>
      </c>
      <c r="E62" s="284" t="s">
        <v>7634</v>
      </c>
      <c r="F62" s="284" t="s">
        <v>7293</v>
      </c>
      <c r="G62" s="284">
        <v>2015</v>
      </c>
      <c r="H62" s="284">
        <v>6100021610</v>
      </c>
      <c r="I62" s="284">
        <v>6100021610</v>
      </c>
      <c r="J62" s="293">
        <v>41625</v>
      </c>
      <c r="K62" s="284" t="s">
        <v>7783</v>
      </c>
      <c r="L62" s="284" t="s">
        <v>8576</v>
      </c>
      <c r="M62" s="290"/>
      <c r="N62" s="294" t="e">
        <v>#N/A</v>
      </c>
    </row>
    <row r="63" spans="1:14" s="295" customFormat="1" ht="47.25" outlineLevel="1">
      <c r="A63" s="358">
        <v>56</v>
      </c>
      <c r="B63" s="275">
        <v>3194</v>
      </c>
      <c r="C63" s="303" t="s">
        <v>132</v>
      </c>
      <c r="D63" s="284" t="s">
        <v>7099</v>
      </c>
      <c r="E63" s="284" t="s">
        <v>7189</v>
      </c>
      <c r="F63" s="284" t="s">
        <v>7293</v>
      </c>
      <c r="G63" s="284">
        <v>2015</v>
      </c>
      <c r="H63" s="284">
        <v>6100015716</v>
      </c>
      <c r="I63" s="284">
        <v>6100015716</v>
      </c>
      <c r="J63" s="293">
        <v>41367</v>
      </c>
      <c r="K63" s="284" t="s">
        <v>7396</v>
      </c>
      <c r="L63" s="284" t="s">
        <v>8416</v>
      </c>
      <c r="M63" s="290"/>
      <c r="N63" s="294" t="e">
        <v>#N/A</v>
      </c>
    </row>
    <row r="64" spans="1:14" s="295" customFormat="1" ht="47.25" outlineLevel="1">
      <c r="A64" s="358">
        <v>57</v>
      </c>
      <c r="B64" s="275">
        <v>3195</v>
      </c>
      <c r="C64" s="303" t="s">
        <v>132</v>
      </c>
      <c r="D64" s="284" t="s">
        <v>7517</v>
      </c>
      <c r="E64" s="284" t="s">
        <v>7616</v>
      </c>
      <c r="F64" s="284" t="s">
        <v>7293</v>
      </c>
      <c r="G64" s="284">
        <v>2015</v>
      </c>
      <c r="H64" s="284">
        <v>6100024972</v>
      </c>
      <c r="I64" s="284">
        <v>6100024972</v>
      </c>
      <c r="J64" s="293">
        <v>41834</v>
      </c>
      <c r="K64" s="284" t="s">
        <v>7764</v>
      </c>
      <c r="L64" s="284" t="s">
        <v>8564</v>
      </c>
      <c r="M64" s="290"/>
      <c r="N64" s="294" t="e">
        <v>#N/A</v>
      </c>
    </row>
    <row r="65" spans="1:14" s="295" customFormat="1" ht="47.25" outlineLevel="1">
      <c r="A65" s="358">
        <v>58</v>
      </c>
      <c r="B65" s="275">
        <v>3196</v>
      </c>
      <c r="C65" s="303" t="s">
        <v>132</v>
      </c>
      <c r="D65" s="284" t="s">
        <v>7533</v>
      </c>
      <c r="E65" s="284" t="s">
        <v>7635</v>
      </c>
      <c r="F65" s="284" t="s">
        <v>7293</v>
      </c>
      <c r="G65" s="284">
        <v>2015</v>
      </c>
      <c r="H65" s="284">
        <v>6100024781</v>
      </c>
      <c r="I65" s="284">
        <v>6100024781</v>
      </c>
      <c r="J65" s="293">
        <v>41835</v>
      </c>
      <c r="K65" s="284" t="s">
        <v>7784</v>
      </c>
      <c r="L65" s="284" t="s">
        <v>8577</v>
      </c>
      <c r="M65" s="290"/>
      <c r="N65" s="294" t="e">
        <v>#N/A</v>
      </c>
    </row>
    <row r="66" spans="1:14" s="295" customFormat="1" ht="47.25" outlineLevel="1">
      <c r="A66" s="358">
        <v>59</v>
      </c>
      <c r="B66" s="275">
        <v>3197</v>
      </c>
      <c r="C66" s="303" t="s">
        <v>132</v>
      </c>
      <c r="D66" s="284" t="s">
        <v>7518</v>
      </c>
      <c r="E66" s="284" t="s">
        <v>7617</v>
      </c>
      <c r="F66" s="284" t="s">
        <v>7293</v>
      </c>
      <c r="G66" s="284">
        <v>2015</v>
      </c>
      <c r="H66" s="284" t="s">
        <v>7715</v>
      </c>
      <c r="I66" s="284" t="s">
        <v>7715</v>
      </c>
      <c r="J66" s="293">
        <v>41886</v>
      </c>
      <c r="K66" s="284" t="s">
        <v>7765</v>
      </c>
      <c r="L66" s="284" t="s">
        <v>8565</v>
      </c>
      <c r="M66" s="290"/>
      <c r="N66" s="294" t="e">
        <v>#N/A</v>
      </c>
    </row>
    <row r="67" spans="1:14" s="295" customFormat="1" ht="47.25" outlineLevel="1">
      <c r="A67" s="358">
        <v>60</v>
      </c>
      <c r="B67" s="275">
        <v>3198</v>
      </c>
      <c r="C67" s="303" t="s">
        <v>132</v>
      </c>
      <c r="D67" s="284" t="s">
        <v>7519</v>
      </c>
      <c r="E67" s="284" t="s">
        <v>7618</v>
      </c>
      <c r="F67" s="284" t="s">
        <v>7293</v>
      </c>
      <c r="G67" s="284">
        <v>2015</v>
      </c>
      <c r="H67" s="284" t="s">
        <v>7716</v>
      </c>
      <c r="I67" s="284" t="s">
        <v>7716</v>
      </c>
      <c r="J67" s="293">
        <v>41870</v>
      </c>
      <c r="K67" s="284" t="s">
        <v>7766</v>
      </c>
      <c r="L67" s="284" t="s">
        <v>8566</v>
      </c>
      <c r="M67" s="290"/>
      <c r="N67" s="294" t="e">
        <v>#N/A</v>
      </c>
    </row>
    <row r="68" spans="1:14" s="295" customFormat="1" ht="47.25" outlineLevel="1">
      <c r="A68" s="358">
        <v>61</v>
      </c>
      <c r="B68" s="275">
        <v>3199</v>
      </c>
      <c r="C68" s="303" t="s">
        <v>132</v>
      </c>
      <c r="D68" s="284" t="s">
        <v>7527</v>
      </c>
      <c r="E68" s="284" t="s">
        <v>7627</v>
      </c>
      <c r="F68" s="284" t="s">
        <v>7293</v>
      </c>
      <c r="G68" s="284">
        <v>2015</v>
      </c>
      <c r="H68" s="284">
        <v>6100025758</v>
      </c>
      <c r="I68" s="284">
        <v>6100025758</v>
      </c>
      <c r="J68" s="293">
        <v>41872</v>
      </c>
      <c r="K68" s="284" t="s">
        <v>7775</v>
      </c>
      <c r="L68" s="284" t="s">
        <v>8541</v>
      </c>
      <c r="M68" s="290"/>
      <c r="N68" s="294" t="e">
        <v>#N/A</v>
      </c>
    </row>
    <row r="69" spans="1:14" s="295" customFormat="1" ht="47.25" outlineLevel="1">
      <c r="A69" s="358">
        <v>62</v>
      </c>
      <c r="B69" s="275">
        <v>3200</v>
      </c>
      <c r="C69" s="303" t="s">
        <v>132</v>
      </c>
      <c r="D69" s="284" t="s">
        <v>7520</v>
      </c>
      <c r="E69" s="284" t="s">
        <v>7619</v>
      </c>
      <c r="F69" s="284" t="s">
        <v>7293</v>
      </c>
      <c r="G69" s="284">
        <v>2015</v>
      </c>
      <c r="H69" s="284" t="s">
        <v>7717</v>
      </c>
      <c r="I69" s="284" t="s">
        <v>7717</v>
      </c>
      <c r="J69" s="293">
        <v>41863</v>
      </c>
      <c r="K69" s="284" t="s">
        <v>7767</v>
      </c>
      <c r="L69" s="284" t="s">
        <v>8567</v>
      </c>
      <c r="M69" s="290"/>
      <c r="N69" s="294" t="e">
        <v>#N/A</v>
      </c>
    </row>
    <row r="70" spans="1:14" s="295" customFormat="1" ht="47.25" outlineLevel="1">
      <c r="A70" s="358">
        <v>63</v>
      </c>
      <c r="B70" s="275">
        <v>3201</v>
      </c>
      <c r="C70" s="303" t="s">
        <v>132</v>
      </c>
      <c r="D70" s="284" t="s">
        <v>7527</v>
      </c>
      <c r="E70" s="284" t="s">
        <v>7628</v>
      </c>
      <c r="F70" s="284" t="s">
        <v>7293</v>
      </c>
      <c r="G70" s="284">
        <v>2015</v>
      </c>
      <c r="H70" s="284">
        <v>6100025757</v>
      </c>
      <c r="I70" s="284">
        <v>6100025757</v>
      </c>
      <c r="J70" s="293">
        <v>41870</v>
      </c>
      <c r="K70" s="284" t="s">
        <v>7776</v>
      </c>
      <c r="L70" s="284" t="s">
        <v>8541</v>
      </c>
      <c r="M70" s="290" t="s">
        <v>8572</v>
      </c>
      <c r="N70" s="294" t="e">
        <v>#N/A</v>
      </c>
    </row>
    <row r="71" spans="1:14" s="295" customFormat="1" ht="47.25" outlineLevel="1">
      <c r="A71" s="358">
        <v>64</v>
      </c>
      <c r="B71" s="275">
        <v>3202</v>
      </c>
      <c r="C71" s="303" t="s">
        <v>132</v>
      </c>
      <c r="D71" s="284" t="s">
        <v>7521</v>
      </c>
      <c r="E71" s="284" t="s">
        <v>7620</v>
      </c>
      <c r="F71" s="284" t="s">
        <v>7293</v>
      </c>
      <c r="G71" s="284">
        <v>2015</v>
      </c>
      <c r="H71" s="284" t="s">
        <v>7718</v>
      </c>
      <c r="I71" s="284" t="s">
        <v>7718</v>
      </c>
      <c r="J71" s="293">
        <v>41870</v>
      </c>
      <c r="K71" s="284" t="s">
        <v>7768</v>
      </c>
      <c r="L71" s="284" t="s">
        <v>8568</v>
      </c>
      <c r="M71" s="290"/>
      <c r="N71" s="294" t="e">
        <v>#N/A</v>
      </c>
    </row>
    <row r="72" spans="1:14" s="295" customFormat="1" ht="63" outlineLevel="1">
      <c r="A72" s="358">
        <v>65</v>
      </c>
      <c r="B72" s="275">
        <v>3203</v>
      </c>
      <c r="C72" s="303" t="s">
        <v>132</v>
      </c>
      <c r="D72" s="284" t="s">
        <v>7516</v>
      </c>
      <c r="E72" s="284" t="s">
        <v>7615</v>
      </c>
      <c r="F72" s="284" t="s">
        <v>7293</v>
      </c>
      <c r="G72" s="284">
        <v>2015</v>
      </c>
      <c r="H72" s="284">
        <v>6100026269</v>
      </c>
      <c r="I72" s="284">
        <v>6100026269</v>
      </c>
      <c r="J72" s="293">
        <v>41897</v>
      </c>
      <c r="K72" s="284" t="s">
        <v>7763</v>
      </c>
      <c r="L72" s="284" t="s">
        <v>8563</v>
      </c>
      <c r="M72" s="290"/>
      <c r="N72" s="294" t="e">
        <v>#N/A</v>
      </c>
    </row>
    <row r="73" spans="1:14" s="295" customFormat="1" ht="47.25" outlineLevel="1">
      <c r="A73" s="358">
        <v>66</v>
      </c>
      <c r="B73" s="275">
        <v>3204</v>
      </c>
      <c r="C73" s="303" t="s">
        <v>132</v>
      </c>
      <c r="D73" s="284" t="s">
        <v>7101</v>
      </c>
      <c r="E73" s="284" t="s">
        <v>7191</v>
      </c>
      <c r="F73" s="284" t="s">
        <v>7293</v>
      </c>
      <c r="G73" s="284">
        <v>2015</v>
      </c>
      <c r="H73" s="284">
        <v>6100026567</v>
      </c>
      <c r="I73" s="284">
        <v>6100026567</v>
      </c>
      <c r="J73" s="293">
        <v>41912</v>
      </c>
      <c r="K73" s="284" t="s">
        <v>7398</v>
      </c>
      <c r="L73" s="284" t="s">
        <v>8418</v>
      </c>
      <c r="M73" s="290"/>
      <c r="N73" s="294" t="e">
        <v>#N/A</v>
      </c>
    </row>
    <row r="74" spans="1:14" s="295" customFormat="1" ht="47.25" outlineLevel="1">
      <c r="A74" s="358">
        <v>67</v>
      </c>
      <c r="B74" s="275">
        <v>3205</v>
      </c>
      <c r="C74" s="303" t="s">
        <v>132</v>
      </c>
      <c r="D74" s="284" t="s">
        <v>7524</v>
      </c>
      <c r="E74" s="284" t="s">
        <v>7624</v>
      </c>
      <c r="F74" s="284" t="s">
        <v>7293</v>
      </c>
      <c r="G74" s="284">
        <v>2015</v>
      </c>
      <c r="H74" s="284">
        <v>6100026604</v>
      </c>
      <c r="I74" s="284">
        <v>6100026604</v>
      </c>
      <c r="J74" s="293">
        <v>41912</v>
      </c>
      <c r="K74" s="284" t="s">
        <v>7772</v>
      </c>
      <c r="L74" s="284" t="s">
        <v>8570</v>
      </c>
      <c r="M74" s="290"/>
      <c r="N74" s="294" t="e">
        <v>#N/A</v>
      </c>
    </row>
    <row r="75" spans="1:14" s="295" customFormat="1" ht="47.25" outlineLevel="1">
      <c r="A75" s="358">
        <v>68</v>
      </c>
      <c r="B75" s="275">
        <v>3206</v>
      </c>
      <c r="C75" s="303" t="s">
        <v>132</v>
      </c>
      <c r="D75" s="284" t="s">
        <v>7522</v>
      </c>
      <c r="E75" s="284" t="s">
        <v>7621</v>
      </c>
      <c r="F75" s="284" t="s">
        <v>7293</v>
      </c>
      <c r="G75" s="284">
        <v>2015</v>
      </c>
      <c r="H75" s="284">
        <v>6100026570</v>
      </c>
      <c r="I75" s="284">
        <v>6100026570</v>
      </c>
      <c r="J75" s="293">
        <v>41911</v>
      </c>
      <c r="K75" s="284" t="s">
        <v>7769</v>
      </c>
      <c r="L75" s="284" t="s">
        <v>8463</v>
      </c>
      <c r="M75" s="290"/>
      <c r="N75" s="294" t="e">
        <v>#N/A</v>
      </c>
    </row>
    <row r="76" spans="1:14" s="295" customFormat="1" ht="47.25" outlineLevel="1">
      <c r="A76" s="358">
        <v>69</v>
      </c>
      <c r="B76" s="275">
        <v>3207</v>
      </c>
      <c r="C76" s="303" t="s">
        <v>132</v>
      </c>
      <c r="D76" s="284" t="s">
        <v>7522</v>
      </c>
      <c r="E76" s="284" t="s">
        <v>7636</v>
      </c>
      <c r="F76" s="284" t="s">
        <v>7293</v>
      </c>
      <c r="G76" s="284">
        <v>2015</v>
      </c>
      <c r="H76" s="284">
        <v>6100027279</v>
      </c>
      <c r="I76" s="284">
        <v>6100027279</v>
      </c>
      <c r="J76" s="293">
        <v>41960</v>
      </c>
      <c r="K76" s="284" t="s">
        <v>7785</v>
      </c>
      <c r="L76" s="284" t="s">
        <v>8463</v>
      </c>
      <c r="M76" s="290"/>
      <c r="N76" s="294" t="e">
        <v>#N/A</v>
      </c>
    </row>
    <row r="77" spans="1:14" s="295" customFormat="1" ht="47.25" outlineLevel="1">
      <c r="A77" s="358">
        <v>70</v>
      </c>
      <c r="B77" s="275">
        <v>3208</v>
      </c>
      <c r="C77" s="303" t="s">
        <v>132</v>
      </c>
      <c r="D77" s="284" t="s">
        <v>7525</v>
      </c>
      <c r="E77" s="284" t="s">
        <v>7625</v>
      </c>
      <c r="F77" s="284" t="s">
        <v>7293</v>
      </c>
      <c r="G77" s="284">
        <v>2015</v>
      </c>
      <c r="H77" s="284">
        <v>6100027716</v>
      </c>
      <c r="I77" s="284">
        <v>6100027716</v>
      </c>
      <c r="J77" s="293">
        <v>41984</v>
      </c>
      <c r="K77" s="284" t="s">
        <v>7773</v>
      </c>
      <c r="L77" s="284" t="s">
        <v>8571</v>
      </c>
      <c r="M77" s="290"/>
      <c r="N77" s="294" t="e">
        <v>#N/A</v>
      </c>
    </row>
    <row r="78" spans="1:14" s="295" customFormat="1" ht="47.25" outlineLevel="1">
      <c r="A78" s="358">
        <v>71</v>
      </c>
      <c r="B78" s="275">
        <v>3209</v>
      </c>
      <c r="C78" s="303" t="s">
        <v>132</v>
      </c>
      <c r="D78" s="284" t="s">
        <v>7519</v>
      </c>
      <c r="E78" s="284" t="s">
        <v>7622</v>
      </c>
      <c r="F78" s="284" t="s">
        <v>7293</v>
      </c>
      <c r="G78" s="284">
        <v>2015</v>
      </c>
      <c r="H78" s="284">
        <v>6100027247</v>
      </c>
      <c r="I78" s="284">
        <v>6100027247</v>
      </c>
      <c r="J78" s="293">
        <v>41970</v>
      </c>
      <c r="K78" s="284" t="s">
        <v>7770</v>
      </c>
      <c r="L78" s="284" t="s">
        <v>8566</v>
      </c>
      <c r="M78" s="290"/>
      <c r="N78" s="294" t="e">
        <v>#N/A</v>
      </c>
    </row>
    <row r="79" spans="1:14" s="295" customFormat="1" ht="47.25" outlineLevel="1">
      <c r="A79" s="358">
        <v>72</v>
      </c>
      <c r="B79" s="275">
        <v>3210</v>
      </c>
      <c r="C79" s="303" t="s">
        <v>132</v>
      </c>
      <c r="D79" s="284" t="s">
        <v>7523</v>
      </c>
      <c r="E79" s="284" t="s">
        <v>7623</v>
      </c>
      <c r="F79" s="284" t="s">
        <v>7293</v>
      </c>
      <c r="G79" s="284">
        <v>2015</v>
      </c>
      <c r="H79" s="284">
        <v>6100027278</v>
      </c>
      <c r="I79" s="284">
        <v>6100027278</v>
      </c>
      <c r="J79" s="293">
        <v>41971</v>
      </c>
      <c r="K79" s="284" t="s">
        <v>7786</v>
      </c>
      <c r="L79" s="284" t="s">
        <v>8569</v>
      </c>
      <c r="M79" s="290"/>
      <c r="N79" s="294" t="e">
        <v>#N/A</v>
      </c>
    </row>
    <row r="80" spans="1:14" s="295" customFormat="1" ht="47.25" outlineLevel="1">
      <c r="A80" s="358">
        <v>73</v>
      </c>
      <c r="B80" s="275">
        <v>3211</v>
      </c>
      <c r="C80" s="303" t="s">
        <v>132</v>
      </c>
      <c r="D80" s="284" t="s">
        <v>7533</v>
      </c>
      <c r="E80" s="284" t="s">
        <v>7637</v>
      </c>
      <c r="F80" s="284" t="s">
        <v>7293</v>
      </c>
      <c r="G80" s="284">
        <v>2015</v>
      </c>
      <c r="H80" s="284">
        <v>6100028348</v>
      </c>
      <c r="I80" s="284">
        <v>6100028348</v>
      </c>
      <c r="J80" s="293">
        <v>42030</v>
      </c>
      <c r="K80" s="284" t="s">
        <v>7787</v>
      </c>
      <c r="L80" s="284" t="s">
        <v>8577</v>
      </c>
      <c r="M80" s="290"/>
      <c r="N80" s="294" t="e">
        <v>#N/A</v>
      </c>
    </row>
    <row r="81" spans="1:14" s="295" customFormat="1" ht="47.25" outlineLevel="1">
      <c r="A81" s="358">
        <v>74</v>
      </c>
      <c r="B81" s="275">
        <v>3212</v>
      </c>
      <c r="C81" s="303" t="s">
        <v>132</v>
      </c>
      <c r="D81" s="284" t="s">
        <v>7522</v>
      </c>
      <c r="E81" s="284" t="s">
        <v>7638</v>
      </c>
      <c r="F81" s="284" t="s">
        <v>7293</v>
      </c>
      <c r="G81" s="284">
        <v>2015</v>
      </c>
      <c r="H81" s="284">
        <v>6100029190</v>
      </c>
      <c r="I81" s="284">
        <v>6100029190</v>
      </c>
      <c r="J81" s="293">
        <v>42086</v>
      </c>
      <c r="K81" s="284" t="s">
        <v>7788</v>
      </c>
      <c r="L81" s="284" t="s">
        <v>8463</v>
      </c>
      <c r="M81" s="290"/>
      <c r="N81" s="294" t="e">
        <v>#N/A</v>
      </c>
    </row>
    <row r="82" spans="1:14" s="295" customFormat="1" ht="47.25" outlineLevel="1">
      <c r="A82" s="358">
        <v>75</v>
      </c>
      <c r="B82" s="275">
        <v>3213</v>
      </c>
      <c r="C82" s="303" t="s">
        <v>132</v>
      </c>
      <c r="D82" s="284" t="s">
        <v>7525</v>
      </c>
      <c r="E82" s="284" t="s">
        <v>7630</v>
      </c>
      <c r="F82" s="284" t="s">
        <v>7293</v>
      </c>
      <c r="G82" s="284">
        <v>2015</v>
      </c>
      <c r="H82" s="284">
        <v>6100025756</v>
      </c>
      <c r="I82" s="284">
        <v>6100025756</v>
      </c>
      <c r="J82" s="293">
        <v>41873</v>
      </c>
      <c r="K82" s="284" t="s">
        <v>7778</v>
      </c>
      <c r="L82" s="284" t="s">
        <v>8571</v>
      </c>
      <c r="M82" s="290"/>
      <c r="N82" s="294" t="e">
        <v>#N/A</v>
      </c>
    </row>
    <row r="83" spans="1:14" s="295" customFormat="1" ht="63" outlineLevel="1">
      <c r="A83" s="358">
        <v>76</v>
      </c>
      <c r="B83" s="275">
        <v>3214</v>
      </c>
      <c r="C83" s="303" t="s">
        <v>132</v>
      </c>
      <c r="D83" s="284" t="s">
        <v>7531</v>
      </c>
      <c r="E83" s="284" t="s">
        <v>7633</v>
      </c>
      <c r="F83" s="284" t="s">
        <v>7293</v>
      </c>
      <c r="G83" s="284">
        <v>2015</v>
      </c>
      <c r="H83" s="284">
        <v>6100025825</v>
      </c>
      <c r="I83" s="284">
        <v>6100025825</v>
      </c>
      <c r="J83" s="293">
        <v>41877</v>
      </c>
      <c r="K83" s="284" t="s">
        <v>7782</v>
      </c>
      <c r="L83" s="284" t="s">
        <v>8575</v>
      </c>
      <c r="M83" s="290"/>
      <c r="N83" s="294" t="e">
        <v>#N/A</v>
      </c>
    </row>
    <row r="84" spans="1:14" s="295" customFormat="1" ht="63" outlineLevel="1">
      <c r="A84" s="358">
        <v>77</v>
      </c>
      <c r="B84" s="275">
        <v>3215</v>
      </c>
      <c r="C84" s="303" t="s">
        <v>132</v>
      </c>
      <c r="D84" s="284" t="s">
        <v>7515</v>
      </c>
      <c r="E84" s="284" t="s">
        <v>7614</v>
      </c>
      <c r="F84" s="284" t="s">
        <v>7293</v>
      </c>
      <c r="G84" s="284">
        <v>2015</v>
      </c>
      <c r="H84" s="284">
        <v>6100018135</v>
      </c>
      <c r="I84" s="284">
        <v>6100018135</v>
      </c>
      <c r="J84" s="293">
        <v>41495</v>
      </c>
      <c r="K84" s="284" t="s">
        <v>7762</v>
      </c>
      <c r="L84" s="284" t="s">
        <v>8562</v>
      </c>
      <c r="M84" s="290"/>
      <c r="N84" s="294" t="e">
        <v>#N/A</v>
      </c>
    </row>
    <row r="85" spans="1:14" s="295" customFormat="1" ht="63" outlineLevel="1">
      <c r="A85" s="358">
        <v>78</v>
      </c>
      <c r="B85" s="275">
        <v>3217</v>
      </c>
      <c r="C85" s="303" t="s">
        <v>132</v>
      </c>
      <c r="D85" s="284" t="s">
        <v>7516</v>
      </c>
      <c r="E85" s="284" t="s">
        <v>7615</v>
      </c>
      <c r="F85" s="284" t="s">
        <v>7293</v>
      </c>
      <c r="G85" s="284">
        <v>2015</v>
      </c>
      <c r="H85" s="284">
        <v>6100026269</v>
      </c>
      <c r="I85" s="284">
        <v>6100026269</v>
      </c>
      <c r="J85" s="293">
        <v>41897</v>
      </c>
      <c r="K85" s="284" t="s">
        <v>7763</v>
      </c>
      <c r="L85" s="284" t="s">
        <v>8563</v>
      </c>
      <c r="M85" s="290"/>
      <c r="N85" s="294" t="e">
        <v>#N/A</v>
      </c>
    </row>
    <row r="86" spans="1:14" s="295" customFormat="1" ht="63" outlineLevel="1">
      <c r="A86" s="358">
        <v>79</v>
      </c>
      <c r="B86" s="275">
        <v>3218</v>
      </c>
      <c r="C86" s="303" t="s">
        <v>132</v>
      </c>
      <c r="D86" s="284" t="s">
        <v>7505</v>
      </c>
      <c r="E86" s="284" t="s">
        <v>7604</v>
      </c>
      <c r="F86" s="284" t="s">
        <v>7293</v>
      </c>
      <c r="G86" s="284">
        <v>2015</v>
      </c>
      <c r="H86" s="284">
        <v>6100023335</v>
      </c>
      <c r="I86" s="284">
        <v>6100023335</v>
      </c>
      <c r="J86" s="293" t="s">
        <v>7727</v>
      </c>
      <c r="K86" s="284" t="s">
        <v>7752</v>
      </c>
      <c r="L86" s="284" t="s">
        <v>8553</v>
      </c>
      <c r="M86" s="290"/>
      <c r="N86" s="294" t="e">
        <v>#N/A</v>
      </c>
    </row>
    <row r="87" spans="1:14" s="295" customFormat="1" ht="47.25" outlineLevel="1">
      <c r="A87" s="358">
        <v>80</v>
      </c>
      <c r="B87" s="275">
        <v>3219</v>
      </c>
      <c r="C87" s="303" t="s">
        <v>132</v>
      </c>
      <c r="D87" s="284" t="s">
        <v>7506</v>
      </c>
      <c r="E87" s="284" t="s">
        <v>7605</v>
      </c>
      <c r="F87" s="284" t="s">
        <v>7293</v>
      </c>
      <c r="G87" s="284">
        <v>2015</v>
      </c>
      <c r="H87" s="284">
        <v>6100023325</v>
      </c>
      <c r="I87" s="284">
        <v>6100023325</v>
      </c>
      <c r="J87" s="293">
        <v>42108</v>
      </c>
      <c r="K87" s="284" t="s">
        <v>7753</v>
      </c>
      <c r="L87" s="284" t="s">
        <v>8554</v>
      </c>
      <c r="M87" s="290"/>
      <c r="N87" s="294" t="e">
        <v>#N/A</v>
      </c>
    </row>
    <row r="88" spans="1:14" s="295" customFormat="1" ht="47.25" outlineLevel="1">
      <c r="A88" s="358">
        <v>81</v>
      </c>
      <c r="B88" s="275">
        <v>3220</v>
      </c>
      <c r="C88" s="303" t="s">
        <v>132</v>
      </c>
      <c r="D88" s="284" t="s">
        <v>7507</v>
      </c>
      <c r="E88" s="284" t="s">
        <v>7606</v>
      </c>
      <c r="F88" s="284" t="s">
        <v>7293</v>
      </c>
      <c r="G88" s="284">
        <v>2015</v>
      </c>
      <c r="H88" s="284">
        <v>6100023868</v>
      </c>
      <c r="I88" s="284">
        <v>6100023868</v>
      </c>
      <c r="J88" s="293">
        <v>41764</v>
      </c>
      <c r="K88" s="284" t="s">
        <v>7754</v>
      </c>
      <c r="L88" s="284" t="s">
        <v>8555</v>
      </c>
      <c r="M88" s="290"/>
      <c r="N88" s="294" t="e">
        <v>#N/A</v>
      </c>
    </row>
    <row r="89" spans="1:14" s="295" customFormat="1" ht="47.25" outlineLevel="1">
      <c r="A89" s="358">
        <v>82</v>
      </c>
      <c r="B89" s="275">
        <v>3221</v>
      </c>
      <c r="C89" s="303" t="s">
        <v>132</v>
      </c>
      <c r="D89" s="284" t="s">
        <v>7508</v>
      </c>
      <c r="E89" s="284" t="s">
        <v>7607</v>
      </c>
      <c r="F89" s="284" t="s">
        <v>7293</v>
      </c>
      <c r="G89" s="284">
        <v>2015</v>
      </c>
      <c r="H89" s="284">
        <v>6100023897</v>
      </c>
      <c r="I89" s="284">
        <v>6100023897</v>
      </c>
      <c r="J89" s="293">
        <v>41765</v>
      </c>
      <c r="K89" s="284" t="s">
        <v>7755</v>
      </c>
      <c r="L89" s="284" t="s">
        <v>8556</v>
      </c>
      <c r="M89" s="290"/>
      <c r="N89" s="294" t="e">
        <v>#N/A</v>
      </c>
    </row>
    <row r="90" spans="1:14" s="295" customFormat="1" ht="47.25" outlineLevel="1">
      <c r="A90" s="358">
        <v>83</v>
      </c>
      <c r="B90" s="275">
        <v>3222</v>
      </c>
      <c r="C90" s="303" t="s">
        <v>132</v>
      </c>
      <c r="D90" s="284" t="s">
        <v>7534</v>
      </c>
      <c r="E90" s="284" t="s">
        <v>7639</v>
      </c>
      <c r="F90" s="284" t="s">
        <v>7293</v>
      </c>
      <c r="G90" s="284">
        <v>2015</v>
      </c>
      <c r="H90" s="284">
        <v>6100024803</v>
      </c>
      <c r="I90" s="284">
        <v>6100024803</v>
      </c>
      <c r="J90" s="293">
        <v>41830</v>
      </c>
      <c r="K90" s="284" t="s">
        <v>7789</v>
      </c>
      <c r="L90" s="284" t="s">
        <v>8578</v>
      </c>
      <c r="M90" s="290"/>
      <c r="N90" s="294" t="e">
        <v>#N/A</v>
      </c>
    </row>
    <row r="91" spans="1:14" s="295" customFormat="1" ht="47.25" outlineLevel="1">
      <c r="A91" s="358">
        <v>84</v>
      </c>
      <c r="B91" s="275">
        <v>3223</v>
      </c>
      <c r="C91" s="303" t="s">
        <v>132</v>
      </c>
      <c r="D91" s="284" t="s">
        <v>7535</v>
      </c>
      <c r="E91" s="284" t="s">
        <v>7608</v>
      </c>
      <c r="F91" s="284" t="s">
        <v>7293</v>
      </c>
      <c r="G91" s="284">
        <v>2015</v>
      </c>
      <c r="H91" s="284">
        <v>6100024800</v>
      </c>
      <c r="I91" s="284">
        <v>6100024800</v>
      </c>
      <c r="J91" s="293" t="s">
        <v>7728</v>
      </c>
      <c r="K91" s="284" t="s">
        <v>7790</v>
      </c>
      <c r="L91" s="284" t="s">
        <v>8557</v>
      </c>
      <c r="M91" s="290"/>
      <c r="N91" s="294" t="e">
        <v>#N/A</v>
      </c>
    </row>
    <row r="92" spans="1:14" s="295" customFormat="1" ht="63" outlineLevel="1">
      <c r="A92" s="358">
        <v>85</v>
      </c>
      <c r="B92" s="288">
        <v>5043</v>
      </c>
      <c r="C92" s="303" t="s">
        <v>132</v>
      </c>
      <c r="D92" s="284" t="s">
        <v>7531</v>
      </c>
      <c r="E92" s="284" t="s">
        <v>7633</v>
      </c>
      <c r="F92" s="284" t="s">
        <v>7293</v>
      </c>
      <c r="G92" s="284">
        <v>2015</v>
      </c>
      <c r="H92" s="284">
        <v>6100025825</v>
      </c>
      <c r="I92" s="284">
        <v>6100025825</v>
      </c>
      <c r="J92" s="293">
        <v>41877</v>
      </c>
      <c r="K92" s="284" t="s">
        <v>7782</v>
      </c>
      <c r="L92" s="284" t="s">
        <v>8575</v>
      </c>
      <c r="M92" s="290"/>
      <c r="N92" s="294" t="e">
        <v>#N/A</v>
      </c>
    </row>
    <row r="93" spans="1:14" s="295" customFormat="1" ht="63" outlineLevel="1">
      <c r="A93" s="358">
        <v>86</v>
      </c>
      <c r="B93" s="288">
        <v>5045</v>
      </c>
      <c r="C93" s="303" t="s">
        <v>132</v>
      </c>
      <c r="D93" s="284" t="s">
        <v>7516</v>
      </c>
      <c r="E93" s="284" t="s">
        <v>7615</v>
      </c>
      <c r="F93" s="284" t="s">
        <v>7293</v>
      </c>
      <c r="G93" s="284">
        <v>2015</v>
      </c>
      <c r="H93" s="284">
        <v>6100026269</v>
      </c>
      <c r="I93" s="284">
        <v>6100026269</v>
      </c>
      <c r="J93" s="293">
        <v>41897</v>
      </c>
      <c r="K93" s="284" t="s">
        <v>7763</v>
      </c>
      <c r="L93" s="284" t="s">
        <v>8563</v>
      </c>
      <c r="M93" s="290"/>
      <c r="N93" s="294" t="e">
        <v>#N/A</v>
      </c>
    </row>
    <row r="94" spans="1:14" s="295" customFormat="1" ht="47.25" outlineLevel="1">
      <c r="A94" s="358">
        <v>87</v>
      </c>
      <c r="B94" s="288">
        <v>5046</v>
      </c>
      <c r="C94" s="303" t="s">
        <v>132</v>
      </c>
      <c r="D94" s="284" t="s">
        <v>7536</v>
      </c>
      <c r="E94" s="284" t="s">
        <v>7640</v>
      </c>
      <c r="F94" s="284" t="s">
        <v>7293</v>
      </c>
      <c r="G94" s="284">
        <v>2015</v>
      </c>
      <c r="H94" s="284">
        <v>6100015988</v>
      </c>
      <c r="I94" s="284">
        <v>6100015988</v>
      </c>
      <c r="J94" s="293" t="s">
        <v>7729</v>
      </c>
      <c r="K94" s="284" t="s">
        <v>7791</v>
      </c>
      <c r="L94" s="284" t="s">
        <v>8580</v>
      </c>
      <c r="M94" s="290"/>
      <c r="N94" s="294" t="e">
        <v>#N/A</v>
      </c>
    </row>
    <row r="95" spans="1:14" s="295" customFormat="1" ht="47.25" outlineLevel="1">
      <c r="A95" s="358">
        <v>88</v>
      </c>
      <c r="B95" s="288">
        <v>5047</v>
      </c>
      <c r="C95" s="303" t="s">
        <v>132</v>
      </c>
      <c r="D95" s="284" t="s">
        <v>7502</v>
      </c>
      <c r="E95" s="284" t="s">
        <v>7601</v>
      </c>
      <c r="F95" s="284" t="s">
        <v>7293</v>
      </c>
      <c r="G95" s="284">
        <v>2015</v>
      </c>
      <c r="H95" s="284">
        <v>6100017569</v>
      </c>
      <c r="I95" s="284">
        <v>6100017569</v>
      </c>
      <c r="J95" s="293">
        <v>41453</v>
      </c>
      <c r="K95" s="284" t="s">
        <v>7749</v>
      </c>
      <c r="L95" s="284" t="s">
        <v>8550</v>
      </c>
      <c r="M95" s="290"/>
      <c r="N95" s="294" t="e">
        <v>#N/A</v>
      </c>
    </row>
    <row r="96" spans="1:14" s="295" customFormat="1" ht="47.25" outlineLevel="1">
      <c r="A96" s="358">
        <v>89</v>
      </c>
      <c r="B96" s="288">
        <v>5048</v>
      </c>
      <c r="C96" s="303" t="s">
        <v>132</v>
      </c>
      <c r="D96" s="284" t="s">
        <v>7536</v>
      </c>
      <c r="E96" s="284" t="s">
        <v>7641</v>
      </c>
      <c r="F96" s="284" t="s">
        <v>7293</v>
      </c>
      <c r="G96" s="284">
        <v>2015</v>
      </c>
      <c r="H96" s="284" t="s">
        <v>7725</v>
      </c>
      <c r="I96" s="284" t="s">
        <v>7725</v>
      </c>
      <c r="J96" s="293">
        <v>41387</v>
      </c>
      <c r="K96" s="284" t="s">
        <v>7791</v>
      </c>
      <c r="L96" s="284" t="s">
        <v>8580</v>
      </c>
      <c r="M96" s="290"/>
      <c r="N96" s="294" t="e">
        <v>#N/A</v>
      </c>
    </row>
    <row r="97" spans="1:14" s="295" customFormat="1" ht="47.25" outlineLevel="1">
      <c r="A97" s="358">
        <v>90</v>
      </c>
      <c r="B97" s="288">
        <v>5049</v>
      </c>
      <c r="C97" s="303" t="s">
        <v>132</v>
      </c>
      <c r="D97" s="284" t="s">
        <v>7532</v>
      </c>
      <c r="E97" s="284" t="s">
        <v>7634</v>
      </c>
      <c r="F97" s="284" t="s">
        <v>7293</v>
      </c>
      <c r="G97" s="284">
        <v>2015</v>
      </c>
      <c r="H97" s="284">
        <v>6100021610</v>
      </c>
      <c r="I97" s="284">
        <v>6100021610</v>
      </c>
      <c r="J97" s="293">
        <v>41625</v>
      </c>
      <c r="K97" s="284" t="s">
        <v>7783</v>
      </c>
      <c r="L97" s="284" t="s">
        <v>8576</v>
      </c>
      <c r="M97" s="290"/>
      <c r="N97" s="294" t="e">
        <v>#N/A</v>
      </c>
    </row>
    <row r="98" spans="1:14" s="295" customFormat="1" ht="47.25" outlineLevel="1">
      <c r="A98" s="358">
        <v>91</v>
      </c>
      <c r="B98" s="288">
        <v>5050</v>
      </c>
      <c r="C98" s="303" t="s">
        <v>132</v>
      </c>
      <c r="D98" s="284" t="s">
        <v>7099</v>
      </c>
      <c r="E98" s="284" t="s">
        <v>7189</v>
      </c>
      <c r="F98" s="284" t="s">
        <v>7293</v>
      </c>
      <c r="G98" s="284">
        <v>2015</v>
      </c>
      <c r="H98" s="284">
        <v>6100015716</v>
      </c>
      <c r="I98" s="284">
        <v>6100015716</v>
      </c>
      <c r="J98" s="293">
        <v>41367</v>
      </c>
      <c r="K98" s="284" t="s">
        <v>7396</v>
      </c>
      <c r="L98" s="284" t="s">
        <v>8416</v>
      </c>
      <c r="M98" s="290"/>
      <c r="N98" s="294" t="e">
        <v>#N/A</v>
      </c>
    </row>
    <row r="99" spans="1:14" s="295" customFormat="1" ht="47.25" outlineLevel="1">
      <c r="A99" s="358">
        <v>92</v>
      </c>
      <c r="B99" s="288">
        <v>5051</v>
      </c>
      <c r="C99" s="303" t="s">
        <v>132</v>
      </c>
      <c r="D99" s="284" t="s">
        <v>7537</v>
      </c>
      <c r="E99" s="284" t="s">
        <v>7642</v>
      </c>
      <c r="F99" s="284" t="s">
        <v>7293</v>
      </c>
      <c r="G99" s="284">
        <v>2015</v>
      </c>
      <c r="H99" s="284">
        <v>6100023156</v>
      </c>
      <c r="I99" s="284">
        <v>6100023156</v>
      </c>
      <c r="J99" s="293">
        <v>41725</v>
      </c>
      <c r="K99" s="284" t="s">
        <v>7792</v>
      </c>
      <c r="L99" s="284" t="s">
        <v>8581</v>
      </c>
      <c r="M99" s="290" t="s">
        <v>8582</v>
      </c>
      <c r="N99" s="294" t="e">
        <v>#N/A</v>
      </c>
    </row>
    <row r="100" spans="1:14" s="295" customFormat="1" ht="47.25" outlineLevel="1">
      <c r="A100" s="358">
        <v>93</v>
      </c>
      <c r="B100" s="288">
        <v>5052</v>
      </c>
      <c r="C100" s="303" t="s">
        <v>132</v>
      </c>
      <c r="D100" s="284" t="s">
        <v>7533</v>
      </c>
      <c r="E100" s="284" t="s">
        <v>7635</v>
      </c>
      <c r="F100" s="284" t="s">
        <v>7293</v>
      </c>
      <c r="G100" s="284">
        <v>2015</v>
      </c>
      <c r="H100" s="284">
        <v>6100024781</v>
      </c>
      <c r="I100" s="284">
        <v>6100024781</v>
      </c>
      <c r="J100" s="293">
        <v>41835</v>
      </c>
      <c r="K100" s="284" t="s">
        <v>7784</v>
      </c>
      <c r="L100" s="284" t="s">
        <v>8577</v>
      </c>
      <c r="M100" s="290"/>
      <c r="N100" s="294" t="e">
        <v>#N/A</v>
      </c>
    </row>
    <row r="101" spans="1:14" s="295" customFormat="1" ht="47.25" outlineLevel="1">
      <c r="A101" s="358">
        <v>94</v>
      </c>
      <c r="B101" s="288">
        <v>5053</v>
      </c>
      <c r="C101" s="303" t="s">
        <v>132</v>
      </c>
      <c r="D101" s="284" t="s">
        <v>7518</v>
      </c>
      <c r="E101" s="284" t="s">
        <v>7617</v>
      </c>
      <c r="F101" s="284" t="s">
        <v>7293</v>
      </c>
      <c r="G101" s="284">
        <v>2015</v>
      </c>
      <c r="H101" s="284" t="s">
        <v>7715</v>
      </c>
      <c r="I101" s="284">
        <v>6100025741</v>
      </c>
      <c r="J101" s="293">
        <v>41886</v>
      </c>
      <c r="K101" s="284" t="s">
        <v>7765</v>
      </c>
      <c r="L101" s="284" t="s">
        <v>8565</v>
      </c>
      <c r="M101" s="290"/>
      <c r="N101" s="294" t="e">
        <v>#N/A</v>
      </c>
    </row>
    <row r="102" spans="1:14" s="295" customFormat="1" ht="47.25" outlineLevel="1">
      <c r="A102" s="358">
        <v>95</v>
      </c>
      <c r="B102" s="288">
        <v>5054</v>
      </c>
      <c r="C102" s="303" t="s">
        <v>132</v>
      </c>
      <c r="D102" s="284" t="s">
        <v>7527</v>
      </c>
      <c r="E102" s="284" t="s">
        <v>7627</v>
      </c>
      <c r="F102" s="284" t="s">
        <v>7293</v>
      </c>
      <c r="G102" s="284">
        <v>2015</v>
      </c>
      <c r="H102" s="284">
        <v>6100025758</v>
      </c>
      <c r="I102" s="284">
        <v>6100025758</v>
      </c>
      <c r="J102" s="293">
        <v>41872</v>
      </c>
      <c r="K102" s="284" t="s">
        <v>7775</v>
      </c>
      <c r="L102" s="284" t="s">
        <v>8541</v>
      </c>
      <c r="M102" s="290"/>
      <c r="N102" s="294" t="e">
        <v>#N/A</v>
      </c>
    </row>
    <row r="103" spans="1:14" s="295" customFormat="1" ht="47.25" outlineLevel="1">
      <c r="A103" s="358">
        <v>96</v>
      </c>
      <c r="B103" s="288">
        <v>5055</v>
      </c>
      <c r="C103" s="303" t="s">
        <v>132</v>
      </c>
      <c r="D103" s="284" t="s">
        <v>7527</v>
      </c>
      <c r="E103" s="284" t="s">
        <v>7628</v>
      </c>
      <c r="F103" s="284" t="s">
        <v>7293</v>
      </c>
      <c r="G103" s="284">
        <v>2015</v>
      </c>
      <c r="H103" s="284">
        <v>6100025757</v>
      </c>
      <c r="I103" s="284">
        <v>6100025757</v>
      </c>
      <c r="J103" s="293">
        <v>41870</v>
      </c>
      <c r="K103" s="284" t="s">
        <v>7776</v>
      </c>
      <c r="L103" s="284" t="s">
        <v>8541</v>
      </c>
      <c r="M103" s="290" t="s">
        <v>8572</v>
      </c>
      <c r="N103" s="294" t="e">
        <v>#N/A</v>
      </c>
    </row>
    <row r="104" spans="1:14" s="295" customFormat="1" ht="47.25" outlineLevel="1">
      <c r="A104" s="358">
        <v>97</v>
      </c>
      <c r="B104" s="288">
        <v>5056</v>
      </c>
      <c r="C104" s="303" t="s">
        <v>132</v>
      </c>
      <c r="D104" s="284" t="s">
        <v>7521</v>
      </c>
      <c r="E104" s="284" t="s">
        <v>7620</v>
      </c>
      <c r="F104" s="284" t="s">
        <v>7293</v>
      </c>
      <c r="G104" s="284">
        <v>2015</v>
      </c>
      <c r="H104" s="284" t="s">
        <v>7718</v>
      </c>
      <c r="I104" s="284">
        <v>6100025702</v>
      </c>
      <c r="J104" s="293">
        <v>41870</v>
      </c>
      <c r="K104" s="284" t="s">
        <v>7768</v>
      </c>
      <c r="L104" s="284" t="s">
        <v>8568</v>
      </c>
      <c r="M104" s="290"/>
      <c r="N104" s="294" t="e">
        <v>#N/A</v>
      </c>
    </row>
    <row r="105" spans="1:14" s="295" customFormat="1" ht="47.25" outlineLevel="1">
      <c r="A105" s="358">
        <v>98</v>
      </c>
      <c r="B105" s="288">
        <v>5057</v>
      </c>
      <c r="C105" s="303" t="s">
        <v>132</v>
      </c>
      <c r="D105" s="284" t="s">
        <v>7101</v>
      </c>
      <c r="E105" s="284" t="s">
        <v>7191</v>
      </c>
      <c r="F105" s="284" t="s">
        <v>7293</v>
      </c>
      <c r="G105" s="284">
        <v>2015</v>
      </c>
      <c r="H105" s="284">
        <v>6100026567</v>
      </c>
      <c r="I105" s="284">
        <v>6100026567</v>
      </c>
      <c r="J105" s="293">
        <v>41912</v>
      </c>
      <c r="K105" s="284" t="s">
        <v>7398</v>
      </c>
      <c r="L105" s="284" t="s">
        <v>8418</v>
      </c>
      <c r="M105" s="290"/>
      <c r="N105" s="294" t="e">
        <v>#N/A</v>
      </c>
    </row>
    <row r="106" spans="1:14" s="295" customFormat="1" ht="47.25" outlineLevel="1">
      <c r="A106" s="358">
        <v>99</v>
      </c>
      <c r="B106" s="288">
        <v>5058</v>
      </c>
      <c r="C106" s="303" t="s">
        <v>132</v>
      </c>
      <c r="D106" s="284" t="s">
        <v>7524</v>
      </c>
      <c r="E106" s="284" t="s">
        <v>7624</v>
      </c>
      <c r="F106" s="284" t="s">
        <v>7293</v>
      </c>
      <c r="G106" s="284">
        <v>2015</v>
      </c>
      <c r="H106" s="284">
        <v>6100026604</v>
      </c>
      <c r="I106" s="284">
        <v>6100026604</v>
      </c>
      <c r="J106" s="293">
        <v>41912</v>
      </c>
      <c r="K106" s="284" t="s">
        <v>7772</v>
      </c>
      <c r="L106" s="284" t="s">
        <v>8570</v>
      </c>
      <c r="M106" s="290"/>
      <c r="N106" s="294" t="e">
        <v>#N/A</v>
      </c>
    </row>
    <row r="107" spans="1:14" s="295" customFormat="1" ht="47.25" outlineLevel="1">
      <c r="A107" s="358">
        <v>100</v>
      </c>
      <c r="B107" s="288">
        <v>5059</v>
      </c>
      <c r="C107" s="303" t="s">
        <v>132</v>
      </c>
      <c r="D107" s="284" t="s">
        <v>7538</v>
      </c>
      <c r="E107" s="284" t="s">
        <v>7643</v>
      </c>
      <c r="F107" s="284" t="s">
        <v>7293</v>
      </c>
      <c r="G107" s="284">
        <v>2015</v>
      </c>
      <c r="H107" s="284">
        <v>6100026569</v>
      </c>
      <c r="I107" s="284">
        <v>6100026569</v>
      </c>
      <c r="J107" s="293">
        <v>41942</v>
      </c>
      <c r="K107" s="284" t="s">
        <v>7793</v>
      </c>
      <c r="L107" s="284" t="s">
        <v>8583</v>
      </c>
      <c r="M107" s="290"/>
      <c r="N107" s="294" t="e">
        <v>#N/A</v>
      </c>
    </row>
    <row r="108" spans="1:14" s="295" customFormat="1" ht="47.25" outlineLevel="1">
      <c r="A108" s="358">
        <v>101</v>
      </c>
      <c r="B108" s="288">
        <v>5060</v>
      </c>
      <c r="C108" s="303" t="s">
        <v>132</v>
      </c>
      <c r="D108" s="284" t="s">
        <v>7527</v>
      </c>
      <c r="E108" s="284" t="s">
        <v>7644</v>
      </c>
      <c r="F108" s="284" t="s">
        <v>7293</v>
      </c>
      <c r="G108" s="284">
        <v>2015</v>
      </c>
      <c r="H108" s="284">
        <v>6100027193</v>
      </c>
      <c r="I108" s="284">
        <v>6100027193</v>
      </c>
      <c r="J108" s="293">
        <v>41953</v>
      </c>
      <c r="K108" s="284" t="s">
        <v>7794</v>
      </c>
      <c r="L108" s="284" t="s">
        <v>8541</v>
      </c>
      <c r="M108" s="290"/>
      <c r="N108" s="294" t="e">
        <v>#N/A</v>
      </c>
    </row>
    <row r="109" spans="1:14" s="295" customFormat="1" ht="47.25" outlineLevel="1">
      <c r="A109" s="358">
        <v>102</v>
      </c>
      <c r="B109" s="288">
        <v>5061</v>
      </c>
      <c r="C109" s="303" t="s">
        <v>132</v>
      </c>
      <c r="D109" s="284" t="s">
        <v>7522</v>
      </c>
      <c r="E109" s="284" t="s">
        <v>7636</v>
      </c>
      <c r="F109" s="284" t="s">
        <v>7293</v>
      </c>
      <c r="G109" s="284">
        <v>2015</v>
      </c>
      <c r="H109" s="284">
        <v>6100027279</v>
      </c>
      <c r="I109" s="284">
        <v>6100027279</v>
      </c>
      <c r="J109" s="293">
        <v>41960</v>
      </c>
      <c r="K109" s="284" t="s">
        <v>7785</v>
      </c>
      <c r="L109" s="284" t="s">
        <v>8463</v>
      </c>
      <c r="M109" s="290"/>
      <c r="N109" s="294" t="e">
        <v>#N/A</v>
      </c>
    </row>
    <row r="110" spans="1:14" s="295" customFormat="1" ht="47.25" outlineLevel="1">
      <c r="A110" s="358">
        <v>103</v>
      </c>
      <c r="B110" s="288">
        <v>5062</v>
      </c>
      <c r="C110" s="303" t="s">
        <v>132</v>
      </c>
      <c r="D110" s="284" t="s">
        <v>7525</v>
      </c>
      <c r="E110" s="284" t="s">
        <v>7625</v>
      </c>
      <c r="F110" s="284" t="s">
        <v>7293</v>
      </c>
      <c r="G110" s="284">
        <v>2015</v>
      </c>
      <c r="H110" s="284">
        <v>6100027716</v>
      </c>
      <c r="I110" s="284">
        <v>6100027716</v>
      </c>
      <c r="J110" s="293">
        <v>41984</v>
      </c>
      <c r="K110" s="284" t="s">
        <v>7773</v>
      </c>
      <c r="L110" s="284" t="s">
        <v>8571</v>
      </c>
      <c r="M110" s="290"/>
      <c r="N110" s="294" t="e">
        <v>#N/A</v>
      </c>
    </row>
    <row r="111" spans="1:14" s="295" customFormat="1" ht="47.25" outlineLevel="1">
      <c r="A111" s="358">
        <v>104</v>
      </c>
      <c r="B111" s="288">
        <v>5063</v>
      </c>
      <c r="C111" s="303" t="s">
        <v>132</v>
      </c>
      <c r="D111" s="284" t="s">
        <v>7533</v>
      </c>
      <c r="E111" s="284" t="s">
        <v>7637</v>
      </c>
      <c r="F111" s="284" t="s">
        <v>7293</v>
      </c>
      <c r="G111" s="284">
        <v>2015</v>
      </c>
      <c r="H111" s="284">
        <v>6100028348</v>
      </c>
      <c r="I111" s="284">
        <v>6100028348</v>
      </c>
      <c r="J111" s="293">
        <v>42030</v>
      </c>
      <c r="K111" s="284" t="s">
        <v>7787</v>
      </c>
      <c r="L111" s="284" t="s">
        <v>8577</v>
      </c>
      <c r="M111" s="290"/>
      <c r="N111" s="294" t="e">
        <v>#N/A</v>
      </c>
    </row>
    <row r="112" spans="1:14" s="295" customFormat="1" ht="47.25" outlineLevel="1">
      <c r="A112" s="358">
        <v>105</v>
      </c>
      <c r="B112" s="288">
        <v>5064</v>
      </c>
      <c r="C112" s="303" t="s">
        <v>132</v>
      </c>
      <c r="D112" s="284" t="s">
        <v>7522</v>
      </c>
      <c r="E112" s="284" t="s">
        <v>7638</v>
      </c>
      <c r="F112" s="284" t="s">
        <v>7293</v>
      </c>
      <c r="G112" s="284">
        <v>2015</v>
      </c>
      <c r="H112" s="284">
        <v>6100029190</v>
      </c>
      <c r="I112" s="284">
        <v>6100029190</v>
      </c>
      <c r="J112" s="293">
        <v>42086</v>
      </c>
      <c r="K112" s="284" t="s">
        <v>7788</v>
      </c>
      <c r="L112" s="284" t="s">
        <v>8463</v>
      </c>
      <c r="M112" s="290"/>
      <c r="N112" s="294" t="e">
        <v>#N/A</v>
      </c>
    </row>
    <row r="113" spans="1:14" s="295" customFormat="1" ht="47.25" outlineLevel="1">
      <c r="A113" s="358">
        <v>106</v>
      </c>
      <c r="B113" s="288">
        <v>5065</v>
      </c>
      <c r="C113" s="303" t="s">
        <v>132</v>
      </c>
      <c r="D113" s="284" t="s">
        <v>7525</v>
      </c>
      <c r="E113" s="284" t="s">
        <v>7630</v>
      </c>
      <c r="F113" s="284" t="s">
        <v>7293</v>
      </c>
      <c r="G113" s="284">
        <v>2015</v>
      </c>
      <c r="H113" s="284">
        <v>6100025756</v>
      </c>
      <c r="I113" s="284">
        <v>6100025756</v>
      </c>
      <c r="J113" s="293">
        <v>41873</v>
      </c>
      <c r="K113" s="284" t="s">
        <v>7778</v>
      </c>
      <c r="L113" s="284" t="s">
        <v>8571</v>
      </c>
      <c r="M113" s="290"/>
      <c r="N113" s="294" t="e">
        <v>#N/A</v>
      </c>
    </row>
    <row r="114" spans="1:14" s="295" customFormat="1" ht="47.25" outlineLevel="1">
      <c r="A114" s="358">
        <v>107</v>
      </c>
      <c r="B114" s="288">
        <v>5066</v>
      </c>
      <c r="C114" s="303" t="s">
        <v>132</v>
      </c>
      <c r="D114" s="284" t="s">
        <v>7534</v>
      </c>
      <c r="E114" s="284" t="s">
        <v>7639</v>
      </c>
      <c r="F114" s="284" t="s">
        <v>7293</v>
      </c>
      <c r="G114" s="284">
        <v>2015</v>
      </c>
      <c r="H114" s="284">
        <v>6100024803</v>
      </c>
      <c r="I114" s="284">
        <v>6100024803</v>
      </c>
      <c r="J114" s="293">
        <v>41830</v>
      </c>
      <c r="K114" s="284" t="s">
        <v>7789</v>
      </c>
      <c r="L114" s="284" t="s">
        <v>8578</v>
      </c>
      <c r="M114" s="290"/>
      <c r="N114" s="294" t="e">
        <v>#N/A</v>
      </c>
    </row>
    <row r="115" spans="1:14" s="295" customFormat="1" ht="47.25" outlineLevel="1">
      <c r="A115" s="358">
        <v>108</v>
      </c>
      <c r="B115" s="273">
        <v>5895</v>
      </c>
      <c r="C115" s="303" t="s">
        <v>132</v>
      </c>
      <c r="D115" s="284" t="s">
        <v>7536</v>
      </c>
      <c r="E115" s="284" t="s">
        <v>7640</v>
      </c>
      <c r="F115" s="284" t="s">
        <v>7293</v>
      </c>
      <c r="G115" s="284">
        <v>2015</v>
      </c>
      <c r="H115" s="284">
        <v>6100015988</v>
      </c>
      <c r="I115" s="284">
        <v>6100015988</v>
      </c>
      <c r="J115" s="293" t="s">
        <v>7729</v>
      </c>
      <c r="K115" s="284" t="s">
        <v>7791</v>
      </c>
      <c r="L115" s="284" t="s">
        <v>8580</v>
      </c>
      <c r="M115" s="290"/>
      <c r="N115" s="294" t="e">
        <v>#N/A</v>
      </c>
    </row>
    <row r="116" spans="1:14" s="295" customFormat="1" ht="47.25" outlineLevel="1">
      <c r="A116" s="358">
        <v>109</v>
      </c>
      <c r="B116" s="273">
        <v>5896</v>
      </c>
      <c r="C116" s="303" t="s">
        <v>132</v>
      </c>
      <c r="D116" s="284" t="s">
        <v>7502</v>
      </c>
      <c r="E116" s="284" t="s">
        <v>7601</v>
      </c>
      <c r="F116" s="284" t="s">
        <v>7293</v>
      </c>
      <c r="G116" s="284">
        <v>2015</v>
      </c>
      <c r="H116" s="284">
        <v>6100017569</v>
      </c>
      <c r="I116" s="284">
        <v>6100017569</v>
      </c>
      <c r="J116" s="293" t="s">
        <v>7726</v>
      </c>
      <c r="K116" s="284" t="s">
        <v>7749</v>
      </c>
      <c r="L116" s="284" t="s">
        <v>8550</v>
      </c>
      <c r="M116" s="290"/>
      <c r="N116" s="294" t="e">
        <v>#N/A</v>
      </c>
    </row>
    <row r="117" spans="1:14" s="295" customFormat="1" ht="47.25" outlineLevel="1">
      <c r="A117" s="358">
        <v>110</v>
      </c>
      <c r="B117" s="273">
        <v>5897</v>
      </c>
      <c r="C117" s="303" t="s">
        <v>132</v>
      </c>
      <c r="D117" s="284" t="s">
        <v>7536</v>
      </c>
      <c r="E117" s="284" t="s">
        <v>7641</v>
      </c>
      <c r="F117" s="284" t="s">
        <v>7293</v>
      </c>
      <c r="G117" s="284">
        <v>2015</v>
      </c>
      <c r="H117" s="284" t="s">
        <v>7725</v>
      </c>
      <c r="I117" s="284">
        <v>6100015988</v>
      </c>
      <c r="J117" s="293">
        <v>41387</v>
      </c>
      <c r="K117" s="284" t="s">
        <v>7791</v>
      </c>
      <c r="L117" s="284" t="s">
        <v>8580</v>
      </c>
      <c r="M117" s="290"/>
      <c r="N117" s="294" t="e">
        <v>#N/A</v>
      </c>
    </row>
    <row r="118" spans="1:14" s="295" customFormat="1" ht="47.25" outlineLevel="1">
      <c r="A118" s="358">
        <v>111</v>
      </c>
      <c r="B118" s="273">
        <v>5901</v>
      </c>
      <c r="C118" s="303" t="s">
        <v>132</v>
      </c>
      <c r="D118" s="284" t="s">
        <v>7532</v>
      </c>
      <c r="E118" s="284" t="s">
        <v>7634</v>
      </c>
      <c r="F118" s="284" t="s">
        <v>7293</v>
      </c>
      <c r="G118" s="284">
        <v>2015</v>
      </c>
      <c r="H118" s="284">
        <v>6100021610</v>
      </c>
      <c r="I118" s="284">
        <v>6100021610</v>
      </c>
      <c r="J118" s="293">
        <v>41625</v>
      </c>
      <c r="K118" s="284" t="s">
        <v>7783</v>
      </c>
      <c r="L118" s="284" t="s">
        <v>8576</v>
      </c>
      <c r="M118" s="290"/>
      <c r="N118" s="294" t="e">
        <v>#N/A</v>
      </c>
    </row>
    <row r="119" spans="1:14" s="295" customFormat="1" ht="47.25" outlineLevel="1">
      <c r="A119" s="358">
        <v>112</v>
      </c>
      <c r="B119" s="273">
        <v>5902</v>
      </c>
      <c r="C119" s="303" t="s">
        <v>132</v>
      </c>
      <c r="D119" s="284" t="s">
        <v>7099</v>
      </c>
      <c r="E119" s="284" t="s">
        <v>7189</v>
      </c>
      <c r="F119" s="284" t="s">
        <v>7293</v>
      </c>
      <c r="G119" s="284">
        <v>2015</v>
      </c>
      <c r="H119" s="284">
        <v>6100015716</v>
      </c>
      <c r="I119" s="284">
        <v>6100015716</v>
      </c>
      <c r="J119" s="293">
        <v>41367</v>
      </c>
      <c r="K119" s="284" t="s">
        <v>7396</v>
      </c>
      <c r="L119" s="284" t="s">
        <v>8416</v>
      </c>
      <c r="M119" s="290"/>
      <c r="N119" s="294" t="e">
        <v>#N/A</v>
      </c>
    </row>
    <row r="120" spans="1:14" s="295" customFormat="1" ht="47.25" outlineLevel="1">
      <c r="A120" s="358">
        <v>113</v>
      </c>
      <c r="B120" s="273">
        <v>5903</v>
      </c>
      <c r="C120" s="303" t="s">
        <v>132</v>
      </c>
      <c r="D120" s="284" t="s">
        <v>7539</v>
      </c>
      <c r="E120" s="284" t="s">
        <v>7626</v>
      </c>
      <c r="F120" s="284" t="s">
        <v>7293</v>
      </c>
      <c r="G120" s="284">
        <v>2015</v>
      </c>
      <c r="H120" s="284">
        <v>6100027716</v>
      </c>
      <c r="I120" s="284">
        <v>6100027716</v>
      </c>
      <c r="J120" s="293">
        <v>41625</v>
      </c>
      <c r="K120" s="284" t="s">
        <v>7774</v>
      </c>
      <c r="L120" s="284" t="s">
        <v>8571</v>
      </c>
      <c r="M120" s="290"/>
      <c r="N120" s="294" t="e">
        <v>#N/A</v>
      </c>
    </row>
    <row r="121" spans="1:14" s="295" customFormat="1" ht="47.25" outlineLevel="1">
      <c r="A121" s="358">
        <v>114</v>
      </c>
      <c r="B121" s="273">
        <v>5905</v>
      </c>
      <c r="C121" s="303" t="s">
        <v>132</v>
      </c>
      <c r="D121" s="284" t="s">
        <v>7537</v>
      </c>
      <c r="E121" s="284" t="s">
        <v>7642</v>
      </c>
      <c r="F121" s="284" t="s">
        <v>7293</v>
      </c>
      <c r="G121" s="284">
        <v>2015</v>
      </c>
      <c r="H121" s="284">
        <v>6100023156</v>
      </c>
      <c r="I121" s="284">
        <v>6100023156</v>
      </c>
      <c r="J121" s="293">
        <v>41725</v>
      </c>
      <c r="K121" s="284" t="s">
        <v>7792</v>
      </c>
      <c r="L121" s="284" t="s">
        <v>8581</v>
      </c>
      <c r="M121" s="290" t="s">
        <v>8582</v>
      </c>
      <c r="N121" s="294" t="e">
        <v>#N/A</v>
      </c>
    </row>
    <row r="122" spans="1:14" s="295" customFormat="1" ht="47.25" outlineLevel="1">
      <c r="A122" s="358">
        <v>115</v>
      </c>
      <c r="B122" s="273">
        <v>5912</v>
      </c>
      <c r="C122" s="303" t="s">
        <v>132</v>
      </c>
      <c r="D122" s="284" t="s">
        <v>7534</v>
      </c>
      <c r="E122" s="284" t="s">
        <v>7639</v>
      </c>
      <c r="F122" s="284" t="s">
        <v>7293</v>
      </c>
      <c r="G122" s="284">
        <v>2015</v>
      </c>
      <c r="H122" s="284">
        <v>6100024803</v>
      </c>
      <c r="I122" s="284">
        <v>6100024803</v>
      </c>
      <c r="J122" s="293">
        <v>41830</v>
      </c>
      <c r="K122" s="284" t="s">
        <v>7789</v>
      </c>
      <c r="L122" s="284" t="s">
        <v>8578</v>
      </c>
      <c r="M122" s="290"/>
      <c r="N122" s="294" t="e">
        <v>#N/A</v>
      </c>
    </row>
    <row r="123" spans="1:14" s="295" customFormat="1" ht="47.25" outlineLevel="1">
      <c r="A123" s="358">
        <v>116</v>
      </c>
      <c r="B123" s="273">
        <v>5914</v>
      </c>
      <c r="C123" s="303" t="s">
        <v>132</v>
      </c>
      <c r="D123" s="284" t="s">
        <v>7533</v>
      </c>
      <c r="E123" s="284" t="s">
        <v>7635</v>
      </c>
      <c r="F123" s="284" t="s">
        <v>7293</v>
      </c>
      <c r="G123" s="284">
        <v>2015</v>
      </c>
      <c r="H123" s="284">
        <v>6100024781</v>
      </c>
      <c r="I123" s="284">
        <v>6100024781</v>
      </c>
      <c r="J123" s="293">
        <v>41835</v>
      </c>
      <c r="K123" s="284" t="s">
        <v>7784</v>
      </c>
      <c r="L123" s="284" t="s">
        <v>8577</v>
      </c>
      <c r="M123" s="290"/>
      <c r="N123" s="294" t="e">
        <v>#N/A</v>
      </c>
    </row>
    <row r="124" spans="1:14" s="295" customFormat="1" ht="47.25" outlineLevel="1">
      <c r="A124" s="358">
        <v>117</v>
      </c>
      <c r="B124" s="273">
        <v>5915</v>
      </c>
      <c r="C124" s="303" t="s">
        <v>132</v>
      </c>
      <c r="D124" s="284" t="s">
        <v>7518</v>
      </c>
      <c r="E124" s="284" t="s">
        <v>7617</v>
      </c>
      <c r="F124" s="284" t="s">
        <v>7293</v>
      </c>
      <c r="G124" s="284">
        <v>2015</v>
      </c>
      <c r="H124" s="284" t="s">
        <v>7715</v>
      </c>
      <c r="I124" s="284">
        <v>6100025741</v>
      </c>
      <c r="J124" s="293">
        <v>41886</v>
      </c>
      <c r="K124" s="284" t="s">
        <v>7765</v>
      </c>
      <c r="L124" s="284" t="s">
        <v>8565</v>
      </c>
      <c r="M124" s="290"/>
      <c r="N124" s="294" t="e">
        <v>#N/A</v>
      </c>
    </row>
    <row r="125" spans="1:14" s="295" customFormat="1" ht="63" outlineLevel="1">
      <c r="A125" s="358">
        <v>118</v>
      </c>
      <c r="B125" s="273">
        <v>5917</v>
      </c>
      <c r="C125" s="303" t="s">
        <v>132</v>
      </c>
      <c r="D125" s="284" t="s">
        <v>7103</v>
      </c>
      <c r="E125" s="284" t="s">
        <v>7193</v>
      </c>
      <c r="F125" s="284" t="s">
        <v>7293</v>
      </c>
      <c r="G125" s="284">
        <v>2015</v>
      </c>
      <c r="H125" s="284">
        <v>6100022582</v>
      </c>
      <c r="I125" s="284">
        <v>6100022582</v>
      </c>
      <c r="J125" s="293" t="s">
        <v>7304</v>
      </c>
      <c r="K125" s="284" t="s">
        <v>7400</v>
      </c>
      <c r="L125" s="284" t="s">
        <v>8421</v>
      </c>
      <c r="M125" s="290"/>
      <c r="N125" s="294" t="e">
        <v>#N/A</v>
      </c>
    </row>
    <row r="126" spans="1:14" s="295" customFormat="1" ht="63" outlineLevel="1">
      <c r="A126" s="358">
        <v>119</v>
      </c>
      <c r="B126" s="273">
        <v>5918</v>
      </c>
      <c r="C126" s="303" t="s">
        <v>132</v>
      </c>
      <c r="D126" s="284" t="s">
        <v>7516</v>
      </c>
      <c r="E126" s="284" t="s">
        <v>7615</v>
      </c>
      <c r="F126" s="284" t="s">
        <v>7293</v>
      </c>
      <c r="G126" s="284">
        <v>2015</v>
      </c>
      <c r="H126" s="284">
        <v>6100026269</v>
      </c>
      <c r="I126" s="284">
        <v>6100026269</v>
      </c>
      <c r="J126" s="293">
        <v>41897</v>
      </c>
      <c r="K126" s="284" t="s">
        <v>7763</v>
      </c>
      <c r="L126" s="284" t="s">
        <v>8563</v>
      </c>
      <c r="M126" s="290"/>
      <c r="N126" s="294" t="e">
        <v>#N/A</v>
      </c>
    </row>
    <row r="127" spans="1:14" s="295" customFormat="1" ht="47.25" outlineLevel="1">
      <c r="A127" s="358">
        <v>120</v>
      </c>
      <c r="B127" s="273">
        <v>5919</v>
      </c>
      <c r="C127" s="303" t="s">
        <v>132</v>
      </c>
      <c r="D127" s="284" t="s">
        <v>7101</v>
      </c>
      <c r="E127" s="284" t="s">
        <v>7191</v>
      </c>
      <c r="F127" s="284" t="s">
        <v>7293</v>
      </c>
      <c r="G127" s="284">
        <v>2015</v>
      </c>
      <c r="H127" s="284">
        <v>6100026567</v>
      </c>
      <c r="I127" s="284">
        <v>6100026567</v>
      </c>
      <c r="J127" s="293">
        <v>41912</v>
      </c>
      <c r="K127" s="284" t="s">
        <v>7398</v>
      </c>
      <c r="L127" s="284" t="s">
        <v>8418</v>
      </c>
      <c r="M127" s="290"/>
      <c r="N127" s="294" t="e">
        <v>#N/A</v>
      </c>
    </row>
    <row r="128" spans="1:14" s="295" customFormat="1" ht="47.25" outlineLevel="1">
      <c r="A128" s="358">
        <v>121</v>
      </c>
      <c r="B128" s="273">
        <v>5920</v>
      </c>
      <c r="C128" s="303" t="s">
        <v>132</v>
      </c>
      <c r="D128" s="284" t="s">
        <v>7522</v>
      </c>
      <c r="E128" s="284" t="s">
        <v>7621</v>
      </c>
      <c r="F128" s="284" t="s">
        <v>7293</v>
      </c>
      <c r="G128" s="284">
        <v>2015</v>
      </c>
      <c r="H128" s="284" t="s">
        <v>7719</v>
      </c>
      <c r="I128" s="284">
        <v>6100026570</v>
      </c>
      <c r="J128" s="293">
        <v>41911</v>
      </c>
      <c r="K128" s="284" t="s">
        <v>7769</v>
      </c>
      <c r="L128" s="284" t="s">
        <v>8463</v>
      </c>
      <c r="M128" s="290"/>
      <c r="N128" s="294" t="e">
        <v>#N/A</v>
      </c>
    </row>
    <row r="129" spans="1:14" s="295" customFormat="1" ht="47.25" outlineLevel="1">
      <c r="A129" s="358">
        <v>122</v>
      </c>
      <c r="B129" s="273">
        <v>5921</v>
      </c>
      <c r="C129" s="303" t="s">
        <v>132</v>
      </c>
      <c r="D129" s="284" t="s">
        <v>7540</v>
      </c>
      <c r="E129" s="284" t="s">
        <v>7645</v>
      </c>
      <c r="F129" s="284" t="s">
        <v>7293</v>
      </c>
      <c r="G129" s="284">
        <v>2015</v>
      </c>
      <c r="H129" s="284">
        <v>6100026572</v>
      </c>
      <c r="I129" s="284">
        <v>6100026572</v>
      </c>
      <c r="J129" s="293" t="s">
        <v>7731</v>
      </c>
      <c r="K129" s="284" t="s">
        <v>7795</v>
      </c>
      <c r="L129" s="284" t="s">
        <v>8584</v>
      </c>
      <c r="M129" s="290"/>
      <c r="N129" s="294" t="e">
        <v>#N/A</v>
      </c>
    </row>
    <row r="130" spans="1:14" s="295" customFormat="1" ht="47.25" outlineLevel="1">
      <c r="A130" s="358">
        <v>123</v>
      </c>
      <c r="B130" s="273">
        <v>5922</v>
      </c>
      <c r="C130" s="303" t="s">
        <v>132</v>
      </c>
      <c r="D130" s="284" t="s">
        <v>7538</v>
      </c>
      <c r="E130" s="284" t="s">
        <v>7643</v>
      </c>
      <c r="F130" s="284" t="s">
        <v>7293</v>
      </c>
      <c r="G130" s="284">
        <v>2015</v>
      </c>
      <c r="H130" s="284">
        <v>6100026569</v>
      </c>
      <c r="I130" s="284">
        <v>6100026569</v>
      </c>
      <c r="J130" s="293">
        <v>41942</v>
      </c>
      <c r="K130" s="284" t="s">
        <v>7793</v>
      </c>
      <c r="L130" s="284" t="s">
        <v>8583</v>
      </c>
      <c r="M130" s="290"/>
      <c r="N130" s="294" t="e">
        <v>#N/A</v>
      </c>
    </row>
    <row r="131" spans="1:14" s="295" customFormat="1" ht="47.25" outlineLevel="1">
      <c r="A131" s="358">
        <v>124</v>
      </c>
      <c r="B131" s="273">
        <v>5923</v>
      </c>
      <c r="C131" s="303" t="s">
        <v>132</v>
      </c>
      <c r="D131" s="284" t="s">
        <v>7527</v>
      </c>
      <c r="E131" s="284" t="s">
        <v>7644</v>
      </c>
      <c r="F131" s="284" t="s">
        <v>7293</v>
      </c>
      <c r="G131" s="284">
        <v>2015</v>
      </c>
      <c r="H131" s="284">
        <v>6100027193</v>
      </c>
      <c r="I131" s="284">
        <v>6100027193</v>
      </c>
      <c r="J131" s="293">
        <v>41953</v>
      </c>
      <c r="K131" s="284" t="s">
        <v>7794</v>
      </c>
      <c r="L131" s="284" t="s">
        <v>8541</v>
      </c>
      <c r="M131" s="290"/>
      <c r="N131" s="294" t="e">
        <v>#N/A</v>
      </c>
    </row>
    <row r="132" spans="1:14" s="295" customFormat="1" ht="47.25" outlineLevel="1">
      <c r="A132" s="358">
        <v>125</v>
      </c>
      <c r="B132" s="273">
        <v>5924</v>
      </c>
      <c r="C132" s="303" t="s">
        <v>132</v>
      </c>
      <c r="D132" s="284" t="s">
        <v>7522</v>
      </c>
      <c r="E132" s="284" t="s">
        <v>7636</v>
      </c>
      <c r="F132" s="284" t="s">
        <v>7293</v>
      </c>
      <c r="G132" s="284">
        <v>2015</v>
      </c>
      <c r="H132" s="284">
        <v>6100027279</v>
      </c>
      <c r="I132" s="284">
        <v>6100027279</v>
      </c>
      <c r="J132" s="293">
        <v>41960</v>
      </c>
      <c r="K132" s="284" t="s">
        <v>7785</v>
      </c>
      <c r="L132" s="284" t="s">
        <v>8463</v>
      </c>
      <c r="M132" s="290"/>
      <c r="N132" s="294" t="e">
        <v>#N/A</v>
      </c>
    </row>
    <row r="133" spans="1:14" s="295" customFormat="1" ht="47.25" outlineLevel="1">
      <c r="A133" s="358">
        <v>126</v>
      </c>
      <c r="B133" s="273">
        <v>5925</v>
      </c>
      <c r="C133" s="303" t="s">
        <v>132</v>
      </c>
      <c r="D133" s="284" t="s">
        <v>7541</v>
      </c>
      <c r="E133" s="284" t="s">
        <v>7646</v>
      </c>
      <c r="F133" s="284" t="s">
        <v>7293</v>
      </c>
      <c r="G133" s="284">
        <v>2015</v>
      </c>
      <c r="H133" s="284">
        <v>6100027291</v>
      </c>
      <c r="I133" s="284">
        <v>6100027291</v>
      </c>
      <c r="J133" s="293">
        <v>41960</v>
      </c>
      <c r="K133" s="284" t="s">
        <v>7796</v>
      </c>
      <c r="L133" s="284" t="s">
        <v>8585</v>
      </c>
      <c r="M133" s="290"/>
      <c r="N133" s="294" t="e">
        <v>#N/A</v>
      </c>
    </row>
    <row r="134" spans="1:14" s="295" customFormat="1" ht="47.25" outlineLevel="1">
      <c r="A134" s="358">
        <v>127</v>
      </c>
      <c r="B134" s="273">
        <v>5926</v>
      </c>
      <c r="C134" s="303" t="s">
        <v>132</v>
      </c>
      <c r="D134" s="284" t="s">
        <v>7525</v>
      </c>
      <c r="E134" s="284" t="s">
        <v>7625</v>
      </c>
      <c r="F134" s="284" t="s">
        <v>7293</v>
      </c>
      <c r="G134" s="284">
        <v>2015</v>
      </c>
      <c r="H134" s="284">
        <v>6100027716</v>
      </c>
      <c r="I134" s="284">
        <v>6100027716</v>
      </c>
      <c r="J134" s="293">
        <v>41984</v>
      </c>
      <c r="K134" s="284" t="s">
        <v>7773</v>
      </c>
      <c r="L134" s="284" t="s">
        <v>8571</v>
      </c>
      <c r="M134" s="290"/>
      <c r="N134" s="294" t="e">
        <v>#N/A</v>
      </c>
    </row>
    <row r="135" spans="1:14" s="295" customFormat="1" ht="47.25" outlineLevel="1">
      <c r="A135" s="358">
        <v>128</v>
      </c>
      <c r="B135" s="273">
        <v>5928</v>
      </c>
      <c r="C135" s="303" t="s">
        <v>132</v>
      </c>
      <c r="D135" s="284" t="s">
        <v>7519</v>
      </c>
      <c r="E135" s="284" t="s">
        <v>7622</v>
      </c>
      <c r="F135" s="284" t="s">
        <v>7293</v>
      </c>
      <c r="G135" s="284">
        <v>2015</v>
      </c>
      <c r="H135" s="284" t="s">
        <v>7720</v>
      </c>
      <c r="I135" s="284">
        <v>6100027277</v>
      </c>
      <c r="J135" s="293">
        <v>41970</v>
      </c>
      <c r="K135" s="284" t="s">
        <v>7770</v>
      </c>
      <c r="L135" s="284" t="s">
        <v>8566</v>
      </c>
      <c r="M135" s="290"/>
      <c r="N135" s="294" t="e">
        <v>#N/A</v>
      </c>
    </row>
    <row r="136" spans="1:14" s="295" customFormat="1" ht="47.25" outlineLevel="1">
      <c r="A136" s="358">
        <v>129</v>
      </c>
      <c r="B136" s="273">
        <v>5929</v>
      </c>
      <c r="C136" s="303" t="s">
        <v>132</v>
      </c>
      <c r="D136" s="284" t="s">
        <v>7522</v>
      </c>
      <c r="E136" s="284" t="s">
        <v>7647</v>
      </c>
      <c r="F136" s="284" t="s">
        <v>7293</v>
      </c>
      <c r="G136" s="284">
        <v>2015</v>
      </c>
      <c r="H136" s="284">
        <v>6100027565</v>
      </c>
      <c r="I136" s="284">
        <v>6100027565</v>
      </c>
      <c r="J136" s="293" t="s">
        <v>7732</v>
      </c>
      <c r="K136" s="284" t="s">
        <v>7797</v>
      </c>
      <c r="L136" s="284" t="s">
        <v>8463</v>
      </c>
      <c r="M136" s="290"/>
      <c r="N136" s="294" t="e">
        <v>#N/A</v>
      </c>
    </row>
    <row r="137" spans="1:14" s="295" customFormat="1" ht="47.25" outlineLevel="1">
      <c r="A137" s="358">
        <v>130</v>
      </c>
      <c r="B137" s="273">
        <v>5930</v>
      </c>
      <c r="C137" s="303" t="s">
        <v>132</v>
      </c>
      <c r="D137" s="284" t="s">
        <v>7533</v>
      </c>
      <c r="E137" s="284" t="s">
        <v>7637</v>
      </c>
      <c r="F137" s="284" t="s">
        <v>7293</v>
      </c>
      <c r="G137" s="284">
        <v>2015</v>
      </c>
      <c r="H137" s="284">
        <v>6100028348</v>
      </c>
      <c r="I137" s="284">
        <v>6100028348</v>
      </c>
      <c r="J137" s="293">
        <v>42030</v>
      </c>
      <c r="K137" s="284" t="s">
        <v>7787</v>
      </c>
      <c r="L137" s="284" t="s">
        <v>8577</v>
      </c>
      <c r="M137" s="290"/>
      <c r="N137" s="294" t="e">
        <v>#N/A</v>
      </c>
    </row>
    <row r="138" spans="1:14" s="295" customFormat="1" ht="47.25" outlineLevel="1">
      <c r="A138" s="358">
        <v>131</v>
      </c>
      <c r="B138" s="273">
        <v>5932</v>
      </c>
      <c r="C138" s="303" t="s">
        <v>132</v>
      </c>
      <c r="D138" s="284" t="s">
        <v>7542</v>
      </c>
      <c r="E138" s="284" t="s">
        <v>7648</v>
      </c>
      <c r="F138" s="284" t="s">
        <v>7293</v>
      </c>
      <c r="G138" s="284">
        <v>2015</v>
      </c>
      <c r="H138" s="284">
        <v>6100025756</v>
      </c>
      <c r="I138" s="284">
        <v>6100025756</v>
      </c>
      <c r="J138" s="293" t="s">
        <v>7733</v>
      </c>
      <c r="K138" s="284" t="s">
        <v>7798</v>
      </c>
      <c r="L138" s="284" t="s">
        <v>8571</v>
      </c>
      <c r="M138" s="290"/>
      <c r="N138" s="294" t="e">
        <v>#N/A</v>
      </c>
    </row>
    <row r="139" spans="1:14" s="295" customFormat="1" ht="47.25" outlineLevel="1">
      <c r="A139" s="358">
        <v>132</v>
      </c>
      <c r="B139" s="273">
        <v>5933</v>
      </c>
      <c r="C139" s="303" t="s">
        <v>132</v>
      </c>
      <c r="D139" s="284" t="s">
        <v>7522</v>
      </c>
      <c r="E139" s="284" t="s">
        <v>7638</v>
      </c>
      <c r="F139" s="284" t="s">
        <v>7293</v>
      </c>
      <c r="G139" s="284">
        <v>2015</v>
      </c>
      <c r="H139" s="284">
        <v>6100029190</v>
      </c>
      <c r="I139" s="284">
        <v>6100029190</v>
      </c>
      <c r="J139" s="293">
        <v>42086</v>
      </c>
      <c r="K139" s="284" t="s">
        <v>7788</v>
      </c>
      <c r="L139" s="284" t="s">
        <v>8463</v>
      </c>
      <c r="M139" s="290"/>
      <c r="N139" s="294" t="e">
        <v>#N/A</v>
      </c>
    </row>
    <row r="140" spans="1:14" s="295" customFormat="1" ht="47.25" outlineLevel="1">
      <c r="A140" s="358">
        <v>133</v>
      </c>
      <c r="B140" s="273">
        <v>5934</v>
      </c>
      <c r="C140" s="303" t="s">
        <v>132</v>
      </c>
      <c r="D140" s="284" t="s">
        <v>7525</v>
      </c>
      <c r="E140" s="284" t="s">
        <v>7630</v>
      </c>
      <c r="F140" s="284" t="s">
        <v>7293</v>
      </c>
      <c r="G140" s="284">
        <v>2015</v>
      </c>
      <c r="H140" s="284">
        <v>6100025756</v>
      </c>
      <c r="I140" s="284">
        <v>6100025756</v>
      </c>
      <c r="J140" s="293">
        <v>41873</v>
      </c>
      <c r="K140" s="284" t="s">
        <v>7778</v>
      </c>
      <c r="L140" s="284" t="s">
        <v>8571</v>
      </c>
      <c r="M140" s="290"/>
      <c r="N140" s="294" t="e">
        <v>#N/A</v>
      </c>
    </row>
    <row r="141" spans="1:14" s="295" customFormat="1" ht="47.25" outlineLevel="1">
      <c r="A141" s="358">
        <v>134</v>
      </c>
      <c r="B141" s="278">
        <v>6966</v>
      </c>
      <c r="C141" s="303" t="s">
        <v>132</v>
      </c>
      <c r="D141" s="284" t="s">
        <v>7543</v>
      </c>
      <c r="E141" s="284" t="s">
        <v>7640</v>
      </c>
      <c r="F141" s="284" t="s">
        <v>7293</v>
      </c>
      <c r="G141" s="284">
        <v>2015</v>
      </c>
      <c r="H141" s="284">
        <v>6100015711</v>
      </c>
      <c r="I141" s="284">
        <v>6100015711</v>
      </c>
      <c r="J141" s="293">
        <v>41362</v>
      </c>
      <c r="K141" s="284" t="s">
        <v>7791</v>
      </c>
      <c r="L141" s="284" t="s">
        <v>8586</v>
      </c>
      <c r="M141" s="290"/>
      <c r="N141" s="294" t="e">
        <v>#N/A</v>
      </c>
    </row>
    <row r="142" spans="1:14" s="295" customFormat="1" ht="47.25" outlineLevel="1">
      <c r="A142" s="358">
        <v>135</v>
      </c>
      <c r="B142" s="278">
        <v>6967</v>
      </c>
      <c r="C142" s="303" t="s">
        <v>132</v>
      </c>
      <c r="D142" s="284" t="s">
        <v>7536</v>
      </c>
      <c r="E142" s="284" t="s">
        <v>7641</v>
      </c>
      <c r="F142" s="284" t="s">
        <v>7293</v>
      </c>
      <c r="G142" s="284">
        <v>2015</v>
      </c>
      <c r="H142" s="284">
        <v>6100015988</v>
      </c>
      <c r="I142" s="284">
        <v>6100015988</v>
      </c>
      <c r="J142" s="293">
        <v>41387</v>
      </c>
      <c r="K142" s="284" t="s">
        <v>7791</v>
      </c>
      <c r="L142" s="284" t="s">
        <v>8580</v>
      </c>
      <c r="M142" s="290"/>
      <c r="N142" s="294" t="e">
        <v>#N/A</v>
      </c>
    </row>
    <row r="143" spans="1:14" s="295" customFormat="1" ht="47.25" outlineLevel="1">
      <c r="A143" s="358">
        <v>136</v>
      </c>
      <c r="B143" s="278">
        <v>6968</v>
      </c>
      <c r="C143" s="303" t="s">
        <v>132</v>
      </c>
      <c r="D143" s="284" t="s">
        <v>7537</v>
      </c>
      <c r="E143" s="284" t="s">
        <v>7642</v>
      </c>
      <c r="F143" s="284" t="s">
        <v>7293</v>
      </c>
      <c r="G143" s="284">
        <v>2015</v>
      </c>
      <c r="H143" s="284">
        <v>6100023156</v>
      </c>
      <c r="I143" s="284">
        <v>6100023156</v>
      </c>
      <c r="J143" s="293">
        <v>41725</v>
      </c>
      <c r="K143" s="284" t="s">
        <v>7792</v>
      </c>
      <c r="L143" s="284" t="s">
        <v>8581</v>
      </c>
      <c r="M143" s="290" t="s">
        <v>8582</v>
      </c>
      <c r="N143" s="294" t="e">
        <v>#N/A</v>
      </c>
    </row>
    <row r="144" spans="1:14" s="295" customFormat="1" ht="47.25" outlineLevel="1">
      <c r="A144" s="358">
        <v>137</v>
      </c>
      <c r="B144" s="278">
        <v>6969</v>
      </c>
      <c r="C144" s="303" t="s">
        <v>132</v>
      </c>
      <c r="D144" s="284" t="s">
        <v>7100</v>
      </c>
      <c r="E144" s="284" t="s">
        <v>7190</v>
      </c>
      <c r="F144" s="284" t="s">
        <v>7293</v>
      </c>
      <c r="G144" s="284">
        <v>2015</v>
      </c>
      <c r="H144" s="284">
        <v>6100023859</v>
      </c>
      <c r="I144" s="284">
        <v>6100023859</v>
      </c>
      <c r="J144" s="293" t="s">
        <v>7300</v>
      </c>
      <c r="K144" s="284" t="s">
        <v>7397</v>
      </c>
      <c r="L144" s="284" t="s">
        <v>8417</v>
      </c>
      <c r="M144" s="290"/>
      <c r="N144" s="294" t="e">
        <v>#N/A</v>
      </c>
    </row>
    <row r="145" spans="1:14" s="295" customFormat="1" ht="63" outlineLevel="1">
      <c r="A145" s="358">
        <v>138</v>
      </c>
      <c r="B145" s="278">
        <v>6978</v>
      </c>
      <c r="C145" s="303" t="s">
        <v>132</v>
      </c>
      <c r="D145" s="284" t="s">
        <v>7103</v>
      </c>
      <c r="E145" s="284" t="s">
        <v>7193</v>
      </c>
      <c r="F145" s="284" t="s">
        <v>7293</v>
      </c>
      <c r="G145" s="284">
        <v>2015</v>
      </c>
      <c r="H145" s="284">
        <v>6100022582</v>
      </c>
      <c r="I145" s="284">
        <v>6100022582</v>
      </c>
      <c r="J145" s="293" t="s">
        <v>7304</v>
      </c>
      <c r="K145" s="284" t="s">
        <v>7400</v>
      </c>
      <c r="L145" s="284" t="s">
        <v>8421</v>
      </c>
      <c r="M145" s="290"/>
      <c r="N145" s="294" t="e">
        <v>#N/A</v>
      </c>
    </row>
    <row r="146" spans="1:14" s="295" customFormat="1" ht="47.25" outlineLevel="1">
      <c r="A146" s="358">
        <v>139</v>
      </c>
      <c r="B146" s="278">
        <v>6979</v>
      </c>
      <c r="C146" s="303" t="s">
        <v>132</v>
      </c>
      <c r="D146" s="284" t="s">
        <v>7527</v>
      </c>
      <c r="E146" s="284" t="s">
        <v>7627</v>
      </c>
      <c r="F146" s="284" t="s">
        <v>7293</v>
      </c>
      <c r="G146" s="284">
        <v>2015</v>
      </c>
      <c r="H146" s="284">
        <v>6100025758</v>
      </c>
      <c r="I146" s="284">
        <v>6100025758</v>
      </c>
      <c r="J146" s="293" t="s">
        <v>7324</v>
      </c>
      <c r="K146" s="284" t="s">
        <v>7775</v>
      </c>
      <c r="L146" s="284" t="s">
        <v>8541</v>
      </c>
      <c r="M146" s="290"/>
      <c r="N146" s="294" t="e">
        <v>#N/A</v>
      </c>
    </row>
    <row r="147" spans="1:14" s="295" customFormat="1" ht="47.25" outlineLevel="1">
      <c r="A147" s="358">
        <v>140</v>
      </c>
      <c r="B147" s="278">
        <v>6980</v>
      </c>
      <c r="C147" s="303" t="s">
        <v>132</v>
      </c>
      <c r="D147" s="284" t="s">
        <v>7522</v>
      </c>
      <c r="E147" s="284" t="s">
        <v>7649</v>
      </c>
      <c r="F147" s="284" t="s">
        <v>7293</v>
      </c>
      <c r="G147" s="284">
        <v>2015</v>
      </c>
      <c r="H147" s="284">
        <v>6100025759</v>
      </c>
      <c r="I147" s="284">
        <v>6100025759</v>
      </c>
      <c r="J147" s="293" t="s">
        <v>7734</v>
      </c>
      <c r="K147" s="284" t="s">
        <v>7799</v>
      </c>
      <c r="L147" s="284" t="s">
        <v>8463</v>
      </c>
      <c r="M147" s="290"/>
      <c r="N147" s="294" t="e">
        <v>#N/A</v>
      </c>
    </row>
    <row r="148" spans="1:14" s="295" customFormat="1" ht="63" outlineLevel="1">
      <c r="A148" s="358">
        <v>141</v>
      </c>
      <c r="B148" s="278">
        <v>6981</v>
      </c>
      <c r="C148" s="303" t="s">
        <v>132</v>
      </c>
      <c r="D148" s="284" t="s">
        <v>7516</v>
      </c>
      <c r="E148" s="284" t="s">
        <v>7615</v>
      </c>
      <c r="F148" s="284" t="s">
        <v>7293</v>
      </c>
      <c r="G148" s="284">
        <v>2015</v>
      </c>
      <c r="H148" s="284">
        <v>6100026269</v>
      </c>
      <c r="I148" s="284">
        <v>6100026269</v>
      </c>
      <c r="J148" s="293">
        <v>41897</v>
      </c>
      <c r="K148" s="284" t="s">
        <v>7763</v>
      </c>
      <c r="L148" s="284" t="s">
        <v>8563</v>
      </c>
      <c r="M148" s="290"/>
      <c r="N148" s="294" t="e">
        <v>#N/A</v>
      </c>
    </row>
    <row r="149" spans="1:14" s="295" customFormat="1" ht="47.25" outlineLevel="1">
      <c r="A149" s="358">
        <v>142</v>
      </c>
      <c r="B149" s="278">
        <v>6982</v>
      </c>
      <c r="C149" s="303" t="s">
        <v>132</v>
      </c>
      <c r="D149" s="284" t="s">
        <v>7101</v>
      </c>
      <c r="E149" s="284" t="s">
        <v>7191</v>
      </c>
      <c r="F149" s="284" t="s">
        <v>7293</v>
      </c>
      <c r="G149" s="284">
        <v>2015</v>
      </c>
      <c r="H149" s="284">
        <v>6100026567</v>
      </c>
      <c r="I149" s="284">
        <v>6100026567</v>
      </c>
      <c r="J149" s="293">
        <v>41912</v>
      </c>
      <c r="K149" s="284" t="s">
        <v>7398</v>
      </c>
      <c r="L149" s="284" t="s">
        <v>8418</v>
      </c>
      <c r="M149" s="290"/>
      <c r="N149" s="294" t="e">
        <v>#N/A</v>
      </c>
    </row>
    <row r="150" spans="1:14" s="295" customFormat="1" ht="47.25" outlineLevel="1">
      <c r="A150" s="358">
        <v>143</v>
      </c>
      <c r="B150" s="278">
        <v>6983</v>
      </c>
      <c r="C150" s="303" t="s">
        <v>132</v>
      </c>
      <c r="D150" s="284" t="s">
        <v>7522</v>
      </c>
      <c r="E150" s="284" t="s">
        <v>7621</v>
      </c>
      <c r="F150" s="284" t="s">
        <v>7293</v>
      </c>
      <c r="G150" s="284">
        <v>2015</v>
      </c>
      <c r="H150" s="284">
        <v>6100026570</v>
      </c>
      <c r="I150" s="284">
        <v>6100026570</v>
      </c>
      <c r="J150" s="293">
        <v>41911</v>
      </c>
      <c r="K150" s="284" t="s">
        <v>7769</v>
      </c>
      <c r="L150" s="284" t="s">
        <v>8463</v>
      </c>
      <c r="M150" s="290"/>
      <c r="N150" s="294" t="e">
        <v>#N/A</v>
      </c>
    </row>
    <row r="151" spans="1:14" s="295" customFormat="1" ht="47.25" outlineLevel="1">
      <c r="A151" s="358">
        <v>144</v>
      </c>
      <c r="B151" s="278">
        <v>6984</v>
      </c>
      <c r="C151" s="303" t="s">
        <v>132</v>
      </c>
      <c r="D151" s="284" t="s">
        <v>7540</v>
      </c>
      <c r="E151" s="284" t="s">
        <v>7645</v>
      </c>
      <c r="F151" s="284" t="s">
        <v>7293</v>
      </c>
      <c r="G151" s="284">
        <v>2015</v>
      </c>
      <c r="H151" s="284">
        <v>6100026572</v>
      </c>
      <c r="I151" s="284">
        <v>6100026572</v>
      </c>
      <c r="J151" s="293" t="s">
        <v>7731</v>
      </c>
      <c r="K151" s="284" t="s">
        <v>7795</v>
      </c>
      <c r="L151" s="284" t="s">
        <v>8584</v>
      </c>
      <c r="M151" s="290"/>
      <c r="N151" s="294" t="e">
        <v>#N/A</v>
      </c>
    </row>
    <row r="152" spans="1:14" s="295" customFormat="1" ht="47.25" outlineLevel="1">
      <c r="A152" s="358">
        <v>145</v>
      </c>
      <c r="B152" s="278">
        <v>6985</v>
      </c>
      <c r="C152" s="303" t="s">
        <v>132</v>
      </c>
      <c r="D152" s="284" t="s">
        <v>7538</v>
      </c>
      <c r="E152" s="284" t="s">
        <v>7643</v>
      </c>
      <c r="F152" s="284" t="s">
        <v>7293</v>
      </c>
      <c r="G152" s="284">
        <v>2015</v>
      </c>
      <c r="H152" s="284">
        <v>6100026569</v>
      </c>
      <c r="I152" s="284">
        <v>6100026569</v>
      </c>
      <c r="J152" s="293">
        <v>41942</v>
      </c>
      <c r="K152" s="284" t="s">
        <v>7793</v>
      </c>
      <c r="L152" s="284" t="s">
        <v>8583</v>
      </c>
      <c r="M152" s="290"/>
      <c r="N152" s="294" t="e">
        <v>#N/A</v>
      </c>
    </row>
    <row r="153" spans="1:14" s="295" customFormat="1" ht="47.25" outlineLevel="1">
      <c r="A153" s="358">
        <v>146</v>
      </c>
      <c r="B153" s="278">
        <v>6986</v>
      </c>
      <c r="C153" s="303" t="s">
        <v>132</v>
      </c>
      <c r="D153" s="284" t="s">
        <v>7527</v>
      </c>
      <c r="E153" s="284" t="s">
        <v>7644</v>
      </c>
      <c r="F153" s="284" t="s">
        <v>7293</v>
      </c>
      <c r="G153" s="284">
        <v>2015</v>
      </c>
      <c r="H153" s="284">
        <v>6100027193</v>
      </c>
      <c r="I153" s="284">
        <v>6100027193</v>
      </c>
      <c r="J153" s="293">
        <v>41953</v>
      </c>
      <c r="K153" s="284" t="s">
        <v>7794</v>
      </c>
      <c r="L153" s="284" t="s">
        <v>8541</v>
      </c>
      <c r="M153" s="290"/>
      <c r="N153" s="294" t="e">
        <v>#N/A</v>
      </c>
    </row>
    <row r="154" spans="1:14" s="295" customFormat="1" ht="47.25" outlineLevel="1">
      <c r="A154" s="358">
        <v>147</v>
      </c>
      <c r="B154" s="278">
        <v>6987</v>
      </c>
      <c r="C154" s="303" t="s">
        <v>132</v>
      </c>
      <c r="D154" s="284" t="s">
        <v>7541</v>
      </c>
      <c r="E154" s="284" t="s">
        <v>7646</v>
      </c>
      <c r="F154" s="284" t="s">
        <v>7293</v>
      </c>
      <c r="G154" s="284">
        <v>2015</v>
      </c>
      <c r="H154" s="284">
        <v>6100027291</v>
      </c>
      <c r="I154" s="284">
        <v>6100027291</v>
      </c>
      <c r="J154" s="293">
        <v>41960</v>
      </c>
      <c r="K154" s="284" t="s">
        <v>7796</v>
      </c>
      <c r="L154" s="284" t="s">
        <v>8585</v>
      </c>
      <c r="M154" s="290"/>
      <c r="N154" s="294" t="e">
        <v>#N/A</v>
      </c>
    </row>
    <row r="155" spans="1:14" s="295" customFormat="1" ht="47.25" outlineLevel="1">
      <c r="A155" s="358">
        <v>148</v>
      </c>
      <c r="B155" s="278">
        <v>6989</v>
      </c>
      <c r="C155" s="303" t="s">
        <v>132</v>
      </c>
      <c r="D155" s="284" t="s">
        <v>7519</v>
      </c>
      <c r="E155" s="284" t="s">
        <v>7622</v>
      </c>
      <c r="F155" s="284" t="s">
        <v>7293</v>
      </c>
      <c r="G155" s="284">
        <v>2015</v>
      </c>
      <c r="H155" s="284">
        <v>6100027277</v>
      </c>
      <c r="I155" s="284">
        <v>6100027277</v>
      </c>
      <c r="J155" s="293">
        <v>41970</v>
      </c>
      <c r="K155" s="284" t="s">
        <v>7770</v>
      </c>
      <c r="L155" s="284" t="s">
        <v>8566</v>
      </c>
      <c r="M155" s="290"/>
      <c r="N155" s="294" t="e">
        <v>#N/A</v>
      </c>
    </row>
    <row r="156" spans="1:14" s="295" customFormat="1" ht="47.25" outlineLevel="1">
      <c r="A156" s="358">
        <v>149</v>
      </c>
      <c r="B156" s="278">
        <v>6990</v>
      </c>
      <c r="C156" s="303" t="s">
        <v>132</v>
      </c>
      <c r="D156" s="284" t="s">
        <v>7522</v>
      </c>
      <c r="E156" s="284" t="s">
        <v>7647</v>
      </c>
      <c r="F156" s="284" t="s">
        <v>7293</v>
      </c>
      <c r="G156" s="284">
        <v>2015</v>
      </c>
      <c r="H156" s="284">
        <v>6100027565</v>
      </c>
      <c r="I156" s="284">
        <v>6100027565</v>
      </c>
      <c r="J156" s="293" t="s">
        <v>7732</v>
      </c>
      <c r="K156" s="284" t="s">
        <v>7797</v>
      </c>
      <c r="L156" s="284" t="s">
        <v>8463</v>
      </c>
      <c r="M156" s="290"/>
      <c r="N156" s="294" t="e">
        <v>#N/A</v>
      </c>
    </row>
    <row r="157" spans="1:14" s="295" customFormat="1" ht="47.25" outlineLevel="1">
      <c r="A157" s="358">
        <v>150</v>
      </c>
      <c r="B157" s="278">
        <v>6991</v>
      </c>
      <c r="C157" s="303" t="s">
        <v>132</v>
      </c>
      <c r="D157" s="284" t="s">
        <v>7523</v>
      </c>
      <c r="E157" s="284" t="s">
        <v>7623</v>
      </c>
      <c r="F157" s="284" t="s">
        <v>7293</v>
      </c>
      <c r="G157" s="284">
        <v>2015</v>
      </c>
      <c r="H157" s="284">
        <v>6100027278</v>
      </c>
      <c r="I157" s="284">
        <v>6100027278</v>
      </c>
      <c r="J157" s="293">
        <v>41971</v>
      </c>
      <c r="K157" s="284" t="s">
        <v>7771</v>
      </c>
      <c r="L157" s="284" t="s">
        <v>8569</v>
      </c>
      <c r="M157" s="290"/>
      <c r="N157" s="294" t="e">
        <v>#N/A</v>
      </c>
    </row>
    <row r="158" spans="1:14" s="295" customFormat="1" ht="47.25" outlineLevel="1">
      <c r="A158" s="358">
        <v>151</v>
      </c>
      <c r="B158" s="278">
        <v>6993</v>
      </c>
      <c r="C158" s="303" t="s">
        <v>132</v>
      </c>
      <c r="D158" s="284" t="s">
        <v>7542</v>
      </c>
      <c r="E158" s="284" t="s">
        <v>7648</v>
      </c>
      <c r="F158" s="284" t="s">
        <v>7293</v>
      </c>
      <c r="G158" s="284">
        <v>2015</v>
      </c>
      <c r="H158" s="284">
        <v>6100028913</v>
      </c>
      <c r="I158" s="284">
        <v>6100028913</v>
      </c>
      <c r="J158" s="293" t="s">
        <v>7733</v>
      </c>
      <c r="K158" s="284" t="s">
        <v>7798</v>
      </c>
      <c r="L158" s="284" t="s">
        <v>8587</v>
      </c>
      <c r="M158" s="290"/>
      <c r="N158" s="294" t="e">
        <v>#N/A</v>
      </c>
    </row>
    <row r="159" spans="1:14" s="295" customFormat="1" ht="63" outlineLevel="1">
      <c r="A159" s="358">
        <v>152</v>
      </c>
      <c r="B159" s="287">
        <v>8205</v>
      </c>
      <c r="C159" s="303" t="s">
        <v>132</v>
      </c>
      <c r="D159" s="284" t="s">
        <v>7531</v>
      </c>
      <c r="E159" s="284" t="s">
        <v>7633</v>
      </c>
      <c r="F159" s="284" t="s">
        <v>7293</v>
      </c>
      <c r="G159" s="284">
        <v>2015</v>
      </c>
      <c r="H159" s="284">
        <v>6100025825</v>
      </c>
      <c r="I159" s="284">
        <v>6100025825</v>
      </c>
      <c r="J159" s="293">
        <v>41877</v>
      </c>
      <c r="K159" s="284" t="s">
        <v>7782</v>
      </c>
      <c r="L159" s="284" t="s">
        <v>8575</v>
      </c>
      <c r="M159" s="290"/>
      <c r="N159" s="294" t="e">
        <v>#N/A</v>
      </c>
    </row>
    <row r="160" spans="1:14" s="295" customFormat="1" ht="47.25" outlineLevel="1">
      <c r="A160" s="358">
        <v>153</v>
      </c>
      <c r="B160" s="287">
        <v>8208</v>
      </c>
      <c r="C160" s="303" t="s">
        <v>132</v>
      </c>
      <c r="D160" s="284" t="s">
        <v>7100</v>
      </c>
      <c r="E160" s="284" t="s">
        <v>7190</v>
      </c>
      <c r="F160" s="284" t="s">
        <v>7293</v>
      </c>
      <c r="G160" s="284">
        <v>2015</v>
      </c>
      <c r="H160" s="284">
        <v>6100023859</v>
      </c>
      <c r="I160" s="284">
        <v>6100023859</v>
      </c>
      <c r="J160" s="293" t="s">
        <v>7300</v>
      </c>
      <c r="K160" s="284" t="s">
        <v>7397</v>
      </c>
      <c r="L160" s="284" t="s">
        <v>8417</v>
      </c>
      <c r="M160" s="290"/>
      <c r="N160" s="294" t="e">
        <v>#N/A</v>
      </c>
    </row>
    <row r="161" spans="1:14" s="295" customFormat="1" ht="47.25" outlineLevel="1">
      <c r="A161" s="358">
        <v>154</v>
      </c>
      <c r="B161" s="287">
        <v>8220</v>
      </c>
      <c r="C161" s="303" t="s">
        <v>132</v>
      </c>
      <c r="D161" s="284" t="s">
        <v>7534</v>
      </c>
      <c r="E161" s="284" t="s">
        <v>7639</v>
      </c>
      <c r="F161" s="284" t="s">
        <v>7293</v>
      </c>
      <c r="G161" s="284">
        <v>2015</v>
      </c>
      <c r="H161" s="284">
        <v>6100024803</v>
      </c>
      <c r="I161" s="284">
        <v>6100024803</v>
      </c>
      <c r="J161" s="293">
        <v>41830</v>
      </c>
      <c r="K161" s="284" t="s">
        <v>7789</v>
      </c>
      <c r="L161" s="284" t="s">
        <v>8578</v>
      </c>
      <c r="M161" s="290"/>
      <c r="N161" s="294" t="e">
        <v>#N/A</v>
      </c>
    </row>
    <row r="162" spans="1:14" s="295" customFormat="1" ht="47.25" outlineLevel="1">
      <c r="A162" s="358">
        <v>155</v>
      </c>
      <c r="B162" s="287">
        <v>8222</v>
      </c>
      <c r="C162" s="303" t="s">
        <v>132</v>
      </c>
      <c r="D162" s="284" t="s">
        <v>7517</v>
      </c>
      <c r="E162" s="284" t="s">
        <v>7616</v>
      </c>
      <c r="F162" s="284" t="s">
        <v>7293</v>
      </c>
      <c r="G162" s="284">
        <v>2015</v>
      </c>
      <c r="H162" s="284">
        <v>6100024972</v>
      </c>
      <c r="I162" s="284">
        <v>6100024972</v>
      </c>
      <c r="J162" s="293" t="s">
        <v>3609</v>
      </c>
      <c r="K162" s="284" t="s">
        <v>7764</v>
      </c>
      <c r="L162" s="284" t="s">
        <v>8564</v>
      </c>
      <c r="M162" s="290"/>
      <c r="N162" s="294" t="e">
        <v>#N/A</v>
      </c>
    </row>
    <row r="163" spans="1:14" s="295" customFormat="1" ht="47.25" outlineLevel="1">
      <c r="A163" s="358">
        <v>156</v>
      </c>
      <c r="B163" s="287">
        <v>8223</v>
      </c>
      <c r="C163" s="303" t="s">
        <v>132</v>
      </c>
      <c r="D163" s="284" t="s">
        <v>7544</v>
      </c>
      <c r="E163" s="284" t="s">
        <v>7650</v>
      </c>
      <c r="F163" s="284" t="s">
        <v>7293</v>
      </c>
      <c r="G163" s="284">
        <v>2015</v>
      </c>
      <c r="H163" s="284">
        <v>6100024973</v>
      </c>
      <c r="I163" s="284">
        <v>6100024973</v>
      </c>
      <c r="J163" s="293" t="s">
        <v>7353</v>
      </c>
      <c r="K163" s="284" t="s">
        <v>7800</v>
      </c>
      <c r="L163" s="284" t="s">
        <v>8588</v>
      </c>
      <c r="M163" s="290"/>
      <c r="N163" s="294" t="e">
        <v>#N/A</v>
      </c>
    </row>
    <row r="164" spans="1:14" s="295" customFormat="1" ht="47.25" outlineLevel="1">
      <c r="A164" s="358">
        <v>157</v>
      </c>
      <c r="B164" s="287">
        <v>8224</v>
      </c>
      <c r="C164" s="303" t="s">
        <v>132</v>
      </c>
      <c r="D164" s="284" t="s">
        <v>7533</v>
      </c>
      <c r="E164" s="284" t="s">
        <v>7635</v>
      </c>
      <c r="F164" s="284" t="s">
        <v>7293</v>
      </c>
      <c r="G164" s="284">
        <v>2015</v>
      </c>
      <c r="H164" s="284">
        <v>6100024781</v>
      </c>
      <c r="I164" s="284">
        <v>6100024781</v>
      </c>
      <c r="J164" s="293">
        <v>41835</v>
      </c>
      <c r="K164" s="284" t="s">
        <v>7784</v>
      </c>
      <c r="L164" s="284" t="s">
        <v>8577</v>
      </c>
      <c r="M164" s="290"/>
      <c r="N164" s="294" t="e">
        <v>#N/A</v>
      </c>
    </row>
    <row r="165" spans="1:14" s="295" customFormat="1" ht="47.25" outlineLevel="1">
      <c r="A165" s="358">
        <v>158</v>
      </c>
      <c r="B165" s="287">
        <v>8225</v>
      </c>
      <c r="C165" s="303" t="s">
        <v>132</v>
      </c>
      <c r="D165" s="284" t="s">
        <v>7545</v>
      </c>
      <c r="E165" s="284" t="s">
        <v>7651</v>
      </c>
      <c r="F165" s="284" t="s">
        <v>7293</v>
      </c>
      <c r="G165" s="284">
        <v>2015</v>
      </c>
      <c r="H165" s="284">
        <v>6100024974</v>
      </c>
      <c r="I165" s="284">
        <v>6100024974</v>
      </c>
      <c r="J165" s="293" t="s">
        <v>7737</v>
      </c>
      <c r="K165" s="284" t="s">
        <v>7801</v>
      </c>
      <c r="L165" s="284" t="s">
        <v>8589</v>
      </c>
      <c r="M165" s="290"/>
      <c r="N165" s="294" t="e">
        <v>#N/A</v>
      </c>
    </row>
    <row r="166" spans="1:14" s="295" customFormat="1" ht="63" outlineLevel="1">
      <c r="A166" s="358">
        <v>159</v>
      </c>
      <c r="B166" s="287">
        <v>8226</v>
      </c>
      <c r="C166" s="303" t="s">
        <v>132</v>
      </c>
      <c r="D166" s="284" t="s">
        <v>7103</v>
      </c>
      <c r="E166" s="284" t="s">
        <v>7193</v>
      </c>
      <c r="F166" s="284" t="s">
        <v>7293</v>
      </c>
      <c r="G166" s="284">
        <v>2015</v>
      </c>
      <c r="H166" s="284">
        <v>6100022582</v>
      </c>
      <c r="I166" s="284">
        <v>6100022582</v>
      </c>
      <c r="J166" s="293" t="s">
        <v>7304</v>
      </c>
      <c r="K166" s="284" t="s">
        <v>7400</v>
      </c>
      <c r="L166" s="284" t="s">
        <v>8421</v>
      </c>
      <c r="M166" s="290"/>
      <c r="N166" s="294" t="e">
        <v>#N/A</v>
      </c>
    </row>
    <row r="167" spans="1:14" s="295" customFormat="1" ht="47.25" outlineLevel="1">
      <c r="A167" s="358">
        <v>160</v>
      </c>
      <c r="B167" s="287">
        <v>8227</v>
      </c>
      <c r="C167" s="303" t="s">
        <v>132</v>
      </c>
      <c r="D167" s="284" t="s">
        <v>7519</v>
      </c>
      <c r="E167" s="284" t="s">
        <v>7618</v>
      </c>
      <c r="F167" s="284" t="s">
        <v>7293</v>
      </c>
      <c r="G167" s="284">
        <v>2015</v>
      </c>
      <c r="H167" s="284">
        <v>6100025735</v>
      </c>
      <c r="I167" s="284">
        <v>6100025735</v>
      </c>
      <c r="J167" s="293" t="s">
        <v>7308</v>
      </c>
      <c r="K167" s="284" t="s">
        <v>7766</v>
      </c>
      <c r="L167" s="284" t="s">
        <v>8566</v>
      </c>
      <c r="M167" s="290"/>
      <c r="N167" s="294" t="e">
        <v>#N/A</v>
      </c>
    </row>
    <row r="168" spans="1:14" s="295" customFormat="1" ht="47.25" outlineLevel="1">
      <c r="A168" s="358">
        <v>161</v>
      </c>
      <c r="B168" s="287">
        <v>8228</v>
      </c>
      <c r="C168" s="303" t="s">
        <v>132</v>
      </c>
      <c r="D168" s="284" t="s">
        <v>7527</v>
      </c>
      <c r="E168" s="284" t="s">
        <v>7627</v>
      </c>
      <c r="F168" s="284" t="s">
        <v>7293</v>
      </c>
      <c r="G168" s="284">
        <v>2015</v>
      </c>
      <c r="H168" s="284">
        <v>6100025758</v>
      </c>
      <c r="I168" s="284">
        <v>6100025758</v>
      </c>
      <c r="J168" s="293" t="s">
        <v>7324</v>
      </c>
      <c r="K168" s="284" t="s">
        <v>7775</v>
      </c>
      <c r="L168" s="284" t="s">
        <v>8541</v>
      </c>
      <c r="M168" s="290"/>
      <c r="N168" s="294" t="e">
        <v>#N/A</v>
      </c>
    </row>
    <row r="169" spans="1:14" s="295" customFormat="1" ht="47.25" outlineLevel="1">
      <c r="A169" s="358">
        <v>162</v>
      </c>
      <c r="B169" s="287">
        <v>8229</v>
      </c>
      <c r="C169" s="303" t="s">
        <v>132</v>
      </c>
      <c r="D169" s="284" t="s">
        <v>7522</v>
      </c>
      <c r="E169" s="284" t="s">
        <v>7649</v>
      </c>
      <c r="F169" s="284" t="s">
        <v>7293</v>
      </c>
      <c r="G169" s="284">
        <v>2015</v>
      </c>
      <c r="H169" s="284">
        <v>6100025759</v>
      </c>
      <c r="I169" s="284">
        <v>6100025759</v>
      </c>
      <c r="J169" s="293" t="s">
        <v>7734</v>
      </c>
      <c r="K169" s="284" t="s">
        <v>7799</v>
      </c>
      <c r="L169" s="284" t="s">
        <v>8463</v>
      </c>
      <c r="M169" s="290"/>
      <c r="N169" s="294" t="e">
        <v>#N/A</v>
      </c>
    </row>
    <row r="170" spans="1:14" s="295" customFormat="1" ht="47.25" outlineLevel="1">
      <c r="A170" s="358">
        <v>163</v>
      </c>
      <c r="B170" s="287">
        <v>8230</v>
      </c>
      <c r="C170" s="303" t="s">
        <v>132</v>
      </c>
      <c r="D170" s="284" t="s">
        <v>7520</v>
      </c>
      <c r="E170" s="284" t="s">
        <v>7619</v>
      </c>
      <c r="F170" s="284" t="s">
        <v>7293</v>
      </c>
      <c r="G170" s="284">
        <v>2015</v>
      </c>
      <c r="H170" s="284">
        <v>6100025698</v>
      </c>
      <c r="I170" s="284">
        <v>6100025698</v>
      </c>
      <c r="J170" s="293" t="s">
        <v>6589</v>
      </c>
      <c r="K170" s="284" t="s">
        <v>7767</v>
      </c>
      <c r="L170" s="284" t="s">
        <v>8567</v>
      </c>
      <c r="M170" s="290"/>
      <c r="N170" s="294" t="e">
        <v>#N/A</v>
      </c>
    </row>
    <row r="171" spans="1:14" s="295" customFormat="1" ht="47.25" outlineLevel="1">
      <c r="A171" s="358">
        <v>164</v>
      </c>
      <c r="B171" s="287">
        <v>8231</v>
      </c>
      <c r="C171" s="303" t="s">
        <v>132</v>
      </c>
      <c r="D171" s="284" t="s">
        <v>7527</v>
      </c>
      <c r="E171" s="284" t="s">
        <v>7628</v>
      </c>
      <c r="F171" s="284" t="s">
        <v>7293</v>
      </c>
      <c r="G171" s="284">
        <v>2015</v>
      </c>
      <c r="H171" s="284">
        <v>6100025757</v>
      </c>
      <c r="I171" s="284">
        <v>6100025757</v>
      </c>
      <c r="J171" s="293" t="s">
        <v>7308</v>
      </c>
      <c r="K171" s="284" t="s">
        <v>7776</v>
      </c>
      <c r="L171" s="284" t="s">
        <v>8541</v>
      </c>
      <c r="M171" s="290" t="s">
        <v>8572</v>
      </c>
      <c r="N171" s="294" t="e">
        <v>#N/A</v>
      </c>
    </row>
    <row r="172" spans="1:14" s="295" customFormat="1" ht="47.25" outlineLevel="1">
      <c r="A172" s="358">
        <v>165</v>
      </c>
      <c r="B172" s="287">
        <v>8232</v>
      </c>
      <c r="C172" s="303" t="s">
        <v>132</v>
      </c>
      <c r="D172" s="284" t="s">
        <v>7546</v>
      </c>
      <c r="E172" s="284" t="s">
        <v>7652</v>
      </c>
      <c r="F172" s="284" t="s">
        <v>7293</v>
      </c>
      <c r="G172" s="284">
        <v>2015</v>
      </c>
      <c r="H172" s="284">
        <v>6100025783</v>
      </c>
      <c r="I172" s="284">
        <v>6100025783</v>
      </c>
      <c r="J172" s="293" t="s">
        <v>7738</v>
      </c>
      <c r="K172" s="284" t="s">
        <v>7802</v>
      </c>
      <c r="L172" s="284" t="s">
        <v>8590</v>
      </c>
      <c r="M172" s="290"/>
      <c r="N172" s="294" t="e">
        <v>#N/A</v>
      </c>
    </row>
    <row r="173" spans="1:14" s="295" customFormat="1" ht="63" outlineLevel="1">
      <c r="A173" s="358">
        <v>166</v>
      </c>
      <c r="B173" s="287">
        <v>8233</v>
      </c>
      <c r="C173" s="303" t="s">
        <v>132</v>
      </c>
      <c r="D173" s="284" t="s">
        <v>7516</v>
      </c>
      <c r="E173" s="284" t="s">
        <v>7615</v>
      </c>
      <c r="F173" s="284" t="s">
        <v>7293</v>
      </c>
      <c r="G173" s="284">
        <v>2015</v>
      </c>
      <c r="H173" s="284">
        <v>6100026269</v>
      </c>
      <c r="I173" s="284">
        <v>6100026269</v>
      </c>
      <c r="J173" s="293">
        <v>41897</v>
      </c>
      <c r="K173" s="284" t="s">
        <v>7763</v>
      </c>
      <c r="L173" s="284" t="s">
        <v>8563</v>
      </c>
      <c r="M173" s="290"/>
      <c r="N173" s="294" t="e">
        <v>#N/A</v>
      </c>
    </row>
    <row r="174" spans="1:14" s="295" customFormat="1" ht="47.25" outlineLevel="1">
      <c r="A174" s="358">
        <v>167</v>
      </c>
      <c r="B174" s="287">
        <v>8234</v>
      </c>
      <c r="C174" s="303" t="s">
        <v>132</v>
      </c>
      <c r="D174" s="284" t="s">
        <v>7101</v>
      </c>
      <c r="E174" s="284" t="s">
        <v>7191</v>
      </c>
      <c r="F174" s="284" t="s">
        <v>7293</v>
      </c>
      <c r="G174" s="284">
        <v>2015</v>
      </c>
      <c r="H174" s="284">
        <v>6100026567</v>
      </c>
      <c r="I174" s="284">
        <v>6100026567</v>
      </c>
      <c r="J174" s="293">
        <v>41912</v>
      </c>
      <c r="K174" s="284" t="s">
        <v>7398</v>
      </c>
      <c r="L174" s="284" t="s">
        <v>8418</v>
      </c>
      <c r="M174" s="290"/>
      <c r="N174" s="294" t="e">
        <v>#N/A</v>
      </c>
    </row>
    <row r="175" spans="1:14" s="295" customFormat="1" ht="47.25" outlineLevel="1">
      <c r="A175" s="358">
        <v>168</v>
      </c>
      <c r="B175" s="287">
        <v>8235</v>
      </c>
      <c r="C175" s="303" t="s">
        <v>132</v>
      </c>
      <c r="D175" s="284" t="s">
        <v>7524</v>
      </c>
      <c r="E175" s="284" t="s">
        <v>7624</v>
      </c>
      <c r="F175" s="284" t="s">
        <v>7293</v>
      </c>
      <c r="G175" s="284">
        <v>2015</v>
      </c>
      <c r="H175" s="284">
        <v>6100026604</v>
      </c>
      <c r="I175" s="284">
        <v>6100026604</v>
      </c>
      <c r="J175" s="293" t="s">
        <v>7736</v>
      </c>
      <c r="K175" s="284" t="s">
        <v>7772</v>
      </c>
      <c r="L175" s="284" t="s">
        <v>8570</v>
      </c>
      <c r="M175" s="290"/>
      <c r="N175" s="294" t="e">
        <v>#N/A</v>
      </c>
    </row>
    <row r="176" spans="1:14" s="295" customFormat="1" ht="47.25" outlineLevel="1">
      <c r="A176" s="358">
        <v>169</v>
      </c>
      <c r="B176" s="287">
        <v>8236</v>
      </c>
      <c r="C176" s="303" t="s">
        <v>132</v>
      </c>
      <c r="D176" s="284" t="s">
        <v>7522</v>
      </c>
      <c r="E176" s="284" t="s">
        <v>7621</v>
      </c>
      <c r="F176" s="284" t="s">
        <v>7293</v>
      </c>
      <c r="G176" s="284">
        <v>2015</v>
      </c>
      <c r="H176" s="284">
        <v>6100026570</v>
      </c>
      <c r="I176" s="284">
        <v>6100026570</v>
      </c>
      <c r="J176" s="293">
        <v>41911</v>
      </c>
      <c r="K176" s="284" t="s">
        <v>7769</v>
      </c>
      <c r="L176" s="284" t="s">
        <v>8463</v>
      </c>
      <c r="M176" s="290"/>
      <c r="N176" s="294" t="e">
        <v>#N/A</v>
      </c>
    </row>
    <row r="177" spans="1:14" s="295" customFormat="1" ht="47.25" outlineLevel="1">
      <c r="A177" s="358">
        <v>170</v>
      </c>
      <c r="B177" s="287">
        <v>8237</v>
      </c>
      <c r="C177" s="303" t="s">
        <v>132</v>
      </c>
      <c r="D177" s="284" t="s">
        <v>7540</v>
      </c>
      <c r="E177" s="284" t="s">
        <v>7645</v>
      </c>
      <c r="F177" s="284" t="s">
        <v>7293</v>
      </c>
      <c r="G177" s="284">
        <v>2015</v>
      </c>
      <c r="H177" s="284">
        <v>6100026572</v>
      </c>
      <c r="I177" s="284">
        <v>6100026572</v>
      </c>
      <c r="J177" s="293" t="s">
        <v>7731</v>
      </c>
      <c r="K177" s="284" t="s">
        <v>7795</v>
      </c>
      <c r="L177" s="284" t="s">
        <v>8584</v>
      </c>
      <c r="M177" s="290"/>
      <c r="N177" s="294" t="e">
        <v>#N/A</v>
      </c>
    </row>
    <row r="178" spans="1:14" s="295" customFormat="1" ht="47.25" outlineLevel="1">
      <c r="A178" s="358">
        <v>171</v>
      </c>
      <c r="B178" s="287">
        <v>8238</v>
      </c>
      <c r="C178" s="303" t="s">
        <v>132</v>
      </c>
      <c r="D178" s="284" t="s">
        <v>7527</v>
      </c>
      <c r="E178" s="284" t="s">
        <v>7644</v>
      </c>
      <c r="F178" s="284" t="s">
        <v>7293</v>
      </c>
      <c r="G178" s="284">
        <v>2015</v>
      </c>
      <c r="H178" s="284">
        <v>6100027193</v>
      </c>
      <c r="I178" s="284">
        <v>6100027193</v>
      </c>
      <c r="J178" s="293">
        <v>41953</v>
      </c>
      <c r="K178" s="284" t="s">
        <v>7794</v>
      </c>
      <c r="L178" s="284" t="s">
        <v>8541</v>
      </c>
      <c r="M178" s="290"/>
      <c r="N178" s="294" t="e">
        <v>#N/A</v>
      </c>
    </row>
    <row r="179" spans="1:14" s="295" customFormat="1" ht="47.25" outlineLevel="1">
      <c r="A179" s="358">
        <v>172</v>
      </c>
      <c r="B179" s="287">
        <v>8239</v>
      </c>
      <c r="C179" s="303" t="s">
        <v>132</v>
      </c>
      <c r="D179" s="284" t="s">
        <v>7547</v>
      </c>
      <c r="E179" s="284" t="s">
        <v>7653</v>
      </c>
      <c r="F179" s="284" t="s">
        <v>7293</v>
      </c>
      <c r="G179" s="284">
        <v>2015</v>
      </c>
      <c r="H179" s="284">
        <v>6100027336</v>
      </c>
      <c r="I179" s="284">
        <v>6100027336</v>
      </c>
      <c r="J179" s="293" t="s">
        <v>7338</v>
      </c>
      <c r="K179" s="284" t="s">
        <v>7803</v>
      </c>
      <c r="L179" s="284" t="s">
        <v>8591</v>
      </c>
      <c r="M179" s="290"/>
      <c r="N179" s="294" t="e">
        <v>#N/A</v>
      </c>
    </row>
    <row r="180" spans="1:14" s="295" customFormat="1" ht="47.25" outlineLevel="1">
      <c r="A180" s="358">
        <v>173</v>
      </c>
      <c r="B180" s="287">
        <v>8241</v>
      </c>
      <c r="C180" s="303" t="s">
        <v>132</v>
      </c>
      <c r="D180" s="284" t="s">
        <v>7523</v>
      </c>
      <c r="E180" s="284" t="s">
        <v>7623</v>
      </c>
      <c r="F180" s="284" t="s">
        <v>7293</v>
      </c>
      <c r="G180" s="284">
        <v>2015</v>
      </c>
      <c r="H180" s="284">
        <v>6100027278</v>
      </c>
      <c r="I180" s="284">
        <v>6100027278</v>
      </c>
      <c r="J180" s="293">
        <v>41971</v>
      </c>
      <c r="K180" s="284" t="s">
        <v>7771</v>
      </c>
      <c r="L180" s="284" t="s">
        <v>8569</v>
      </c>
      <c r="M180" s="290"/>
      <c r="N180" s="294" t="e">
        <v>#N/A</v>
      </c>
    </row>
    <row r="181" spans="1:14" s="295" customFormat="1" ht="47.25" outlineLevel="1">
      <c r="A181" s="358">
        <v>174</v>
      </c>
      <c r="B181" s="287">
        <v>8242</v>
      </c>
      <c r="C181" s="303" t="s">
        <v>132</v>
      </c>
      <c r="D181" s="284" t="s">
        <v>7548</v>
      </c>
      <c r="E181" s="284" t="s">
        <v>7654</v>
      </c>
      <c r="F181" s="284" t="s">
        <v>7293</v>
      </c>
      <c r="G181" s="284">
        <v>2015</v>
      </c>
      <c r="H181" s="284">
        <v>6100028262</v>
      </c>
      <c r="I181" s="284">
        <v>6100028262</v>
      </c>
      <c r="J181" s="293" t="s">
        <v>7739</v>
      </c>
      <c r="K181" s="284" t="s">
        <v>7804</v>
      </c>
      <c r="L181" s="284" t="s">
        <v>8592</v>
      </c>
      <c r="M181" s="290"/>
      <c r="N181" s="294" t="e">
        <v>#N/A</v>
      </c>
    </row>
    <row r="182" spans="1:14" s="295" customFormat="1" ht="63" outlineLevel="1">
      <c r="A182" s="358">
        <v>175</v>
      </c>
      <c r="B182" s="287">
        <v>8243</v>
      </c>
      <c r="C182" s="303" t="s">
        <v>132</v>
      </c>
      <c r="D182" s="284" t="s">
        <v>7549</v>
      </c>
      <c r="E182" s="284" t="s">
        <v>7655</v>
      </c>
      <c r="F182" s="284" t="s">
        <v>7293</v>
      </c>
      <c r="G182" s="284">
        <v>2015</v>
      </c>
      <c r="H182" s="284">
        <v>6100028259</v>
      </c>
      <c r="I182" s="284">
        <v>6100028259</v>
      </c>
      <c r="J182" s="293" t="s">
        <v>7309</v>
      </c>
      <c r="K182" s="284" t="s">
        <v>7805</v>
      </c>
      <c r="L182" s="284" t="s">
        <v>8593</v>
      </c>
      <c r="M182" s="290"/>
      <c r="N182" s="294" t="e">
        <v>#N/A</v>
      </c>
    </row>
    <row r="183" spans="1:14" s="295" customFormat="1" ht="47.25" outlineLevel="1">
      <c r="A183" s="358">
        <v>176</v>
      </c>
      <c r="B183" s="287">
        <v>8244</v>
      </c>
      <c r="C183" s="303" t="s">
        <v>132</v>
      </c>
      <c r="D183" s="284" t="s">
        <v>7550</v>
      </c>
      <c r="E183" s="284" t="s">
        <v>7656</v>
      </c>
      <c r="F183" s="284" t="s">
        <v>7293</v>
      </c>
      <c r="G183" s="284">
        <v>2015</v>
      </c>
      <c r="H183" s="284">
        <v>6100028552</v>
      </c>
      <c r="I183" s="284">
        <v>6100028552</v>
      </c>
      <c r="J183" s="293" t="s">
        <v>7740</v>
      </c>
      <c r="K183" s="284" t="s">
        <v>7806</v>
      </c>
      <c r="L183" s="284" t="s">
        <v>8594</v>
      </c>
      <c r="M183" s="290" t="s">
        <v>8595</v>
      </c>
      <c r="N183" s="294" t="e">
        <v>#N/A</v>
      </c>
    </row>
    <row r="184" spans="1:14" s="295" customFormat="1" ht="47.25" outlineLevel="1">
      <c r="A184" s="358">
        <v>177</v>
      </c>
      <c r="B184" s="287">
        <v>8245</v>
      </c>
      <c r="C184" s="303" t="s">
        <v>132</v>
      </c>
      <c r="D184" s="284" t="s">
        <v>7551</v>
      </c>
      <c r="E184" s="284" t="s">
        <v>7657</v>
      </c>
      <c r="F184" s="284" t="s">
        <v>7293</v>
      </c>
      <c r="G184" s="284">
        <v>2015</v>
      </c>
      <c r="H184" s="284">
        <v>6100028255</v>
      </c>
      <c r="I184" s="284">
        <v>6100028255</v>
      </c>
      <c r="J184" s="293" t="s">
        <v>7295</v>
      </c>
      <c r="K184" s="284" t="s">
        <v>7807</v>
      </c>
      <c r="L184" s="284" t="s">
        <v>8596</v>
      </c>
      <c r="M184" s="290"/>
      <c r="N184" s="294" t="e">
        <v>#N/A</v>
      </c>
    </row>
    <row r="185" spans="1:14" s="295" customFormat="1" ht="63" outlineLevel="1">
      <c r="A185" s="358">
        <v>178</v>
      </c>
      <c r="B185" s="287">
        <v>8246</v>
      </c>
      <c r="C185" s="303" t="s">
        <v>132</v>
      </c>
      <c r="D185" s="284" t="s">
        <v>7552</v>
      </c>
      <c r="E185" s="284" t="s">
        <v>7658</v>
      </c>
      <c r="F185" s="284" t="s">
        <v>7293</v>
      </c>
      <c r="G185" s="284">
        <v>2015</v>
      </c>
      <c r="H185" s="284">
        <v>6100028815</v>
      </c>
      <c r="I185" s="284">
        <v>6100028815</v>
      </c>
      <c r="J185" s="293" t="s">
        <v>7294</v>
      </c>
      <c r="K185" s="284" t="s">
        <v>7808</v>
      </c>
      <c r="L185" s="284" t="s">
        <v>8597</v>
      </c>
      <c r="M185" s="290" t="s">
        <v>8598</v>
      </c>
      <c r="N185" s="294" t="e">
        <v>#N/A</v>
      </c>
    </row>
    <row r="186" spans="1:14" s="295" customFormat="1" ht="47.25" outlineLevel="1">
      <c r="A186" s="358">
        <v>179</v>
      </c>
      <c r="B186" s="287">
        <v>8247</v>
      </c>
      <c r="C186" s="303" t="s">
        <v>132</v>
      </c>
      <c r="D186" s="284" t="s">
        <v>7542</v>
      </c>
      <c r="E186" s="284" t="s">
        <v>7648</v>
      </c>
      <c r="F186" s="284" t="s">
        <v>7293</v>
      </c>
      <c r="G186" s="284">
        <v>2015</v>
      </c>
      <c r="H186" s="284">
        <v>6100028913</v>
      </c>
      <c r="I186" s="284">
        <v>6100028913</v>
      </c>
      <c r="J186" s="293" t="s">
        <v>7741</v>
      </c>
      <c r="K186" s="284" t="s">
        <v>7798</v>
      </c>
      <c r="L186" s="284" t="s">
        <v>8587</v>
      </c>
      <c r="M186" s="290"/>
      <c r="N186" s="294" t="e">
        <v>#N/A</v>
      </c>
    </row>
    <row r="187" spans="1:14" s="295" customFormat="1" ht="47.25" outlineLevel="1">
      <c r="A187" s="358">
        <v>180</v>
      </c>
      <c r="B187" s="287">
        <v>8248</v>
      </c>
      <c r="C187" s="303" t="s">
        <v>132</v>
      </c>
      <c r="D187" s="284" t="s">
        <v>7553</v>
      </c>
      <c r="E187" s="284" t="s">
        <v>7659</v>
      </c>
      <c r="F187" s="284" t="s">
        <v>7293</v>
      </c>
      <c r="G187" s="284">
        <v>2015</v>
      </c>
      <c r="H187" s="284">
        <v>6100028912</v>
      </c>
      <c r="I187" s="284">
        <v>6100028912</v>
      </c>
      <c r="J187" s="293" t="s">
        <v>7741</v>
      </c>
      <c r="K187" s="284" t="s">
        <v>7809</v>
      </c>
      <c r="L187" s="284" t="s">
        <v>8599</v>
      </c>
      <c r="M187" s="290"/>
      <c r="N187" s="294" t="e">
        <v>#N/A</v>
      </c>
    </row>
    <row r="188" spans="1:14" s="295" customFormat="1" ht="47.25" outlineLevel="1">
      <c r="A188" s="358">
        <v>181</v>
      </c>
      <c r="B188" s="287">
        <v>8249</v>
      </c>
      <c r="C188" s="303" t="s">
        <v>132</v>
      </c>
      <c r="D188" s="284" t="s">
        <v>7554</v>
      </c>
      <c r="E188" s="284" t="s">
        <v>7660</v>
      </c>
      <c r="F188" s="284" t="s">
        <v>7293</v>
      </c>
      <c r="G188" s="284">
        <v>2015</v>
      </c>
      <c r="H188" s="284">
        <v>6100028953</v>
      </c>
      <c r="I188" s="284">
        <v>6100028953</v>
      </c>
      <c r="J188" s="293" t="s">
        <v>7741</v>
      </c>
      <c r="K188" s="284" t="s">
        <v>7810</v>
      </c>
      <c r="L188" s="284" t="s">
        <v>8600</v>
      </c>
      <c r="M188" s="290" t="s">
        <v>8601</v>
      </c>
      <c r="N188" s="294" t="e">
        <v>#N/A</v>
      </c>
    </row>
    <row r="189" spans="1:14" s="295" customFormat="1" ht="47.25" outlineLevel="1">
      <c r="A189" s="358">
        <v>182</v>
      </c>
      <c r="B189" s="287">
        <v>8250</v>
      </c>
      <c r="C189" s="303" t="s">
        <v>132</v>
      </c>
      <c r="D189" s="284" t="s">
        <v>7555</v>
      </c>
      <c r="E189" s="284" t="s">
        <v>7661</v>
      </c>
      <c r="F189" s="284" t="s">
        <v>7293</v>
      </c>
      <c r="G189" s="284">
        <v>2015</v>
      </c>
      <c r="H189" s="284">
        <v>6100028914</v>
      </c>
      <c r="I189" s="284">
        <v>6100028914</v>
      </c>
      <c r="J189" s="293" t="s">
        <v>7742</v>
      </c>
      <c r="K189" s="284" t="s">
        <v>7811</v>
      </c>
      <c r="L189" s="284" t="s">
        <v>8602</v>
      </c>
      <c r="M189" s="290"/>
      <c r="N189" s="294" t="e">
        <v>#N/A</v>
      </c>
    </row>
    <row r="190" spans="1:14" s="295" customFormat="1" ht="47.25" outlineLevel="1">
      <c r="A190" s="358">
        <v>183</v>
      </c>
      <c r="B190" s="287">
        <v>8252</v>
      </c>
      <c r="C190" s="303" t="s">
        <v>132</v>
      </c>
      <c r="D190" s="284" t="s">
        <v>7556</v>
      </c>
      <c r="E190" s="284" t="s">
        <v>7662</v>
      </c>
      <c r="F190" s="284" t="s">
        <v>7293</v>
      </c>
      <c r="G190" s="284">
        <v>2015</v>
      </c>
      <c r="H190" s="284">
        <v>6100028639</v>
      </c>
      <c r="I190" s="284">
        <v>6100028639</v>
      </c>
      <c r="J190" s="293" t="s">
        <v>7743</v>
      </c>
      <c r="K190" s="284" t="s">
        <v>7812</v>
      </c>
      <c r="L190" s="284" t="s">
        <v>8603</v>
      </c>
      <c r="M190" s="290"/>
      <c r="N190" s="294" t="e">
        <v>#N/A</v>
      </c>
    </row>
    <row r="191" spans="1:14" s="295" customFormat="1" ht="47.25" outlineLevel="1">
      <c r="A191" s="358">
        <v>184</v>
      </c>
      <c r="B191" s="287">
        <v>8253</v>
      </c>
      <c r="C191" s="303" t="s">
        <v>132</v>
      </c>
      <c r="D191" s="284" t="s">
        <v>7557</v>
      </c>
      <c r="E191" s="284" t="s">
        <v>7663</v>
      </c>
      <c r="F191" s="284" t="s">
        <v>7293</v>
      </c>
      <c r="G191" s="284">
        <v>2015</v>
      </c>
      <c r="H191" s="284">
        <v>6100029600</v>
      </c>
      <c r="I191" s="284">
        <v>6100029600</v>
      </c>
      <c r="J191" s="293" t="s">
        <v>7330</v>
      </c>
      <c r="K191" s="284" t="s">
        <v>7813</v>
      </c>
      <c r="L191" s="284" t="s">
        <v>8604</v>
      </c>
      <c r="M191" s="290"/>
      <c r="N191" s="294" t="e">
        <v>#N/A</v>
      </c>
    </row>
    <row r="192" spans="1:14" s="295" customFormat="1" ht="47.25" outlineLevel="1">
      <c r="A192" s="358">
        <v>185</v>
      </c>
      <c r="B192" s="287">
        <v>8254</v>
      </c>
      <c r="C192" s="303" t="s">
        <v>132</v>
      </c>
      <c r="D192" s="284" t="s">
        <v>7558</v>
      </c>
      <c r="E192" s="284" t="s">
        <v>7664</v>
      </c>
      <c r="F192" s="284" t="s">
        <v>7293</v>
      </c>
      <c r="G192" s="284">
        <v>2015</v>
      </c>
      <c r="H192" s="284">
        <v>6100029377</v>
      </c>
      <c r="I192" s="284">
        <v>6100029377</v>
      </c>
      <c r="J192" s="293" t="s">
        <v>7302</v>
      </c>
      <c r="K192" s="284" t="s">
        <v>7814</v>
      </c>
      <c r="L192" s="284" t="s">
        <v>8605</v>
      </c>
      <c r="M192" s="290"/>
      <c r="N192" s="294" t="e">
        <v>#N/A</v>
      </c>
    </row>
    <row r="193" spans="1:14" s="295" customFormat="1" ht="63" outlineLevel="1">
      <c r="A193" s="358">
        <v>186</v>
      </c>
      <c r="B193" s="287">
        <v>8255</v>
      </c>
      <c r="C193" s="303" t="s">
        <v>132</v>
      </c>
      <c r="D193" s="284" t="s">
        <v>7559</v>
      </c>
      <c r="E193" s="284" t="s">
        <v>7665</v>
      </c>
      <c r="F193" s="284" t="s">
        <v>7293</v>
      </c>
      <c r="G193" s="284">
        <v>2015</v>
      </c>
      <c r="H193" s="284">
        <v>6100029378</v>
      </c>
      <c r="I193" s="284">
        <v>6100029378</v>
      </c>
      <c r="J193" s="293" t="s">
        <v>7302</v>
      </c>
      <c r="K193" s="284" t="s">
        <v>7815</v>
      </c>
      <c r="L193" s="284" t="s">
        <v>8606</v>
      </c>
      <c r="M193" s="290"/>
      <c r="N193" s="294" t="e">
        <v>#N/A</v>
      </c>
    </row>
    <row r="194" spans="1:14" s="295" customFormat="1" ht="47.25" outlineLevel="1">
      <c r="A194" s="358">
        <v>187</v>
      </c>
      <c r="B194" s="287">
        <v>8256</v>
      </c>
      <c r="C194" s="303" t="s">
        <v>132</v>
      </c>
      <c r="D194" s="284" t="s">
        <v>7560</v>
      </c>
      <c r="E194" s="284" t="s">
        <v>7666</v>
      </c>
      <c r="F194" s="284" t="s">
        <v>7293</v>
      </c>
      <c r="G194" s="284">
        <v>2015</v>
      </c>
      <c r="H194" s="284">
        <v>6100029492</v>
      </c>
      <c r="I194" s="284">
        <v>6100029492</v>
      </c>
      <c r="J194" s="293" t="s">
        <v>7744</v>
      </c>
      <c r="K194" s="284" t="s">
        <v>7816</v>
      </c>
      <c r="L194" s="284" t="s">
        <v>8607</v>
      </c>
      <c r="M194" s="290"/>
      <c r="N194" s="294" t="e">
        <v>#N/A</v>
      </c>
    </row>
    <row r="195" spans="1:14" s="295" customFormat="1" ht="47.25" outlineLevel="1">
      <c r="A195" s="358">
        <v>188</v>
      </c>
      <c r="B195" s="287">
        <v>8257</v>
      </c>
      <c r="C195" s="303" t="s">
        <v>132</v>
      </c>
      <c r="D195" s="284" t="s">
        <v>7561</v>
      </c>
      <c r="E195" s="284" t="s">
        <v>7667</v>
      </c>
      <c r="F195" s="284" t="s">
        <v>7293</v>
      </c>
      <c r="G195" s="284">
        <v>2015</v>
      </c>
      <c r="H195" s="284">
        <v>6100029730</v>
      </c>
      <c r="I195" s="284">
        <v>6100029730</v>
      </c>
      <c r="J195" s="293" t="s">
        <v>7331</v>
      </c>
      <c r="K195" s="284" t="s">
        <v>2424</v>
      </c>
      <c r="L195" s="284" t="s">
        <v>8608</v>
      </c>
      <c r="M195" s="290"/>
      <c r="N195" s="294" t="e">
        <v>#N/A</v>
      </c>
    </row>
    <row r="196" spans="1:14" s="295" customFormat="1" ht="47.25" outlineLevel="1">
      <c r="A196" s="358">
        <v>189</v>
      </c>
      <c r="B196" s="287">
        <v>8258</v>
      </c>
      <c r="C196" s="303" t="s">
        <v>132</v>
      </c>
      <c r="D196" s="284" t="s">
        <v>7562</v>
      </c>
      <c r="E196" s="284" t="s">
        <v>7668</v>
      </c>
      <c r="F196" s="284" t="s">
        <v>7293</v>
      </c>
      <c r="G196" s="284">
        <v>2015</v>
      </c>
      <c r="H196" s="284">
        <v>6100030560</v>
      </c>
      <c r="I196" s="284">
        <v>6100030560</v>
      </c>
      <c r="J196" s="293" t="s">
        <v>7305</v>
      </c>
      <c r="K196" s="284" t="s">
        <v>7817</v>
      </c>
      <c r="L196" s="284" t="s">
        <v>8609</v>
      </c>
      <c r="M196" s="290"/>
      <c r="N196" s="294" t="e">
        <v>#N/A</v>
      </c>
    </row>
    <row r="197" spans="1:14" s="295" customFormat="1" ht="47.25" outlineLevel="1">
      <c r="A197" s="358">
        <v>190</v>
      </c>
      <c r="B197" s="287">
        <v>8259</v>
      </c>
      <c r="C197" s="303" t="s">
        <v>132</v>
      </c>
      <c r="D197" s="284" t="s">
        <v>7563</v>
      </c>
      <c r="E197" s="284" t="s">
        <v>7669</v>
      </c>
      <c r="F197" s="284" t="s">
        <v>7293</v>
      </c>
      <c r="G197" s="284">
        <v>2015</v>
      </c>
      <c r="H197" s="284">
        <v>6100030561</v>
      </c>
      <c r="I197" s="284">
        <v>6100030561</v>
      </c>
      <c r="J197" s="293" t="s">
        <v>7311</v>
      </c>
      <c r="K197" s="284" t="s">
        <v>7818</v>
      </c>
      <c r="L197" s="284" t="s">
        <v>8610</v>
      </c>
      <c r="M197" s="290"/>
      <c r="N197" s="294" t="e">
        <v>#N/A</v>
      </c>
    </row>
    <row r="198" spans="1:14" s="295" customFormat="1" ht="47.25" outlineLevel="1">
      <c r="A198" s="358">
        <v>191</v>
      </c>
      <c r="B198" s="287">
        <v>8260</v>
      </c>
      <c r="C198" s="303" t="s">
        <v>132</v>
      </c>
      <c r="D198" s="284" t="s">
        <v>7564</v>
      </c>
      <c r="E198" s="284" t="s">
        <v>7670</v>
      </c>
      <c r="F198" s="284" t="s">
        <v>7293</v>
      </c>
      <c r="G198" s="284">
        <v>2015</v>
      </c>
      <c r="H198" s="284">
        <v>6100030559</v>
      </c>
      <c r="I198" s="284">
        <v>6100030559</v>
      </c>
      <c r="J198" s="293" t="s">
        <v>7306</v>
      </c>
      <c r="K198" s="284" t="s">
        <v>7819</v>
      </c>
      <c r="L198" s="284" t="s">
        <v>8611</v>
      </c>
      <c r="M198" s="290"/>
      <c r="N198" s="294" t="e">
        <v>#N/A</v>
      </c>
    </row>
    <row r="199" spans="1:14" s="295" customFormat="1" ht="47.25" outlineLevel="1">
      <c r="A199" s="358">
        <v>192</v>
      </c>
      <c r="B199" s="287">
        <v>8261</v>
      </c>
      <c r="C199" s="303" t="s">
        <v>132</v>
      </c>
      <c r="D199" s="284" t="s">
        <v>7565</v>
      </c>
      <c r="E199" s="284" t="s">
        <v>7671</v>
      </c>
      <c r="F199" s="284" t="s">
        <v>7293</v>
      </c>
      <c r="G199" s="284">
        <v>2015</v>
      </c>
      <c r="H199" s="284">
        <v>6100030482</v>
      </c>
      <c r="I199" s="284">
        <v>6100030482</v>
      </c>
      <c r="J199" s="293" t="s">
        <v>7348</v>
      </c>
      <c r="K199" s="284" t="s">
        <v>7820</v>
      </c>
      <c r="L199" s="284" t="s">
        <v>8612</v>
      </c>
      <c r="M199" s="290"/>
      <c r="N199" s="294" t="e">
        <v>#N/A</v>
      </c>
    </row>
    <row r="200" spans="1:14" s="295" customFormat="1" ht="47.25" outlineLevel="1">
      <c r="A200" s="358">
        <v>193</v>
      </c>
      <c r="B200" s="287">
        <v>8262</v>
      </c>
      <c r="C200" s="303" t="s">
        <v>132</v>
      </c>
      <c r="D200" s="284" t="s">
        <v>7566</v>
      </c>
      <c r="E200" s="284" t="s">
        <v>7672</v>
      </c>
      <c r="F200" s="284" t="s">
        <v>7293</v>
      </c>
      <c r="G200" s="284">
        <v>2015</v>
      </c>
      <c r="H200" s="284">
        <v>6100031371</v>
      </c>
      <c r="I200" s="284">
        <v>6100031371</v>
      </c>
      <c r="J200" s="293" t="s">
        <v>7745</v>
      </c>
      <c r="K200" s="284" t="s">
        <v>7821</v>
      </c>
      <c r="L200" s="284" t="s">
        <v>8613</v>
      </c>
      <c r="M200" s="290"/>
      <c r="N200" s="294" t="e">
        <v>#N/A</v>
      </c>
    </row>
    <row r="201" spans="1:14" s="295" customFormat="1" ht="47.25" outlineLevel="1">
      <c r="A201" s="358">
        <v>194</v>
      </c>
      <c r="B201" s="287">
        <v>8264</v>
      </c>
      <c r="C201" s="303" t="s">
        <v>132</v>
      </c>
      <c r="D201" s="284" t="s">
        <v>7567</v>
      </c>
      <c r="E201" s="284" t="s">
        <v>7673</v>
      </c>
      <c r="F201" s="284" t="s">
        <v>7293</v>
      </c>
      <c r="G201" s="284">
        <v>2015</v>
      </c>
      <c r="H201" s="284">
        <v>6100032177</v>
      </c>
      <c r="I201" s="284">
        <v>6100032177</v>
      </c>
      <c r="J201" s="293" t="s">
        <v>7297</v>
      </c>
      <c r="K201" s="284" t="s">
        <v>7822</v>
      </c>
      <c r="L201" s="284" t="s">
        <v>8614</v>
      </c>
      <c r="M201" s="290"/>
      <c r="N201" s="294" t="e">
        <v>#N/A</v>
      </c>
    </row>
    <row r="202" spans="1:14" s="295" customFormat="1" ht="47.25" outlineLevel="1">
      <c r="A202" s="358">
        <v>195</v>
      </c>
      <c r="B202" s="274">
        <v>9610</v>
      </c>
      <c r="C202" s="303" t="s">
        <v>132</v>
      </c>
      <c r="D202" s="284" t="s">
        <v>7099</v>
      </c>
      <c r="E202" s="284" t="s">
        <v>7189</v>
      </c>
      <c r="F202" s="284" t="s">
        <v>7293</v>
      </c>
      <c r="G202" s="284">
        <v>2015</v>
      </c>
      <c r="H202" s="284">
        <v>6100015716</v>
      </c>
      <c r="I202" s="284">
        <v>6100015716</v>
      </c>
      <c r="J202" s="293">
        <v>41367</v>
      </c>
      <c r="K202" s="284" t="s">
        <v>7396</v>
      </c>
      <c r="L202" s="284" t="s">
        <v>8416</v>
      </c>
      <c r="M202" s="290"/>
      <c r="N202" s="294" t="e">
        <v>#N/A</v>
      </c>
    </row>
    <row r="203" spans="1:14" s="295" customFormat="1" ht="47.25" outlineLevel="1">
      <c r="A203" s="358">
        <v>196</v>
      </c>
      <c r="B203" s="274">
        <v>9616</v>
      </c>
      <c r="C203" s="303" t="s">
        <v>132</v>
      </c>
      <c r="D203" s="284" t="s">
        <v>7544</v>
      </c>
      <c r="E203" s="284" t="s">
        <v>7650</v>
      </c>
      <c r="F203" s="284" t="s">
        <v>7293</v>
      </c>
      <c r="G203" s="284">
        <v>2015</v>
      </c>
      <c r="H203" s="284">
        <v>6100024973</v>
      </c>
      <c r="I203" s="284">
        <v>6100024973</v>
      </c>
      <c r="J203" s="293" t="s">
        <v>7353</v>
      </c>
      <c r="K203" s="284" t="s">
        <v>7800</v>
      </c>
      <c r="L203" s="284" t="s">
        <v>8588</v>
      </c>
      <c r="M203" s="290"/>
      <c r="N203" s="294" t="e">
        <v>#N/A</v>
      </c>
    </row>
    <row r="204" spans="1:14" s="295" customFormat="1" ht="47.25" outlineLevel="1">
      <c r="A204" s="358">
        <v>197</v>
      </c>
      <c r="B204" s="274">
        <v>9617</v>
      </c>
      <c r="C204" s="303" t="s">
        <v>132</v>
      </c>
      <c r="D204" s="284" t="s">
        <v>7545</v>
      </c>
      <c r="E204" s="284" t="s">
        <v>7651</v>
      </c>
      <c r="F204" s="284" t="s">
        <v>7293</v>
      </c>
      <c r="G204" s="284">
        <v>2015</v>
      </c>
      <c r="H204" s="284">
        <v>6100024974</v>
      </c>
      <c r="I204" s="284">
        <v>6100024974</v>
      </c>
      <c r="J204" s="293" t="s">
        <v>7737</v>
      </c>
      <c r="K204" s="284" t="s">
        <v>7801</v>
      </c>
      <c r="L204" s="284" t="s">
        <v>8589</v>
      </c>
      <c r="M204" s="290"/>
      <c r="N204" s="294" t="e">
        <v>#N/A</v>
      </c>
    </row>
    <row r="205" spans="1:14" s="295" customFormat="1" ht="47.25" outlineLevel="1">
      <c r="A205" s="358">
        <v>198</v>
      </c>
      <c r="B205" s="274">
        <v>9618</v>
      </c>
      <c r="C205" s="303" t="s">
        <v>132</v>
      </c>
      <c r="D205" s="284" t="s">
        <v>7568</v>
      </c>
      <c r="E205" s="284" t="s">
        <v>7674</v>
      </c>
      <c r="F205" s="284" t="s">
        <v>7293</v>
      </c>
      <c r="G205" s="284">
        <v>2015</v>
      </c>
      <c r="H205" s="284">
        <v>6100025737</v>
      </c>
      <c r="I205" s="284">
        <v>6100025737</v>
      </c>
      <c r="J205" s="293" t="s">
        <v>7308</v>
      </c>
      <c r="K205" s="284" t="s">
        <v>7823</v>
      </c>
      <c r="L205" s="284" t="s">
        <v>8615</v>
      </c>
      <c r="M205" s="290"/>
      <c r="N205" s="294" t="e">
        <v>#N/A</v>
      </c>
    </row>
    <row r="206" spans="1:14" s="295" customFormat="1" ht="63" outlineLevel="1">
      <c r="A206" s="358">
        <v>199</v>
      </c>
      <c r="B206" s="274">
        <v>9619</v>
      </c>
      <c r="C206" s="303" t="s">
        <v>132</v>
      </c>
      <c r="D206" s="284" t="s">
        <v>7103</v>
      </c>
      <c r="E206" s="284" t="s">
        <v>7193</v>
      </c>
      <c r="F206" s="284" t="s">
        <v>7293</v>
      </c>
      <c r="G206" s="284">
        <v>2015</v>
      </c>
      <c r="H206" s="284">
        <v>6100022582</v>
      </c>
      <c r="I206" s="284">
        <v>6100022582</v>
      </c>
      <c r="J206" s="293" t="s">
        <v>7304</v>
      </c>
      <c r="K206" s="284" t="s">
        <v>7400</v>
      </c>
      <c r="L206" s="284" t="s">
        <v>8421</v>
      </c>
      <c r="M206" s="290"/>
      <c r="N206" s="294" t="e">
        <v>#N/A</v>
      </c>
    </row>
    <row r="207" spans="1:14" s="295" customFormat="1" ht="47.25" outlineLevel="1">
      <c r="A207" s="358">
        <v>200</v>
      </c>
      <c r="B207" s="274">
        <v>9620</v>
      </c>
      <c r="C207" s="303" t="s">
        <v>132</v>
      </c>
      <c r="D207" s="284" t="s">
        <v>7546</v>
      </c>
      <c r="E207" s="284" t="s">
        <v>7652</v>
      </c>
      <c r="F207" s="284" t="s">
        <v>7293</v>
      </c>
      <c r="G207" s="284">
        <v>2015</v>
      </c>
      <c r="H207" s="284">
        <v>6100025783</v>
      </c>
      <c r="I207" s="284">
        <v>6100025783</v>
      </c>
      <c r="J207" s="293" t="s">
        <v>7738</v>
      </c>
      <c r="K207" s="284" t="s">
        <v>7802</v>
      </c>
      <c r="L207" s="284" t="s">
        <v>8590</v>
      </c>
      <c r="M207" s="290"/>
      <c r="N207" s="294" t="e">
        <v>#N/A</v>
      </c>
    </row>
    <row r="208" spans="1:14" s="295" customFormat="1" ht="63" outlineLevel="1">
      <c r="A208" s="358">
        <v>201</v>
      </c>
      <c r="B208" s="274">
        <v>9625</v>
      </c>
      <c r="C208" s="303" t="s">
        <v>132</v>
      </c>
      <c r="D208" s="284" t="s">
        <v>7516</v>
      </c>
      <c r="E208" s="284" t="s">
        <v>7615</v>
      </c>
      <c r="F208" s="284" t="s">
        <v>7293</v>
      </c>
      <c r="G208" s="284">
        <v>2015</v>
      </c>
      <c r="H208" s="284">
        <v>6100026269</v>
      </c>
      <c r="I208" s="284">
        <v>6100026269</v>
      </c>
      <c r="J208" s="293">
        <v>41897</v>
      </c>
      <c r="K208" s="284" t="s">
        <v>7763</v>
      </c>
      <c r="L208" s="284" t="s">
        <v>8563</v>
      </c>
      <c r="M208" s="290"/>
      <c r="N208" s="294" t="e">
        <v>#N/A</v>
      </c>
    </row>
    <row r="209" spans="1:14" s="295" customFormat="1" ht="47.25" outlineLevel="1">
      <c r="A209" s="358">
        <v>202</v>
      </c>
      <c r="B209" s="274">
        <v>9626</v>
      </c>
      <c r="C209" s="303" t="s">
        <v>132</v>
      </c>
      <c r="D209" s="284" t="s">
        <v>7101</v>
      </c>
      <c r="E209" s="284" t="s">
        <v>7191</v>
      </c>
      <c r="F209" s="284" t="s">
        <v>7293</v>
      </c>
      <c r="G209" s="284">
        <v>2015</v>
      </c>
      <c r="H209" s="284">
        <v>6100026567</v>
      </c>
      <c r="I209" s="284">
        <v>6100026567</v>
      </c>
      <c r="J209" s="293">
        <v>41912</v>
      </c>
      <c r="K209" s="284" t="s">
        <v>7398</v>
      </c>
      <c r="L209" s="284" t="s">
        <v>8418</v>
      </c>
      <c r="M209" s="290"/>
      <c r="N209" s="294" t="e">
        <v>#N/A</v>
      </c>
    </row>
    <row r="210" spans="1:14" s="295" customFormat="1" ht="47.25" outlineLevel="1">
      <c r="A210" s="358">
        <v>203</v>
      </c>
      <c r="B210" s="274">
        <v>9627</v>
      </c>
      <c r="C210" s="303" t="s">
        <v>132</v>
      </c>
      <c r="D210" s="284" t="s">
        <v>7569</v>
      </c>
      <c r="E210" s="284" t="s">
        <v>7675</v>
      </c>
      <c r="F210" s="284" t="s">
        <v>7293</v>
      </c>
      <c r="G210" s="284">
        <v>2015</v>
      </c>
      <c r="H210" s="284">
        <v>6100027312</v>
      </c>
      <c r="I210" s="284">
        <v>6100027312</v>
      </c>
      <c r="J210" s="293" t="s">
        <v>7746</v>
      </c>
      <c r="K210" s="284" t="s">
        <v>7824</v>
      </c>
      <c r="L210" s="284" t="s">
        <v>8616</v>
      </c>
      <c r="M210" s="290"/>
      <c r="N210" s="294" t="e">
        <v>#N/A</v>
      </c>
    </row>
    <row r="211" spans="1:14" s="295" customFormat="1" ht="47.25" outlineLevel="1">
      <c r="A211" s="358">
        <v>204</v>
      </c>
      <c r="B211" s="274">
        <v>9628</v>
      </c>
      <c r="C211" s="303" t="s">
        <v>132</v>
      </c>
      <c r="D211" s="284" t="s">
        <v>7570</v>
      </c>
      <c r="E211" s="284" t="s">
        <v>7676</v>
      </c>
      <c r="F211" s="284" t="s">
        <v>7293</v>
      </c>
      <c r="G211" s="284">
        <v>2015</v>
      </c>
      <c r="H211" s="284">
        <v>6100007497</v>
      </c>
      <c r="I211" s="284">
        <v>6100007497</v>
      </c>
      <c r="J211" s="293" t="s">
        <v>7747</v>
      </c>
      <c r="K211" s="284" t="s">
        <v>2267</v>
      </c>
      <c r="L211" s="284" t="s">
        <v>8617</v>
      </c>
      <c r="M211" s="290"/>
      <c r="N211" s="294" t="e">
        <v>#N/A</v>
      </c>
    </row>
    <row r="212" spans="1:14" s="295" customFormat="1" ht="47.25" outlineLevel="1">
      <c r="A212" s="358">
        <v>205</v>
      </c>
      <c r="B212" s="274">
        <v>9629</v>
      </c>
      <c r="C212" s="303" t="s">
        <v>132</v>
      </c>
      <c r="D212" s="284" t="s">
        <v>7547</v>
      </c>
      <c r="E212" s="284" t="s">
        <v>7653</v>
      </c>
      <c r="F212" s="284" t="s">
        <v>7293</v>
      </c>
      <c r="G212" s="284">
        <v>2015</v>
      </c>
      <c r="H212" s="284">
        <v>6100027336</v>
      </c>
      <c r="I212" s="284">
        <v>6100027336</v>
      </c>
      <c r="J212" s="293" t="s">
        <v>7338</v>
      </c>
      <c r="K212" s="284" t="s">
        <v>7803</v>
      </c>
      <c r="L212" s="284" t="s">
        <v>8591</v>
      </c>
      <c r="M212" s="290"/>
      <c r="N212" s="294" t="e">
        <v>#N/A</v>
      </c>
    </row>
    <row r="213" spans="1:14" s="295" customFormat="1" ht="47.25" outlineLevel="1">
      <c r="A213" s="358">
        <v>206</v>
      </c>
      <c r="B213" s="274">
        <v>9631</v>
      </c>
      <c r="C213" s="303" t="s">
        <v>132</v>
      </c>
      <c r="D213" s="284" t="s">
        <v>7571</v>
      </c>
      <c r="E213" s="284" t="s">
        <v>7677</v>
      </c>
      <c r="F213" s="284" t="s">
        <v>7293</v>
      </c>
      <c r="G213" s="284">
        <v>2015</v>
      </c>
      <c r="H213" s="284">
        <v>6100028260</v>
      </c>
      <c r="I213" s="284">
        <v>6100028260</v>
      </c>
      <c r="J213" s="293" t="s">
        <v>7339</v>
      </c>
      <c r="K213" s="284" t="s">
        <v>7825</v>
      </c>
      <c r="L213" s="284" t="s">
        <v>8618</v>
      </c>
      <c r="M213" s="290"/>
      <c r="N213" s="294" t="e">
        <v>#N/A</v>
      </c>
    </row>
    <row r="214" spans="1:14" s="295" customFormat="1" ht="47.25" outlineLevel="1">
      <c r="A214" s="358">
        <v>207</v>
      </c>
      <c r="B214" s="274">
        <v>9632</v>
      </c>
      <c r="C214" s="303" t="s">
        <v>132</v>
      </c>
      <c r="D214" s="284" t="s">
        <v>7548</v>
      </c>
      <c r="E214" s="284" t="s">
        <v>7654</v>
      </c>
      <c r="F214" s="284" t="s">
        <v>7293</v>
      </c>
      <c r="G214" s="284">
        <v>2015</v>
      </c>
      <c r="H214" s="284">
        <v>6100028262</v>
      </c>
      <c r="I214" s="284">
        <v>6100028262</v>
      </c>
      <c r="J214" s="293" t="s">
        <v>7739</v>
      </c>
      <c r="K214" s="284" t="s">
        <v>7804</v>
      </c>
      <c r="L214" s="284" t="s">
        <v>8592</v>
      </c>
      <c r="M214" s="290"/>
      <c r="N214" s="294" t="e">
        <v>#N/A</v>
      </c>
    </row>
    <row r="215" spans="1:14" s="295" customFormat="1" ht="63" outlineLevel="1">
      <c r="A215" s="358">
        <v>208</v>
      </c>
      <c r="B215" s="274">
        <v>9633</v>
      </c>
      <c r="C215" s="303" t="s">
        <v>132</v>
      </c>
      <c r="D215" s="284" t="s">
        <v>7549</v>
      </c>
      <c r="E215" s="284" t="s">
        <v>7655</v>
      </c>
      <c r="F215" s="284" t="s">
        <v>7293</v>
      </c>
      <c r="G215" s="284">
        <v>2015</v>
      </c>
      <c r="H215" s="284">
        <v>6100028259</v>
      </c>
      <c r="I215" s="284">
        <v>6100028259</v>
      </c>
      <c r="J215" s="293" t="s">
        <v>7309</v>
      </c>
      <c r="K215" s="284" t="s">
        <v>7805</v>
      </c>
      <c r="L215" s="284" t="s">
        <v>8593</v>
      </c>
      <c r="M215" s="290"/>
      <c r="N215" s="294" t="e">
        <v>#N/A</v>
      </c>
    </row>
    <row r="216" spans="1:14" s="295" customFormat="1" ht="47.25" outlineLevel="1">
      <c r="A216" s="358">
        <v>209</v>
      </c>
      <c r="B216" s="274">
        <v>9634</v>
      </c>
      <c r="C216" s="303" t="s">
        <v>132</v>
      </c>
      <c r="D216" s="284" t="s">
        <v>7550</v>
      </c>
      <c r="E216" s="284" t="s">
        <v>7656</v>
      </c>
      <c r="F216" s="284" t="s">
        <v>7293</v>
      </c>
      <c r="G216" s="284">
        <v>2015</v>
      </c>
      <c r="H216" s="284">
        <v>6100028552</v>
      </c>
      <c r="I216" s="284">
        <v>6100028552</v>
      </c>
      <c r="J216" s="293" t="s">
        <v>7740</v>
      </c>
      <c r="K216" s="284" t="s">
        <v>7806</v>
      </c>
      <c r="L216" s="284" t="s">
        <v>8594</v>
      </c>
      <c r="M216" s="290" t="s">
        <v>8595</v>
      </c>
      <c r="N216" s="294" t="e">
        <v>#N/A</v>
      </c>
    </row>
    <row r="217" spans="1:14" s="295" customFormat="1" ht="47.25" outlineLevel="1">
      <c r="A217" s="358">
        <v>210</v>
      </c>
      <c r="B217" s="274">
        <v>9635</v>
      </c>
      <c r="C217" s="303" t="s">
        <v>132</v>
      </c>
      <c r="D217" s="284" t="s">
        <v>7572</v>
      </c>
      <c r="E217" s="284" t="s">
        <v>7678</v>
      </c>
      <c r="F217" s="284" t="s">
        <v>7293</v>
      </c>
      <c r="G217" s="284">
        <v>2015</v>
      </c>
      <c r="H217" s="284">
        <v>6100029191</v>
      </c>
      <c r="I217" s="284">
        <v>6100029191</v>
      </c>
      <c r="J217" s="293" t="s">
        <v>7735</v>
      </c>
      <c r="K217" s="284" t="s">
        <v>7826</v>
      </c>
      <c r="L217" s="284" t="s">
        <v>8619</v>
      </c>
      <c r="M217" s="290"/>
      <c r="N217" s="294" t="e">
        <v>#N/A</v>
      </c>
    </row>
    <row r="218" spans="1:14" s="295" customFormat="1" ht="47.25" outlineLevel="1">
      <c r="A218" s="358">
        <v>211</v>
      </c>
      <c r="B218" s="274">
        <v>9636</v>
      </c>
      <c r="C218" s="303" t="s">
        <v>132</v>
      </c>
      <c r="D218" s="284" t="s">
        <v>7551</v>
      </c>
      <c r="E218" s="284" t="s">
        <v>7657</v>
      </c>
      <c r="F218" s="284" t="s">
        <v>7293</v>
      </c>
      <c r="G218" s="284">
        <v>2015</v>
      </c>
      <c r="H218" s="284">
        <v>6100028255</v>
      </c>
      <c r="I218" s="284">
        <v>6100028255</v>
      </c>
      <c r="J218" s="293" t="s">
        <v>7295</v>
      </c>
      <c r="K218" s="284" t="s">
        <v>7807</v>
      </c>
      <c r="L218" s="284" t="s">
        <v>8596</v>
      </c>
      <c r="M218" s="290"/>
      <c r="N218" s="294" t="e">
        <v>#N/A</v>
      </c>
    </row>
    <row r="219" spans="1:14" s="295" customFormat="1" ht="63" outlineLevel="1">
      <c r="A219" s="358">
        <v>212</v>
      </c>
      <c r="B219" s="274">
        <v>9637</v>
      </c>
      <c r="C219" s="303" t="s">
        <v>132</v>
      </c>
      <c r="D219" s="284" t="s">
        <v>7573</v>
      </c>
      <c r="E219" s="284" t="s">
        <v>7679</v>
      </c>
      <c r="F219" s="284" t="s">
        <v>7293</v>
      </c>
      <c r="G219" s="284">
        <v>2015</v>
      </c>
      <c r="H219" s="284">
        <v>6100028870</v>
      </c>
      <c r="I219" s="284">
        <v>6100028870</v>
      </c>
      <c r="J219" s="293" t="s">
        <v>7294</v>
      </c>
      <c r="K219" s="284" t="s">
        <v>7827</v>
      </c>
      <c r="L219" s="284" t="s">
        <v>8620</v>
      </c>
      <c r="M219" s="290" t="s">
        <v>8621</v>
      </c>
      <c r="N219" s="294" t="e">
        <v>#N/A</v>
      </c>
    </row>
    <row r="220" spans="1:14" s="295" customFormat="1" ht="63" outlineLevel="1">
      <c r="A220" s="358">
        <v>213</v>
      </c>
      <c r="B220" s="274">
        <v>9638</v>
      </c>
      <c r="C220" s="303" t="s">
        <v>132</v>
      </c>
      <c r="D220" s="284" t="s">
        <v>7552</v>
      </c>
      <c r="E220" s="284" t="s">
        <v>7658</v>
      </c>
      <c r="F220" s="284" t="s">
        <v>7293</v>
      </c>
      <c r="G220" s="284">
        <v>2015</v>
      </c>
      <c r="H220" s="284">
        <v>6100028815</v>
      </c>
      <c r="I220" s="284">
        <v>6100028815</v>
      </c>
      <c r="J220" s="293" t="s">
        <v>7294</v>
      </c>
      <c r="K220" s="284" t="s">
        <v>7808</v>
      </c>
      <c r="L220" s="284" t="s">
        <v>8597</v>
      </c>
      <c r="M220" s="290" t="s">
        <v>8598</v>
      </c>
      <c r="N220" s="294" t="e">
        <v>#N/A</v>
      </c>
    </row>
    <row r="221" spans="1:14" s="295" customFormat="1" ht="47.25" outlineLevel="1">
      <c r="A221" s="358">
        <v>214</v>
      </c>
      <c r="B221" s="274">
        <v>9639</v>
      </c>
      <c r="C221" s="303" t="s">
        <v>132</v>
      </c>
      <c r="D221" s="284" t="s">
        <v>7553</v>
      </c>
      <c r="E221" s="284" t="s">
        <v>7659</v>
      </c>
      <c r="F221" s="284" t="s">
        <v>7293</v>
      </c>
      <c r="G221" s="284">
        <v>2015</v>
      </c>
      <c r="H221" s="284">
        <v>6100028912</v>
      </c>
      <c r="I221" s="284">
        <v>6100028912</v>
      </c>
      <c r="J221" s="293" t="s">
        <v>7741</v>
      </c>
      <c r="K221" s="284" t="s">
        <v>7809</v>
      </c>
      <c r="L221" s="284" t="s">
        <v>8599</v>
      </c>
      <c r="M221" s="290"/>
      <c r="N221" s="294" t="e">
        <v>#N/A</v>
      </c>
    </row>
    <row r="222" spans="1:14" s="295" customFormat="1" ht="47.25" outlineLevel="1">
      <c r="A222" s="358">
        <v>215</v>
      </c>
      <c r="B222" s="274">
        <v>9640</v>
      </c>
      <c r="C222" s="303" t="s">
        <v>132</v>
      </c>
      <c r="D222" s="284" t="s">
        <v>7554</v>
      </c>
      <c r="E222" s="284" t="s">
        <v>7660</v>
      </c>
      <c r="F222" s="284" t="s">
        <v>7293</v>
      </c>
      <c r="G222" s="284">
        <v>2015</v>
      </c>
      <c r="H222" s="284">
        <v>6100028953</v>
      </c>
      <c r="I222" s="284">
        <v>6100028953</v>
      </c>
      <c r="J222" s="293" t="s">
        <v>7741</v>
      </c>
      <c r="K222" s="284" t="s">
        <v>7810</v>
      </c>
      <c r="L222" s="284" t="s">
        <v>8600</v>
      </c>
      <c r="M222" s="290" t="s">
        <v>8601</v>
      </c>
      <c r="N222" s="294" t="e">
        <v>#N/A</v>
      </c>
    </row>
    <row r="223" spans="1:14" s="295" customFormat="1" ht="47.25" outlineLevel="1">
      <c r="A223" s="358">
        <v>216</v>
      </c>
      <c r="B223" s="274">
        <v>9641</v>
      </c>
      <c r="C223" s="303" t="s">
        <v>132</v>
      </c>
      <c r="D223" s="284" t="s">
        <v>7555</v>
      </c>
      <c r="E223" s="284" t="s">
        <v>7661</v>
      </c>
      <c r="F223" s="284" t="s">
        <v>7293</v>
      </c>
      <c r="G223" s="284">
        <v>2015</v>
      </c>
      <c r="H223" s="284">
        <v>6100028914</v>
      </c>
      <c r="I223" s="284">
        <v>6100028914</v>
      </c>
      <c r="J223" s="293" t="s">
        <v>7742</v>
      </c>
      <c r="K223" s="284" t="s">
        <v>7811</v>
      </c>
      <c r="L223" s="284" t="s">
        <v>8602</v>
      </c>
      <c r="M223" s="290"/>
      <c r="N223" s="294" t="e">
        <v>#N/A</v>
      </c>
    </row>
    <row r="224" spans="1:14" s="295" customFormat="1" ht="47.25" outlineLevel="1">
      <c r="A224" s="358">
        <v>217</v>
      </c>
      <c r="B224" s="274">
        <v>9642</v>
      </c>
      <c r="C224" s="303" t="s">
        <v>132</v>
      </c>
      <c r="D224" s="284" t="s">
        <v>7556</v>
      </c>
      <c r="E224" s="284" t="s">
        <v>7662</v>
      </c>
      <c r="F224" s="284" t="s">
        <v>7293</v>
      </c>
      <c r="G224" s="284">
        <v>2015</v>
      </c>
      <c r="H224" s="284">
        <v>6100028639</v>
      </c>
      <c r="I224" s="284">
        <v>6100028639</v>
      </c>
      <c r="J224" s="293" t="s">
        <v>7743</v>
      </c>
      <c r="K224" s="284" t="s">
        <v>7812</v>
      </c>
      <c r="L224" s="284" t="s">
        <v>8603</v>
      </c>
      <c r="M224" s="290"/>
      <c r="N224" s="294" t="e">
        <v>#N/A</v>
      </c>
    </row>
    <row r="225" spans="1:14" s="295" customFormat="1" ht="47.25" outlineLevel="1">
      <c r="A225" s="358">
        <v>218</v>
      </c>
      <c r="B225" s="274">
        <v>9643</v>
      </c>
      <c r="C225" s="303" t="s">
        <v>132</v>
      </c>
      <c r="D225" s="284" t="s">
        <v>7557</v>
      </c>
      <c r="E225" s="284" t="s">
        <v>7663</v>
      </c>
      <c r="F225" s="284" t="s">
        <v>7293</v>
      </c>
      <c r="G225" s="284">
        <v>2015</v>
      </c>
      <c r="H225" s="284">
        <v>6100029600</v>
      </c>
      <c r="I225" s="284">
        <v>6100029600</v>
      </c>
      <c r="J225" s="293" t="s">
        <v>7330</v>
      </c>
      <c r="K225" s="284" t="s">
        <v>7813</v>
      </c>
      <c r="L225" s="284" t="s">
        <v>8604</v>
      </c>
      <c r="M225" s="290"/>
      <c r="N225" s="294" t="e">
        <v>#N/A</v>
      </c>
    </row>
    <row r="226" spans="1:14" s="295" customFormat="1" ht="47.25" outlineLevel="1">
      <c r="A226" s="358">
        <v>219</v>
      </c>
      <c r="B226" s="274">
        <v>9644</v>
      </c>
      <c r="C226" s="303" t="s">
        <v>132</v>
      </c>
      <c r="D226" s="284" t="s">
        <v>7558</v>
      </c>
      <c r="E226" s="284" t="s">
        <v>7664</v>
      </c>
      <c r="F226" s="284" t="s">
        <v>7293</v>
      </c>
      <c r="G226" s="284">
        <v>2015</v>
      </c>
      <c r="H226" s="284">
        <v>6100029377</v>
      </c>
      <c r="I226" s="284">
        <v>6100029377</v>
      </c>
      <c r="J226" s="293" t="s">
        <v>7302</v>
      </c>
      <c r="K226" s="284" t="s">
        <v>7814</v>
      </c>
      <c r="L226" s="284" t="s">
        <v>8605</v>
      </c>
      <c r="M226" s="290"/>
      <c r="N226" s="294" t="e">
        <v>#N/A</v>
      </c>
    </row>
    <row r="227" spans="1:14" s="295" customFormat="1" ht="63" outlineLevel="1">
      <c r="A227" s="358">
        <v>220</v>
      </c>
      <c r="B227" s="274">
        <v>9645</v>
      </c>
      <c r="C227" s="303" t="s">
        <v>132</v>
      </c>
      <c r="D227" s="284" t="s">
        <v>7559</v>
      </c>
      <c r="E227" s="284" t="s">
        <v>7665</v>
      </c>
      <c r="F227" s="284" t="s">
        <v>7293</v>
      </c>
      <c r="G227" s="284">
        <v>2015</v>
      </c>
      <c r="H227" s="284">
        <v>6100029378</v>
      </c>
      <c r="I227" s="284">
        <v>6100029378</v>
      </c>
      <c r="J227" s="293" t="s">
        <v>7302</v>
      </c>
      <c r="K227" s="284" t="s">
        <v>7815</v>
      </c>
      <c r="L227" s="284" t="s">
        <v>8606</v>
      </c>
      <c r="M227" s="290"/>
      <c r="N227" s="294" t="e">
        <v>#N/A</v>
      </c>
    </row>
    <row r="228" spans="1:14" s="295" customFormat="1" ht="47.25" outlineLevel="1">
      <c r="A228" s="358">
        <v>221</v>
      </c>
      <c r="B228" s="274">
        <v>9646</v>
      </c>
      <c r="C228" s="303" t="s">
        <v>132</v>
      </c>
      <c r="D228" s="284" t="s">
        <v>7560</v>
      </c>
      <c r="E228" s="284" t="s">
        <v>7666</v>
      </c>
      <c r="F228" s="284" t="s">
        <v>7293</v>
      </c>
      <c r="G228" s="284">
        <v>2015</v>
      </c>
      <c r="H228" s="284">
        <v>6100029492</v>
      </c>
      <c r="I228" s="284">
        <v>6100029492</v>
      </c>
      <c r="J228" s="293" t="s">
        <v>7744</v>
      </c>
      <c r="K228" s="284" t="s">
        <v>7816</v>
      </c>
      <c r="L228" s="284" t="s">
        <v>8607</v>
      </c>
      <c r="M228" s="290"/>
      <c r="N228" s="294" t="e">
        <v>#N/A</v>
      </c>
    </row>
    <row r="229" spans="1:14" s="295" customFormat="1" ht="47.25" outlineLevel="1">
      <c r="A229" s="358">
        <v>222</v>
      </c>
      <c r="B229" s="274">
        <v>9647</v>
      </c>
      <c r="C229" s="303" t="s">
        <v>132</v>
      </c>
      <c r="D229" s="284" t="s">
        <v>7561</v>
      </c>
      <c r="E229" s="284" t="s">
        <v>7667</v>
      </c>
      <c r="F229" s="284" t="s">
        <v>7293</v>
      </c>
      <c r="G229" s="284">
        <v>2015</v>
      </c>
      <c r="H229" s="284">
        <v>6100029730</v>
      </c>
      <c r="I229" s="284">
        <v>6100029730</v>
      </c>
      <c r="J229" s="293" t="s">
        <v>7331</v>
      </c>
      <c r="K229" s="284" t="s">
        <v>2424</v>
      </c>
      <c r="L229" s="284" t="s">
        <v>8608</v>
      </c>
      <c r="M229" s="290"/>
      <c r="N229" s="294" t="e">
        <v>#N/A</v>
      </c>
    </row>
    <row r="230" spans="1:14" s="295" customFormat="1" ht="47.25" outlineLevel="1">
      <c r="A230" s="358">
        <v>223</v>
      </c>
      <c r="B230" s="274">
        <v>9648</v>
      </c>
      <c r="C230" s="303" t="s">
        <v>132</v>
      </c>
      <c r="D230" s="284" t="s">
        <v>7562</v>
      </c>
      <c r="E230" s="284" t="s">
        <v>7668</v>
      </c>
      <c r="F230" s="284" t="s">
        <v>7293</v>
      </c>
      <c r="G230" s="284">
        <v>2015</v>
      </c>
      <c r="H230" s="284">
        <v>6100030560</v>
      </c>
      <c r="I230" s="284">
        <v>6100030560</v>
      </c>
      <c r="J230" s="293" t="s">
        <v>7305</v>
      </c>
      <c r="K230" s="284" t="s">
        <v>7817</v>
      </c>
      <c r="L230" s="284" t="s">
        <v>8609</v>
      </c>
      <c r="M230" s="290"/>
      <c r="N230" s="294" t="e">
        <v>#N/A</v>
      </c>
    </row>
    <row r="231" spans="1:14" s="295" customFormat="1" ht="47.25" outlineLevel="1">
      <c r="A231" s="358">
        <v>224</v>
      </c>
      <c r="B231" s="274">
        <v>9649</v>
      </c>
      <c r="C231" s="303" t="s">
        <v>132</v>
      </c>
      <c r="D231" s="284" t="s">
        <v>7563</v>
      </c>
      <c r="E231" s="284" t="s">
        <v>7669</v>
      </c>
      <c r="F231" s="284" t="s">
        <v>7293</v>
      </c>
      <c r="G231" s="284">
        <v>2015</v>
      </c>
      <c r="H231" s="284">
        <v>6100030561</v>
      </c>
      <c r="I231" s="284">
        <v>6100030561</v>
      </c>
      <c r="J231" s="293" t="s">
        <v>7311</v>
      </c>
      <c r="K231" s="284" t="s">
        <v>7818</v>
      </c>
      <c r="L231" s="284" t="s">
        <v>8610</v>
      </c>
      <c r="M231" s="290"/>
      <c r="N231" s="294" t="e">
        <v>#N/A</v>
      </c>
    </row>
    <row r="232" spans="1:14" s="295" customFormat="1" ht="47.25" outlineLevel="1">
      <c r="A232" s="358">
        <v>225</v>
      </c>
      <c r="B232" s="274">
        <v>9650</v>
      </c>
      <c r="C232" s="303" t="s">
        <v>132</v>
      </c>
      <c r="D232" s="284" t="s">
        <v>7574</v>
      </c>
      <c r="E232" s="284" t="s">
        <v>7680</v>
      </c>
      <c r="F232" s="284" t="s">
        <v>7293</v>
      </c>
      <c r="G232" s="284">
        <v>2015</v>
      </c>
      <c r="H232" s="284">
        <v>6100030557</v>
      </c>
      <c r="I232" s="284">
        <v>6100030557</v>
      </c>
      <c r="J232" s="293" t="s">
        <v>7311</v>
      </c>
      <c r="K232" s="284" t="s">
        <v>7828</v>
      </c>
      <c r="L232" s="284" t="s">
        <v>8622</v>
      </c>
      <c r="M232" s="290"/>
      <c r="N232" s="294" t="e">
        <v>#N/A</v>
      </c>
    </row>
    <row r="233" spans="1:14" s="295" customFormat="1" ht="47.25" outlineLevel="1">
      <c r="A233" s="358">
        <v>226</v>
      </c>
      <c r="B233" s="274">
        <v>9651</v>
      </c>
      <c r="C233" s="303" t="s">
        <v>132</v>
      </c>
      <c r="D233" s="284" t="s">
        <v>7564</v>
      </c>
      <c r="E233" s="284" t="s">
        <v>7670</v>
      </c>
      <c r="F233" s="284" t="s">
        <v>7293</v>
      </c>
      <c r="G233" s="284">
        <v>2015</v>
      </c>
      <c r="H233" s="284">
        <v>6100030559</v>
      </c>
      <c r="I233" s="284">
        <v>6100030559</v>
      </c>
      <c r="J233" s="293" t="s">
        <v>7306</v>
      </c>
      <c r="K233" s="284" t="s">
        <v>7819</v>
      </c>
      <c r="L233" s="284" t="s">
        <v>8611</v>
      </c>
      <c r="M233" s="290"/>
      <c r="N233" s="294" t="e">
        <v>#N/A</v>
      </c>
    </row>
    <row r="234" spans="1:14" s="295" customFormat="1" ht="47.25" outlineLevel="1">
      <c r="A234" s="358">
        <v>227</v>
      </c>
      <c r="B234" s="274">
        <v>9652</v>
      </c>
      <c r="C234" s="303" t="s">
        <v>132</v>
      </c>
      <c r="D234" s="284" t="s">
        <v>7575</v>
      </c>
      <c r="E234" s="284" t="s">
        <v>7681</v>
      </c>
      <c r="F234" s="284" t="s">
        <v>7293</v>
      </c>
      <c r="G234" s="284">
        <v>2015</v>
      </c>
      <c r="H234" s="284">
        <v>6100031028</v>
      </c>
      <c r="I234" s="284">
        <v>6100031028</v>
      </c>
      <c r="J234" s="293" t="s">
        <v>7296</v>
      </c>
      <c r="K234" s="284" t="s">
        <v>7829</v>
      </c>
      <c r="L234" s="284" t="s">
        <v>8623</v>
      </c>
      <c r="M234" s="290"/>
      <c r="N234" s="294" t="e">
        <v>#N/A</v>
      </c>
    </row>
    <row r="235" spans="1:14" s="295" customFormat="1" ht="47.25" outlineLevel="1">
      <c r="A235" s="358">
        <v>228</v>
      </c>
      <c r="B235" s="274">
        <v>9653</v>
      </c>
      <c r="C235" s="303" t="s">
        <v>132</v>
      </c>
      <c r="D235" s="284" t="s">
        <v>7565</v>
      </c>
      <c r="E235" s="284" t="s">
        <v>7671</v>
      </c>
      <c r="F235" s="284" t="s">
        <v>7293</v>
      </c>
      <c r="G235" s="284">
        <v>2015</v>
      </c>
      <c r="H235" s="284">
        <v>6100030482</v>
      </c>
      <c r="I235" s="284">
        <v>6100030482</v>
      </c>
      <c r="J235" s="293" t="s">
        <v>7348</v>
      </c>
      <c r="K235" s="284" t="s">
        <v>7820</v>
      </c>
      <c r="L235" s="284" t="s">
        <v>8612</v>
      </c>
      <c r="M235" s="290"/>
      <c r="N235" s="294" t="e">
        <v>#N/A</v>
      </c>
    </row>
    <row r="236" spans="1:14" s="295" customFormat="1" ht="47.25" outlineLevel="1">
      <c r="A236" s="358">
        <v>229</v>
      </c>
      <c r="B236" s="274">
        <v>9654</v>
      </c>
      <c r="C236" s="303" t="s">
        <v>132</v>
      </c>
      <c r="D236" s="284" t="s">
        <v>7566</v>
      </c>
      <c r="E236" s="284" t="s">
        <v>7672</v>
      </c>
      <c r="F236" s="284" t="s">
        <v>7293</v>
      </c>
      <c r="G236" s="284">
        <v>2015</v>
      </c>
      <c r="H236" s="284">
        <v>6100031371</v>
      </c>
      <c r="I236" s="284">
        <v>6100031371</v>
      </c>
      <c r="J236" s="293" t="s">
        <v>7745</v>
      </c>
      <c r="K236" s="284" t="s">
        <v>7821</v>
      </c>
      <c r="L236" s="284" t="s">
        <v>8613</v>
      </c>
      <c r="M236" s="290"/>
      <c r="N236" s="294" t="e">
        <v>#N/A</v>
      </c>
    </row>
    <row r="237" spans="1:14" s="295" customFormat="1" ht="47.25" outlineLevel="1">
      <c r="A237" s="358">
        <v>230</v>
      </c>
      <c r="B237" s="274">
        <v>9655</v>
      </c>
      <c r="C237" s="303" t="s">
        <v>132</v>
      </c>
      <c r="D237" s="284" t="s">
        <v>7576</v>
      </c>
      <c r="E237" s="284" t="s">
        <v>7682</v>
      </c>
      <c r="F237" s="284" t="s">
        <v>7293</v>
      </c>
      <c r="G237" s="284">
        <v>2015</v>
      </c>
      <c r="H237" s="284">
        <v>6100031553</v>
      </c>
      <c r="I237" s="284">
        <v>6100031553</v>
      </c>
      <c r="J237" s="293" t="s">
        <v>7307</v>
      </c>
      <c r="K237" s="284" t="s">
        <v>7830</v>
      </c>
      <c r="L237" s="284" t="s">
        <v>8624</v>
      </c>
      <c r="M237" s="290"/>
      <c r="N237" s="294" t="e">
        <v>#N/A</v>
      </c>
    </row>
    <row r="238" spans="1:14" s="295" customFormat="1" ht="47.25" outlineLevel="1">
      <c r="A238" s="358">
        <v>231</v>
      </c>
      <c r="B238" s="274">
        <v>9656</v>
      </c>
      <c r="C238" s="303" t="s">
        <v>132</v>
      </c>
      <c r="D238" s="284" t="s">
        <v>7577</v>
      </c>
      <c r="E238" s="284" t="s">
        <v>7683</v>
      </c>
      <c r="F238" s="284" t="s">
        <v>7293</v>
      </c>
      <c r="G238" s="284">
        <v>2015</v>
      </c>
      <c r="H238" s="284">
        <v>6100031165</v>
      </c>
      <c r="I238" s="284">
        <v>6100031165</v>
      </c>
      <c r="J238" s="293" t="s">
        <v>7307</v>
      </c>
      <c r="K238" s="284" t="s">
        <v>7831</v>
      </c>
      <c r="L238" s="284" t="s">
        <v>8625</v>
      </c>
      <c r="M238" s="290" t="s">
        <v>8626</v>
      </c>
      <c r="N238" s="294" t="e">
        <v>#N/A</v>
      </c>
    </row>
    <row r="239" spans="1:14" s="295" customFormat="1" ht="47.25" outlineLevel="1">
      <c r="A239" s="358">
        <v>232</v>
      </c>
      <c r="B239" s="274">
        <v>9658</v>
      </c>
      <c r="C239" s="303" t="s">
        <v>132</v>
      </c>
      <c r="D239" s="284" t="s">
        <v>7567</v>
      </c>
      <c r="E239" s="284" t="s">
        <v>7673</v>
      </c>
      <c r="F239" s="284" t="s">
        <v>7293</v>
      </c>
      <c r="G239" s="284">
        <v>2015</v>
      </c>
      <c r="H239" s="284">
        <v>6100032177</v>
      </c>
      <c r="I239" s="284">
        <v>6100032177</v>
      </c>
      <c r="J239" s="293" t="s">
        <v>7297</v>
      </c>
      <c r="K239" s="284" t="s">
        <v>7822</v>
      </c>
      <c r="L239" s="284" t="s">
        <v>8614</v>
      </c>
      <c r="M239" s="290"/>
      <c r="N239" s="294" t="e">
        <v>#N/A</v>
      </c>
    </row>
    <row r="240" spans="1:14" s="295" customFormat="1" ht="47.25" outlineLevel="1">
      <c r="A240" s="358">
        <v>233</v>
      </c>
      <c r="B240" s="274">
        <v>9659</v>
      </c>
      <c r="C240" s="303" t="s">
        <v>132</v>
      </c>
      <c r="D240" s="284" t="s">
        <v>7578</v>
      </c>
      <c r="E240" s="284" t="s">
        <v>7684</v>
      </c>
      <c r="F240" s="284" t="s">
        <v>7293</v>
      </c>
      <c r="G240" s="284">
        <v>2015</v>
      </c>
      <c r="H240" s="284">
        <v>6100032504</v>
      </c>
      <c r="I240" s="284">
        <v>6100032504</v>
      </c>
      <c r="J240" s="293" t="s">
        <v>7748</v>
      </c>
      <c r="K240" s="284" t="s">
        <v>7832</v>
      </c>
      <c r="L240" s="284" t="s">
        <v>8627</v>
      </c>
      <c r="M240" s="290"/>
      <c r="N240" s="294" t="e">
        <v>#N/A</v>
      </c>
    </row>
    <row r="241" spans="1:14" s="295" customFormat="1" ht="47.25" outlineLevel="1">
      <c r="A241" s="358">
        <v>234</v>
      </c>
      <c r="B241" s="274">
        <v>9660</v>
      </c>
      <c r="C241" s="303" t="s">
        <v>132</v>
      </c>
      <c r="D241" s="284" t="s">
        <v>7575</v>
      </c>
      <c r="E241" s="284" t="s">
        <v>7685</v>
      </c>
      <c r="F241" s="284" t="s">
        <v>7293</v>
      </c>
      <c r="G241" s="284">
        <v>2015</v>
      </c>
      <c r="H241" s="284">
        <v>6100031028</v>
      </c>
      <c r="I241" s="284">
        <v>6100031028</v>
      </c>
      <c r="J241" s="293" t="s">
        <v>7296</v>
      </c>
      <c r="K241" s="284" t="s">
        <v>7829</v>
      </c>
      <c r="L241" s="284" t="s">
        <v>8623</v>
      </c>
      <c r="M241" s="290"/>
      <c r="N241" s="294" t="e">
        <v>#N/A</v>
      </c>
    </row>
    <row r="242" spans="1:14" s="295" customFormat="1" ht="47.25" outlineLevel="1">
      <c r="A242" s="358">
        <v>235</v>
      </c>
      <c r="B242" s="274">
        <v>9661</v>
      </c>
      <c r="C242" s="303" t="s">
        <v>132</v>
      </c>
      <c r="D242" s="284" t="s">
        <v>7579</v>
      </c>
      <c r="E242" s="284" t="s">
        <v>7686</v>
      </c>
      <c r="F242" s="284" t="s">
        <v>7293</v>
      </c>
      <c r="G242" s="284">
        <v>2015</v>
      </c>
      <c r="H242" s="284">
        <v>6100032519</v>
      </c>
      <c r="I242" s="284">
        <v>6100032519</v>
      </c>
      <c r="J242" s="293" t="s">
        <v>7303</v>
      </c>
      <c r="K242" s="284" t="s">
        <v>7833</v>
      </c>
      <c r="L242" s="284" t="s">
        <v>8628</v>
      </c>
      <c r="M242" s="290"/>
      <c r="N242" s="294" t="e">
        <v>#N/A</v>
      </c>
    </row>
    <row r="243" spans="1:14" s="295" customFormat="1" ht="47.25" outlineLevel="1">
      <c r="A243" s="358">
        <v>236</v>
      </c>
      <c r="B243" s="274">
        <v>9662</v>
      </c>
      <c r="C243" s="303" t="s">
        <v>132</v>
      </c>
      <c r="D243" s="284" t="s">
        <v>7580</v>
      </c>
      <c r="E243" s="284" t="s">
        <v>7687</v>
      </c>
      <c r="F243" s="284" t="s">
        <v>7293</v>
      </c>
      <c r="G243" s="284">
        <v>2015</v>
      </c>
      <c r="H243" s="284">
        <v>6100032257</v>
      </c>
      <c r="I243" s="284">
        <v>6100032257</v>
      </c>
      <c r="J243" s="293" t="s">
        <v>7303</v>
      </c>
      <c r="K243" s="284" t="s">
        <v>7834</v>
      </c>
      <c r="L243" s="284" t="s">
        <v>8629</v>
      </c>
      <c r="M243" s="290"/>
      <c r="N243" s="294" t="e">
        <v>#N/A</v>
      </c>
    </row>
    <row r="244" spans="1:14" s="295" customFormat="1" ht="47.25" outlineLevel="1">
      <c r="A244" s="358">
        <v>237</v>
      </c>
      <c r="B244" s="278">
        <v>11372</v>
      </c>
      <c r="C244" s="303" t="s">
        <v>132</v>
      </c>
      <c r="D244" s="284" t="s">
        <v>7098</v>
      </c>
      <c r="E244" s="284" t="s">
        <v>7188</v>
      </c>
      <c r="F244" s="284" t="s">
        <v>7293</v>
      </c>
      <c r="G244" s="284">
        <v>2015</v>
      </c>
      <c r="H244" s="284">
        <v>6100018753</v>
      </c>
      <c r="I244" s="284">
        <v>6100018753</v>
      </c>
      <c r="J244" s="293" t="s">
        <v>7299</v>
      </c>
      <c r="K244" s="284" t="s">
        <v>7395</v>
      </c>
      <c r="L244" s="284" t="s">
        <v>8415</v>
      </c>
      <c r="M244" s="290"/>
      <c r="N244" s="294" t="e">
        <v>#N/A</v>
      </c>
    </row>
    <row r="245" spans="1:14" s="295" customFormat="1" ht="47.25" outlineLevel="1">
      <c r="A245" s="358">
        <v>238</v>
      </c>
      <c r="B245" s="278">
        <v>11373</v>
      </c>
      <c r="C245" s="303" t="s">
        <v>132</v>
      </c>
      <c r="D245" s="284" t="s">
        <v>7099</v>
      </c>
      <c r="E245" s="284" t="s">
        <v>7189</v>
      </c>
      <c r="F245" s="284" t="s">
        <v>7293</v>
      </c>
      <c r="G245" s="284">
        <v>2015</v>
      </c>
      <c r="H245" s="284">
        <v>6100015716</v>
      </c>
      <c r="I245" s="284">
        <v>6100015716</v>
      </c>
      <c r="J245" s="293">
        <v>41367</v>
      </c>
      <c r="K245" s="284" t="s">
        <v>7396</v>
      </c>
      <c r="L245" s="284" t="s">
        <v>8416</v>
      </c>
      <c r="M245" s="290"/>
      <c r="N245" s="294" t="e">
        <v>#N/A</v>
      </c>
    </row>
    <row r="246" spans="1:14" s="295" customFormat="1" ht="47.25" outlineLevel="1">
      <c r="A246" s="358">
        <v>239</v>
      </c>
      <c r="B246" s="278">
        <v>11380</v>
      </c>
      <c r="C246" s="303" t="s">
        <v>132</v>
      </c>
      <c r="D246" s="284" t="s">
        <v>7100</v>
      </c>
      <c r="E246" s="284" t="s">
        <v>7190</v>
      </c>
      <c r="F246" s="284" t="s">
        <v>7293</v>
      </c>
      <c r="G246" s="284">
        <v>2015</v>
      </c>
      <c r="H246" s="284">
        <v>6100023859</v>
      </c>
      <c r="I246" s="284">
        <v>6100023859</v>
      </c>
      <c r="J246" s="293" t="s">
        <v>7300</v>
      </c>
      <c r="K246" s="284" t="s">
        <v>7397</v>
      </c>
      <c r="L246" s="284" t="s">
        <v>8417</v>
      </c>
      <c r="M246" s="290"/>
      <c r="N246" s="294" t="e">
        <v>#N/A</v>
      </c>
    </row>
    <row r="247" spans="1:14" s="295" customFormat="1" ht="63" outlineLevel="1">
      <c r="A247" s="358">
        <v>240</v>
      </c>
      <c r="B247" s="278">
        <v>11384</v>
      </c>
      <c r="C247" s="303" t="s">
        <v>132</v>
      </c>
      <c r="D247" s="284" t="s">
        <v>7103</v>
      </c>
      <c r="E247" s="284" t="s">
        <v>7193</v>
      </c>
      <c r="F247" s="284" t="s">
        <v>7293</v>
      </c>
      <c r="G247" s="284">
        <v>2015</v>
      </c>
      <c r="H247" s="284">
        <v>6100022582</v>
      </c>
      <c r="I247" s="284">
        <v>6100022582</v>
      </c>
      <c r="J247" s="293" t="s">
        <v>7304</v>
      </c>
      <c r="K247" s="284" t="s">
        <v>7400</v>
      </c>
      <c r="L247" s="284" t="s">
        <v>8421</v>
      </c>
      <c r="M247" s="290"/>
      <c r="N247" s="294" t="e">
        <v>#N/A</v>
      </c>
    </row>
    <row r="248" spans="1:14" s="295" customFormat="1" ht="47.25" outlineLevel="1">
      <c r="A248" s="358">
        <v>241</v>
      </c>
      <c r="B248" s="278">
        <v>11385</v>
      </c>
      <c r="C248" s="303" t="s">
        <v>132</v>
      </c>
      <c r="D248" s="284" t="s">
        <v>7546</v>
      </c>
      <c r="E248" s="284" t="s">
        <v>7652</v>
      </c>
      <c r="F248" s="284" t="s">
        <v>7293</v>
      </c>
      <c r="G248" s="284">
        <v>2015</v>
      </c>
      <c r="H248" s="284">
        <v>6100025783</v>
      </c>
      <c r="I248" s="284">
        <v>6100025783</v>
      </c>
      <c r="J248" s="293" t="s">
        <v>7738</v>
      </c>
      <c r="K248" s="284" t="s">
        <v>7802</v>
      </c>
      <c r="L248" s="284" t="s">
        <v>8590</v>
      </c>
      <c r="M248" s="290"/>
      <c r="N248" s="294" t="e">
        <v>#N/A</v>
      </c>
    </row>
    <row r="249" spans="1:14" s="295" customFormat="1" ht="47.25" outlineLevel="1">
      <c r="A249" s="358">
        <v>242</v>
      </c>
      <c r="B249" s="278">
        <v>11386</v>
      </c>
      <c r="C249" s="303" t="s">
        <v>132</v>
      </c>
      <c r="D249" s="284" t="s">
        <v>7101</v>
      </c>
      <c r="E249" s="284" t="s">
        <v>7191</v>
      </c>
      <c r="F249" s="284" t="s">
        <v>7293</v>
      </c>
      <c r="G249" s="284">
        <v>2015</v>
      </c>
      <c r="H249" s="284">
        <v>6100026567</v>
      </c>
      <c r="I249" s="284">
        <v>6100026567</v>
      </c>
      <c r="J249" s="293">
        <v>41912</v>
      </c>
      <c r="K249" s="284" t="s">
        <v>7398</v>
      </c>
      <c r="L249" s="284" t="s">
        <v>8418</v>
      </c>
      <c r="M249" s="290"/>
      <c r="N249" s="294" t="e">
        <v>#N/A</v>
      </c>
    </row>
    <row r="250" spans="1:14" s="295" customFormat="1" ht="63" outlineLevel="1">
      <c r="A250" s="358">
        <v>243</v>
      </c>
      <c r="B250" s="278">
        <v>11387</v>
      </c>
      <c r="C250" s="303" t="s">
        <v>132</v>
      </c>
      <c r="D250" s="284" t="s">
        <v>7581</v>
      </c>
      <c r="E250" s="284" t="s">
        <v>7688</v>
      </c>
      <c r="F250" s="284" t="s">
        <v>7293</v>
      </c>
      <c r="G250" s="284">
        <v>2015</v>
      </c>
      <c r="H250" s="284">
        <v>6100027317</v>
      </c>
      <c r="I250" s="284">
        <v>6100027317</v>
      </c>
      <c r="J250" s="293" t="s">
        <v>6607</v>
      </c>
      <c r="K250" s="284" t="s">
        <v>7835</v>
      </c>
      <c r="L250" s="284" t="s">
        <v>8630</v>
      </c>
      <c r="M250" s="290"/>
      <c r="N250" s="294" t="e">
        <v>#N/A</v>
      </c>
    </row>
    <row r="251" spans="1:14" s="295" customFormat="1" ht="47.25" outlineLevel="1">
      <c r="A251" s="358">
        <v>244</v>
      </c>
      <c r="B251" s="278">
        <v>11391</v>
      </c>
      <c r="C251" s="303" t="s">
        <v>132</v>
      </c>
      <c r="D251" s="284" t="s">
        <v>7582</v>
      </c>
      <c r="E251" s="284" t="s">
        <v>7689</v>
      </c>
      <c r="F251" s="284" t="s">
        <v>7293</v>
      </c>
      <c r="G251" s="284">
        <v>2015</v>
      </c>
      <c r="H251" s="284">
        <v>6100028814</v>
      </c>
      <c r="I251" s="284">
        <v>6100028814</v>
      </c>
      <c r="J251" s="293" t="s">
        <v>7310</v>
      </c>
      <c r="K251" s="284" t="s">
        <v>7836</v>
      </c>
      <c r="L251" s="284" t="s">
        <v>8631</v>
      </c>
      <c r="M251" s="290"/>
      <c r="N251" s="294" t="e">
        <v>#N/A</v>
      </c>
    </row>
    <row r="252" spans="1:14" s="295" customFormat="1" ht="47.25" outlineLevel="1">
      <c r="A252" s="358">
        <v>245</v>
      </c>
      <c r="B252" s="278">
        <v>11393</v>
      </c>
      <c r="C252" s="303" t="s">
        <v>132</v>
      </c>
      <c r="D252" s="284" t="s">
        <v>7583</v>
      </c>
      <c r="E252" s="284" t="s">
        <v>7690</v>
      </c>
      <c r="F252" s="284" t="s">
        <v>7293</v>
      </c>
      <c r="G252" s="284">
        <v>2015</v>
      </c>
      <c r="H252" s="284">
        <v>6100033678</v>
      </c>
      <c r="I252" s="284">
        <v>6100033678</v>
      </c>
      <c r="J252" s="293" t="s">
        <v>7319</v>
      </c>
      <c r="K252" s="284" t="s">
        <v>7837</v>
      </c>
      <c r="L252" s="284" t="s">
        <v>8632</v>
      </c>
      <c r="M252" s="290" t="s">
        <v>8633</v>
      </c>
      <c r="N252" s="294" t="e">
        <v>#N/A</v>
      </c>
    </row>
    <row r="253" spans="1:14" s="295" customFormat="1" ht="47.25" outlineLevel="1">
      <c r="A253" s="358">
        <v>246</v>
      </c>
      <c r="B253" s="278">
        <v>11394</v>
      </c>
      <c r="C253" s="303" t="s">
        <v>132</v>
      </c>
      <c r="D253" s="284" t="s">
        <v>7584</v>
      </c>
      <c r="E253" s="284" t="s">
        <v>7691</v>
      </c>
      <c r="F253" s="284" t="s">
        <v>7293</v>
      </c>
      <c r="G253" s="284">
        <v>2015</v>
      </c>
      <c r="H253" s="284">
        <v>6100032518</v>
      </c>
      <c r="I253" s="284">
        <v>6100032518</v>
      </c>
      <c r="J253" s="293" t="s">
        <v>7312</v>
      </c>
      <c r="K253" s="284" t="s">
        <v>7838</v>
      </c>
      <c r="L253" s="284" t="s">
        <v>8634</v>
      </c>
      <c r="M253" s="290"/>
      <c r="N253" s="294" t="e">
        <v>#N/A</v>
      </c>
    </row>
    <row r="254" spans="1:14" s="295" customFormat="1" ht="63" outlineLevel="1">
      <c r="A254" s="358">
        <v>247</v>
      </c>
      <c r="B254" s="278">
        <v>11395</v>
      </c>
      <c r="C254" s="303" t="s">
        <v>132</v>
      </c>
      <c r="D254" s="284" t="s">
        <v>7585</v>
      </c>
      <c r="E254" s="284" t="s">
        <v>7692</v>
      </c>
      <c r="F254" s="284" t="s">
        <v>7293</v>
      </c>
      <c r="G254" s="284">
        <v>2015</v>
      </c>
      <c r="H254" s="284">
        <v>6100032191</v>
      </c>
      <c r="I254" s="284">
        <v>6100032191</v>
      </c>
      <c r="J254" s="293" t="s">
        <v>7326</v>
      </c>
      <c r="K254" s="284" t="s">
        <v>7839</v>
      </c>
      <c r="L254" s="284" t="s">
        <v>8635</v>
      </c>
      <c r="M254" s="290"/>
      <c r="N254" s="294" t="e">
        <v>#N/A</v>
      </c>
    </row>
    <row r="255" spans="1:14" s="295" customFormat="1" ht="47.25" outlineLevel="1">
      <c r="A255" s="358">
        <v>248</v>
      </c>
      <c r="B255" s="278">
        <v>11396</v>
      </c>
      <c r="C255" s="303" t="s">
        <v>132</v>
      </c>
      <c r="D255" s="284" t="s">
        <v>7586</v>
      </c>
      <c r="E255" s="284" t="s">
        <v>7693</v>
      </c>
      <c r="F255" s="284" t="s">
        <v>7293</v>
      </c>
      <c r="G255" s="284">
        <v>2015</v>
      </c>
      <c r="H255" s="284">
        <v>6100033115</v>
      </c>
      <c r="I255" s="284">
        <v>6100033115</v>
      </c>
      <c r="J255" s="293" t="s">
        <v>7315</v>
      </c>
      <c r="K255" s="284" t="s">
        <v>7840</v>
      </c>
      <c r="L255" s="284" t="s">
        <v>8636</v>
      </c>
      <c r="M255" s="290"/>
      <c r="N255" s="294" t="e">
        <v>#N/A</v>
      </c>
    </row>
    <row r="256" spans="1:14" s="295" customFormat="1" ht="47.25" outlineLevel="1">
      <c r="A256" s="358">
        <v>249</v>
      </c>
      <c r="B256" s="278">
        <v>11397</v>
      </c>
      <c r="C256" s="303" t="s">
        <v>132</v>
      </c>
      <c r="D256" s="284" t="s">
        <v>7587</v>
      </c>
      <c r="E256" s="284" t="s">
        <v>7694</v>
      </c>
      <c r="F256" s="284" t="s">
        <v>7293</v>
      </c>
      <c r="G256" s="284">
        <v>2015</v>
      </c>
      <c r="H256" s="284">
        <v>6100033142</v>
      </c>
      <c r="I256" s="284">
        <v>6100033142</v>
      </c>
      <c r="J256" s="293" t="s">
        <v>7343</v>
      </c>
      <c r="K256" s="284" t="s">
        <v>7841</v>
      </c>
      <c r="L256" s="284" t="s">
        <v>8637</v>
      </c>
      <c r="M256" s="290"/>
      <c r="N256" s="294" t="e">
        <v>#N/A</v>
      </c>
    </row>
    <row r="257" spans="1:14" s="295" customFormat="1" ht="47.25" outlineLevel="1">
      <c r="A257" s="358">
        <v>250</v>
      </c>
      <c r="B257" s="278">
        <v>11398</v>
      </c>
      <c r="C257" s="303" t="s">
        <v>132</v>
      </c>
      <c r="D257" s="284" t="s">
        <v>7588</v>
      </c>
      <c r="E257" s="284" t="s">
        <v>7695</v>
      </c>
      <c r="F257" s="284" t="s">
        <v>7293</v>
      </c>
      <c r="G257" s="284">
        <v>2015</v>
      </c>
      <c r="H257" s="284">
        <v>6100032974</v>
      </c>
      <c r="I257" s="284">
        <v>6100032974</v>
      </c>
      <c r="J257" s="293" t="s">
        <v>7343</v>
      </c>
      <c r="K257" s="284" t="s">
        <v>7842</v>
      </c>
      <c r="L257" s="284" t="s">
        <v>8638</v>
      </c>
      <c r="M257" s="290"/>
      <c r="N257" s="294" t="e">
        <v>#N/A</v>
      </c>
    </row>
    <row r="258" spans="1:14" s="295" customFormat="1" ht="47.25" outlineLevel="1">
      <c r="A258" s="358">
        <v>251</v>
      </c>
      <c r="B258" s="278">
        <v>11399</v>
      </c>
      <c r="C258" s="303" t="s">
        <v>132</v>
      </c>
      <c r="D258" s="284" t="s">
        <v>7589</v>
      </c>
      <c r="E258" s="284" t="s">
        <v>7696</v>
      </c>
      <c r="F258" s="284" t="s">
        <v>7293</v>
      </c>
      <c r="G258" s="284">
        <v>2015</v>
      </c>
      <c r="H258" s="284">
        <v>6100033116</v>
      </c>
      <c r="I258" s="284">
        <v>6100033116</v>
      </c>
      <c r="J258" s="293" t="s">
        <v>7314</v>
      </c>
      <c r="K258" s="284" t="s">
        <v>7843</v>
      </c>
      <c r="L258" s="284" t="s">
        <v>8639</v>
      </c>
      <c r="M258" s="290" t="s">
        <v>8640</v>
      </c>
      <c r="N258" s="294" t="e">
        <v>#N/A</v>
      </c>
    </row>
    <row r="259" spans="1:14" s="295" customFormat="1" ht="47.25" outlineLevel="1">
      <c r="A259" s="358">
        <v>252</v>
      </c>
      <c r="B259" s="278">
        <v>11400</v>
      </c>
      <c r="C259" s="303" t="s">
        <v>132</v>
      </c>
      <c r="D259" s="284" t="s">
        <v>7590</v>
      </c>
      <c r="E259" s="284" t="s">
        <v>7697</v>
      </c>
      <c r="F259" s="284" t="s">
        <v>7293</v>
      </c>
      <c r="G259" s="284">
        <v>2015</v>
      </c>
      <c r="H259" s="284">
        <v>6100033120</v>
      </c>
      <c r="I259" s="284">
        <v>6100033120</v>
      </c>
      <c r="J259" s="293" t="s">
        <v>7315</v>
      </c>
      <c r="K259" s="284" t="s">
        <v>7844</v>
      </c>
      <c r="L259" s="284" t="s">
        <v>8641</v>
      </c>
      <c r="M259" s="290"/>
      <c r="N259" s="294" t="e">
        <v>#N/A</v>
      </c>
    </row>
    <row r="260" spans="1:14" s="295" customFormat="1" ht="47.25" outlineLevel="1">
      <c r="A260" s="358">
        <v>253</v>
      </c>
      <c r="B260" s="278">
        <v>11401</v>
      </c>
      <c r="C260" s="303" t="s">
        <v>132</v>
      </c>
      <c r="D260" s="284" t="s">
        <v>7591</v>
      </c>
      <c r="E260" s="284" t="s">
        <v>7698</v>
      </c>
      <c r="F260" s="284" t="s">
        <v>7293</v>
      </c>
      <c r="G260" s="284">
        <v>2015</v>
      </c>
      <c r="H260" s="284">
        <v>6100033372</v>
      </c>
      <c r="I260" s="284">
        <v>6100033372</v>
      </c>
      <c r="J260" s="293" t="s">
        <v>7301</v>
      </c>
      <c r="K260" s="284" t="s">
        <v>7845</v>
      </c>
      <c r="L260" s="284" t="s">
        <v>8642</v>
      </c>
      <c r="M260" s="290" t="s">
        <v>8643</v>
      </c>
      <c r="N260" s="294" t="e">
        <v>#N/A</v>
      </c>
    </row>
    <row r="261" spans="1:14" s="295" customFormat="1" ht="47.25" outlineLevel="1">
      <c r="A261" s="358">
        <v>254</v>
      </c>
      <c r="B261" s="278">
        <v>11402</v>
      </c>
      <c r="C261" s="303" t="s">
        <v>132</v>
      </c>
      <c r="D261" s="284" t="s">
        <v>7592</v>
      </c>
      <c r="E261" s="284" t="s">
        <v>7699</v>
      </c>
      <c r="F261" s="284" t="s">
        <v>7293</v>
      </c>
      <c r="G261" s="284">
        <v>2015</v>
      </c>
      <c r="H261" s="284">
        <v>6100033492</v>
      </c>
      <c r="I261" s="284">
        <v>6100033492</v>
      </c>
      <c r="J261" s="293" t="s">
        <v>7317</v>
      </c>
      <c r="K261" s="284" t="s">
        <v>7846</v>
      </c>
      <c r="L261" s="284" t="s">
        <v>8644</v>
      </c>
      <c r="M261" s="290" t="s">
        <v>8645</v>
      </c>
      <c r="N261" s="294" t="e">
        <v>#N/A</v>
      </c>
    </row>
    <row r="262" spans="1:14" s="295" customFormat="1" ht="47.25" outlineLevel="1">
      <c r="A262" s="358">
        <v>255</v>
      </c>
      <c r="B262" s="278">
        <v>11403</v>
      </c>
      <c r="C262" s="303" t="s">
        <v>132</v>
      </c>
      <c r="D262" s="284" t="s">
        <v>7593</v>
      </c>
      <c r="E262" s="284" t="s">
        <v>7700</v>
      </c>
      <c r="F262" s="284" t="s">
        <v>7293</v>
      </c>
      <c r="G262" s="284">
        <v>2015</v>
      </c>
      <c r="H262" s="284">
        <v>6100033433</v>
      </c>
      <c r="I262" s="284">
        <v>6100033433</v>
      </c>
      <c r="J262" s="293" t="s">
        <v>7316</v>
      </c>
      <c r="K262" s="284" t="s">
        <v>7847</v>
      </c>
      <c r="L262" s="284" t="s">
        <v>8646</v>
      </c>
      <c r="M262" s="290" t="s">
        <v>8647</v>
      </c>
      <c r="N262" s="294" t="e">
        <v>#N/A</v>
      </c>
    </row>
    <row r="263" spans="1:14" s="295" customFormat="1" ht="47.25" outlineLevel="1">
      <c r="A263" s="358">
        <v>256</v>
      </c>
      <c r="B263" s="278">
        <v>11404</v>
      </c>
      <c r="C263" s="303" t="s">
        <v>132</v>
      </c>
      <c r="D263" s="284" t="s">
        <v>7594</v>
      </c>
      <c r="E263" s="284" t="s">
        <v>7701</v>
      </c>
      <c r="F263" s="284" t="s">
        <v>7293</v>
      </c>
      <c r="G263" s="284">
        <v>2015</v>
      </c>
      <c r="H263" s="284">
        <v>6100033460</v>
      </c>
      <c r="I263" s="284">
        <v>6100033460</v>
      </c>
      <c r="J263" s="293" t="s">
        <v>7317</v>
      </c>
      <c r="K263" s="284" t="s">
        <v>7848</v>
      </c>
      <c r="L263" s="284" t="s">
        <v>8648</v>
      </c>
      <c r="M263" s="290" t="s">
        <v>8649</v>
      </c>
      <c r="N263" s="294" t="e">
        <v>#N/A</v>
      </c>
    </row>
    <row r="264" spans="1:14" s="295" customFormat="1" ht="47.25" outlineLevel="1">
      <c r="A264" s="358">
        <v>257</v>
      </c>
      <c r="B264" s="278">
        <v>11405</v>
      </c>
      <c r="C264" s="303" t="s">
        <v>132</v>
      </c>
      <c r="D264" s="284" t="s">
        <v>7591</v>
      </c>
      <c r="E264" s="284" t="s">
        <v>7702</v>
      </c>
      <c r="F264" s="284" t="s">
        <v>7293</v>
      </c>
      <c r="G264" s="284">
        <v>2015</v>
      </c>
      <c r="H264" s="284">
        <v>6100033372</v>
      </c>
      <c r="I264" s="284">
        <v>6100033372</v>
      </c>
      <c r="J264" s="293" t="s">
        <v>7301</v>
      </c>
      <c r="K264" s="284" t="s">
        <v>7845</v>
      </c>
      <c r="L264" s="284" t="s">
        <v>8642</v>
      </c>
      <c r="M264" s="290" t="s">
        <v>8643</v>
      </c>
      <c r="N264" s="294" t="e">
        <v>#N/A</v>
      </c>
    </row>
    <row r="265" spans="1:14" s="295" customFormat="1" ht="47.25" outlineLevel="1">
      <c r="A265" s="358">
        <v>258</v>
      </c>
      <c r="B265" s="278">
        <v>11406</v>
      </c>
      <c r="C265" s="303" t="s">
        <v>132</v>
      </c>
      <c r="D265" s="284" t="s">
        <v>7595</v>
      </c>
      <c r="E265" s="284" t="s">
        <v>7703</v>
      </c>
      <c r="F265" s="284" t="s">
        <v>7293</v>
      </c>
      <c r="G265" s="284">
        <v>2015</v>
      </c>
      <c r="H265" s="284">
        <v>6100033819</v>
      </c>
      <c r="I265" s="284">
        <v>6100033819</v>
      </c>
      <c r="J265" s="293" t="s">
        <v>7321</v>
      </c>
      <c r="K265" s="284" t="s">
        <v>7849</v>
      </c>
      <c r="L265" s="284" t="s">
        <v>8650</v>
      </c>
      <c r="M265" s="290" t="s">
        <v>8651</v>
      </c>
      <c r="N265" s="294" t="e">
        <v>#N/A</v>
      </c>
    </row>
    <row r="266" spans="1:14" s="295" customFormat="1" ht="47.25" outlineLevel="1">
      <c r="A266" s="358">
        <v>259</v>
      </c>
      <c r="B266" s="278">
        <v>11407</v>
      </c>
      <c r="C266" s="303" t="s">
        <v>132</v>
      </c>
      <c r="D266" s="284" t="s">
        <v>7596</v>
      </c>
      <c r="E266" s="284" t="s">
        <v>7704</v>
      </c>
      <c r="F266" s="284" t="s">
        <v>7293</v>
      </c>
      <c r="G266" s="284">
        <v>2015</v>
      </c>
      <c r="H266" s="284">
        <v>6100033853</v>
      </c>
      <c r="I266" s="284">
        <v>6100033853</v>
      </c>
      <c r="J266" s="293" t="s">
        <v>7298</v>
      </c>
      <c r="K266" s="284" t="s">
        <v>7850</v>
      </c>
      <c r="L266" s="284" t="s">
        <v>8652</v>
      </c>
      <c r="M266" s="290" t="s">
        <v>8653</v>
      </c>
      <c r="N266" s="294" t="e">
        <v>#N/A</v>
      </c>
    </row>
    <row r="267" spans="1:14" s="295" customFormat="1" ht="47.25" outlineLevel="1">
      <c r="A267" s="358">
        <v>260</v>
      </c>
      <c r="B267" s="278">
        <v>11408</v>
      </c>
      <c r="C267" s="303" t="s">
        <v>132</v>
      </c>
      <c r="D267" s="284" t="s">
        <v>7597</v>
      </c>
      <c r="E267" s="284" t="s">
        <v>7705</v>
      </c>
      <c r="F267" s="284" t="s">
        <v>7293</v>
      </c>
      <c r="G267" s="284">
        <v>2015</v>
      </c>
      <c r="H267" s="284">
        <v>6100033581</v>
      </c>
      <c r="I267" s="284">
        <v>6100033581</v>
      </c>
      <c r="J267" s="293" t="s">
        <v>7325</v>
      </c>
      <c r="K267" s="284" t="s">
        <v>7851</v>
      </c>
      <c r="L267" s="284" t="s">
        <v>8654</v>
      </c>
      <c r="M267" s="290" t="s">
        <v>8655</v>
      </c>
      <c r="N267" s="294" t="e">
        <v>#N/A</v>
      </c>
    </row>
    <row r="268" spans="1:14" s="295" customFormat="1" ht="47.25" outlineLevel="1">
      <c r="A268" s="358">
        <v>261</v>
      </c>
      <c r="B268" s="278">
        <v>11409</v>
      </c>
      <c r="C268" s="303" t="s">
        <v>132</v>
      </c>
      <c r="D268" s="284" t="s">
        <v>7598</v>
      </c>
      <c r="E268" s="284" t="s">
        <v>7706</v>
      </c>
      <c r="F268" s="284" t="s">
        <v>7293</v>
      </c>
      <c r="G268" s="284">
        <v>2015</v>
      </c>
      <c r="H268" s="284">
        <v>6100033677</v>
      </c>
      <c r="I268" s="284">
        <v>6100033677</v>
      </c>
      <c r="J268" s="293" t="s">
        <v>7327</v>
      </c>
      <c r="K268" s="284" t="s">
        <v>7852</v>
      </c>
      <c r="L268" s="284" t="s">
        <v>8656</v>
      </c>
      <c r="M268" s="290" t="s">
        <v>8657</v>
      </c>
      <c r="N268" s="294" t="e">
        <v>#N/A</v>
      </c>
    </row>
    <row r="269" spans="1:14" s="295" customFormat="1" ht="47.25" outlineLevel="1">
      <c r="A269" s="358">
        <v>262</v>
      </c>
      <c r="B269" s="278">
        <v>11410</v>
      </c>
      <c r="C269" s="303" t="s">
        <v>132</v>
      </c>
      <c r="D269" s="284" t="s">
        <v>7599</v>
      </c>
      <c r="E269" s="284" t="s">
        <v>7707</v>
      </c>
      <c r="F269" s="284" t="s">
        <v>7293</v>
      </c>
      <c r="G269" s="284">
        <v>2015</v>
      </c>
      <c r="H269" s="284">
        <v>6100033676</v>
      </c>
      <c r="I269" s="284">
        <v>6100033676</v>
      </c>
      <c r="J269" s="293" t="s">
        <v>7327</v>
      </c>
      <c r="K269" s="284" t="s">
        <v>7853</v>
      </c>
      <c r="L269" s="284" t="s">
        <v>8658</v>
      </c>
      <c r="M269" s="290" t="s">
        <v>8659</v>
      </c>
      <c r="N269" s="294" t="e">
        <v>#N/A</v>
      </c>
    </row>
  </sheetData>
  <autoFilter ref="A7:N269"/>
  <customSheetViews>
    <customSheetView guid="{A211E8FE-0EB8-4B84-973D-E1AEAFDEA977}" scale="55" showAutoFilter="1">
      <pane xSplit="3" ySplit="6" topLeftCell="H5513" activePane="bottomRight" state="frozen"/>
      <selection pane="bottomRight" activeCell="K5532" sqref="K5532"/>
      <pageMargins left="0.7" right="0.7" top="0.75" bottom="0.75" header="0.3" footer="0.3"/>
      <autoFilter ref="A6:U5534"/>
    </customSheetView>
  </customSheetViews>
  <mergeCells count="8">
    <mergeCell ref="N4:N5"/>
    <mergeCell ref="A1:M2"/>
    <mergeCell ref="A4:A5"/>
    <mergeCell ref="D4:D5"/>
    <mergeCell ref="E4:E5"/>
    <mergeCell ref="F4:F5"/>
    <mergeCell ref="G4:G5"/>
    <mergeCell ref="H4:M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4"/>
  <sheetViews>
    <sheetView zoomScale="70" zoomScaleNormal="70" workbookViewId="0">
      <pane ySplit="6" topLeftCell="A7" activePane="bottomLeft" state="frozen"/>
      <selection activeCell="G10" sqref="G10"/>
      <selection pane="bottomLeft" activeCell="A8" sqref="A8:A164"/>
    </sheetView>
  </sheetViews>
  <sheetFormatPr defaultRowHeight="15.75" outlineLevelRow="1"/>
  <cols>
    <col min="1" max="1" width="6.75" customWidth="1"/>
    <col min="2" max="2" width="9.375" hidden="1" customWidth="1"/>
    <col min="3" max="3" width="16.375" customWidth="1"/>
    <col min="4" max="4" width="45.75" customWidth="1"/>
    <col min="5" max="5" width="21.75" hidden="1" customWidth="1"/>
    <col min="6" max="6" width="20.25" customWidth="1"/>
    <col min="7" max="7" width="18.125" customWidth="1"/>
    <col min="8" max="8" width="18.5" customWidth="1"/>
    <col min="9" max="9" width="18.5" hidden="1" customWidth="1"/>
    <col min="10" max="10" width="12.875" customWidth="1"/>
    <col min="11" max="11" width="19.5" customWidth="1"/>
    <col min="12" max="12" width="49" style="279" customWidth="1"/>
    <col min="13" max="13" width="26.25" customWidth="1"/>
    <col min="14" max="14" width="19.5" customWidth="1"/>
  </cols>
  <sheetData>
    <row r="1" spans="1:14">
      <c r="A1" s="384" t="s">
        <v>9332</v>
      </c>
      <c r="B1" s="384"/>
      <c r="C1" s="384"/>
      <c r="D1" s="384"/>
      <c r="E1" s="384"/>
      <c r="F1" s="384"/>
      <c r="G1" s="384"/>
      <c r="H1" s="384"/>
      <c r="I1" s="384"/>
      <c r="J1" s="384"/>
      <c r="K1" s="384"/>
      <c r="L1" s="384"/>
      <c r="M1" s="384"/>
      <c r="N1" s="268" t="s">
        <v>7096</v>
      </c>
    </row>
    <row r="2" spans="1:14">
      <c r="A2" s="384"/>
      <c r="B2" s="384"/>
      <c r="C2" s="384"/>
      <c r="D2" s="384"/>
      <c r="E2" s="384"/>
      <c r="F2" s="384"/>
      <c r="G2" s="384"/>
      <c r="H2" s="384"/>
      <c r="I2" s="384"/>
      <c r="J2" s="384"/>
      <c r="K2" s="384"/>
      <c r="L2" s="384"/>
      <c r="M2" s="384"/>
      <c r="N2" s="1"/>
    </row>
    <row r="3" spans="1:14">
      <c r="A3" s="269"/>
      <c r="B3" s="269"/>
      <c r="C3" s="269"/>
      <c r="D3" s="270">
        <v>12</v>
      </c>
      <c r="E3" s="270">
        <v>24</v>
      </c>
      <c r="F3" s="270">
        <v>3</v>
      </c>
      <c r="G3" s="270"/>
      <c r="H3" s="270">
        <v>7</v>
      </c>
      <c r="I3" s="270">
        <v>20</v>
      </c>
      <c r="J3" s="270">
        <v>8</v>
      </c>
      <c r="K3" s="270">
        <v>4</v>
      </c>
      <c r="L3" s="270">
        <v>5</v>
      </c>
      <c r="M3" s="10"/>
      <c r="N3" s="10"/>
    </row>
    <row r="4" spans="1:14" ht="15.75" customHeight="1">
      <c r="A4" s="385" t="s">
        <v>7089</v>
      </c>
      <c r="B4" s="265"/>
      <c r="C4" s="265"/>
      <c r="D4" s="383" t="s">
        <v>588</v>
      </c>
      <c r="E4" s="386" t="s">
        <v>7094</v>
      </c>
      <c r="F4" s="383" t="s">
        <v>7093</v>
      </c>
      <c r="G4" s="383" t="s">
        <v>7088</v>
      </c>
      <c r="H4" s="383" t="s">
        <v>590</v>
      </c>
      <c r="I4" s="383"/>
      <c r="J4" s="383"/>
      <c r="K4" s="383"/>
      <c r="L4" s="383"/>
      <c r="M4" s="383"/>
      <c r="N4" s="383" t="s">
        <v>7095</v>
      </c>
    </row>
    <row r="5" spans="1:14" ht="47.25">
      <c r="A5" s="385"/>
      <c r="B5" s="265"/>
      <c r="C5" s="265"/>
      <c r="D5" s="383"/>
      <c r="E5" s="387"/>
      <c r="F5" s="383"/>
      <c r="G5" s="383"/>
      <c r="H5" s="264" t="s">
        <v>136</v>
      </c>
      <c r="I5" s="264" t="s">
        <v>7097</v>
      </c>
      <c r="J5" s="261" t="s">
        <v>135</v>
      </c>
      <c r="K5" s="264" t="s">
        <v>591</v>
      </c>
      <c r="L5" s="300" t="s">
        <v>7091</v>
      </c>
      <c r="M5" s="264" t="s">
        <v>7092</v>
      </c>
      <c r="N5" s="383"/>
    </row>
    <row r="6" spans="1:14">
      <c r="A6" s="266" t="s">
        <v>7090</v>
      </c>
      <c r="B6" s="266"/>
      <c r="C6" s="266"/>
      <c r="D6" s="267">
        <v>2</v>
      </c>
      <c r="E6" s="267">
        <v>6</v>
      </c>
      <c r="F6" s="267">
        <v>7</v>
      </c>
      <c r="G6" s="267">
        <v>8</v>
      </c>
      <c r="H6" s="267">
        <v>9</v>
      </c>
      <c r="I6" s="267"/>
      <c r="J6" s="267">
        <v>10</v>
      </c>
      <c r="K6" s="267">
        <v>11</v>
      </c>
      <c r="L6" s="302">
        <v>12</v>
      </c>
      <c r="M6" s="267">
        <v>13</v>
      </c>
      <c r="N6" s="267">
        <v>15</v>
      </c>
    </row>
    <row r="7" spans="1:14" s="295" customFormat="1">
      <c r="A7" s="283"/>
      <c r="B7" s="272"/>
      <c r="C7" s="283"/>
      <c r="D7" s="284"/>
      <c r="E7" s="284"/>
      <c r="F7" s="284"/>
      <c r="G7" s="284"/>
      <c r="H7" s="284"/>
      <c r="I7" s="284"/>
      <c r="J7" s="293"/>
      <c r="K7" s="284"/>
      <c r="L7" s="301"/>
      <c r="M7" s="290"/>
      <c r="N7" s="294"/>
    </row>
    <row r="8" spans="1:14" s="295" customFormat="1" ht="47.25" outlineLevel="1">
      <c r="A8" s="304">
        <v>1</v>
      </c>
      <c r="B8" s="276">
        <v>106</v>
      </c>
      <c r="C8" s="303" t="s">
        <v>132</v>
      </c>
      <c r="D8" s="284" t="s">
        <v>7855</v>
      </c>
      <c r="E8" s="284" t="s">
        <v>7926</v>
      </c>
      <c r="F8" s="284" t="s">
        <v>7293</v>
      </c>
      <c r="G8" s="284">
        <v>2014</v>
      </c>
      <c r="H8" s="284">
        <v>610008668</v>
      </c>
      <c r="I8" s="284">
        <v>6100008668</v>
      </c>
      <c r="J8" s="293">
        <v>40889</v>
      </c>
      <c r="K8" s="284" t="s">
        <v>8011</v>
      </c>
      <c r="L8" s="301" t="s">
        <v>8660</v>
      </c>
      <c r="M8" s="290"/>
      <c r="N8" s="294" t="e">
        <v>#N/A</v>
      </c>
    </row>
    <row r="9" spans="1:14" s="295" customFormat="1" ht="47.25" outlineLevel="1">
      <c r="A9" s="304">
        <v>2</v>
      </c>
      <c r="B9" s="276">
        <v>108</v>
      </c>
      <c r="C9" s="303" t="s">
        <v>132</v>
      </c>
      <c r="D9" s="284" t="s">
        <v>7856</v>
      </c>
      <c r="E9" s="284" t="s">
        <v>7927</v>
      </c>
      <c r="F9" s="284" t="s">
        <v>7293</v>
      </c>
      <c r="G9" s="284">
        <v>2014</v>
      </c>
      <c r="H9" s="284" t="s">
        <v>8092</v>
      </c>
      <c r="I9" s="284" t="s">
        <v>8092</v>
      </c>
      <c r="J9" s="293">
        <v>41108</v>
      </c>
      <c r="K9" s="284" t="s">
        <v>8012</v>
      </c>
      <c r="L9" s="301" t="s">
        <v>8661</v>
      </c>
      <c r="M9" s="290"/>
      <c r="N9" s="294" t="e">
        <v>#N/A</v>
      </c>
    </row>
    <row r="10" spans="1:14" s="295" customFormat="1" ht="47.25" outlineLevel="1">
      <c r="A10" s="358">
        <v>3</v>
      </c>
      <c r="B10" s="276">
        <v>110</v>
      </c>
      <c r="C10" s="303" t="s">
        <v>132</v>
      </c>
      <c r="D10" s="284" t="s">
        <v>7857</v>
      </c>
      <c r="E10" s="284" t="s">
        <v>7928</v>
      </c>
      <c r="F10" s="284" t="s">
        <v>7293</v>
      </c>
      <c r="G10" s="284">
        <v>2014</v>
      </c>
      <c r="H10" s="284" t="s">
        <v>8093</v>
      </c>
      <c r="I10" s="284" t="s">
        <v>8093</v>
      </c>
      <c r="J10" s="293">
        <v>41625</v>
      </c>
      <c r="K10" s="284" t="s">
        <v>8013</v>
      </c>
      <c r="L10" s="301" t="s">
        <v>8662</v>
      </c>
      <c r="M10" s="290"/>
      <c r="N10" s="294" t="e">
        <v>#N/A</v>
      </c>
    </row>
    <row r="11" spans="1:14" s="295" customFormat="1" ht="47.25" outlineLevel="1">
      <c r="A11" s="358">
        <v>4</v>
      </c>
      <c r="B11" s="275">
        <v>763</v>
      </c>
      <c r="C11" s="303" t="s">
        <v>132</v>
      </c>
      <c r="D11" s="284" t="s">
        <v>7858</v>
      </c>
      <c r="E11" s="284" t="s">
        <v>7929</v>
      </c>
      <c r="F11" s="284" t="s">
        <v>7293</v>
      </c>
      <c r="G11" s="284">
        <v>2014</v>
      </c>
      <c r="H11" s="284">
        <v>6100008857</v>
      </c>
      <c r="I11" s="284">
        <v>6100008857</v>
      </c>
      <c r="J11" s="293">
        <v>40904</v>
      </c>
      <c r="K11" s="284" t="s">
        <v>8014</v>
      </c>
      <c r="L11" s="301" t="s">
        <v>8540</v>
      </c>
      <c r="M11" s="290"/>
      <c r="N11" s="294" t="e">
        <v>#N/A</v>
      </c>
    </row>
    <row r="12" spans="1:14" s="295" customFormat="1" ht="47.25" outlineLevel="1">
      <c r="A12" s="358">
        <v>5</v>
      </c>
      <c r="B12" s="275">
        <v>772</v>
      </c>
      <c r="C12" s="303" t="s">
        <v>132</v>
      </c>
      <c r="D12" s="284" t="s">
        <v>7891</v>
      </c>
      <c r="E12" s="284" t="s">
        <v>7930</v>
      </c>
      <c r="F12" s="284" t="s">
        <v>7293</v>
      </c>
      <c r="G12" s="284">
        <v>2014</v>
      </c>
      <c r="H12" s="284">
        <v>6100008981</v>
      </c>
      <c r="I12" s="284">
        <v>6100008981</v>
      </c>
      <c r="J12" s="293">
        <v>40904</v>
      </c>
      <c r="K12" s="284" t="s">
        <v>8015</v>
      </c>
      <c r="L12" s="301" t="s">
        <v>8538</v>
      </c>
      <c r="M12" s="290"/>
      <c r="N12" s="294" t="e">
        <v>#N/A</v>
      </c>
    </row>
    <row r="13" spans="1:14" s="295" customFormat="1" ht="47.25" outlineLevel="1">
      <c r="A13" s="358">
        <v>6</v>
      </c>
      <c r="B13" s="275">
        <v>776</v>
      </c>
      <c r="C13" s="303" t="s">
        <v>132</v>
      </c>
      <c r="D13" s="284" t="s">
        <v>8258</v>
      </c>
      <c r="E13" s="284" t="s">
        <v>7931</v>
      </c>
      <c r="F13" s="284" t="s">
        <v>7293</v>
      </c>
      <c r="G13" s="284">
        <v>2014</v>
      </c>
      <c r="H13" s="284">
        <v>6100015712</v>
      </c>
      <c r="I13" s="284">
        <v>6100015712</v>
      </c>
      <c r="J13" s="293" t="s">
        <v>8094</v>
      </c>
      <c r="K13" s="284" t="s">
        <v>8016</v>
      </c>
      <c r="L13" s="301" t="s">
        <v>8663</v>
      </c>
      <c r="M13" s="290"/>
      <c r="N13" s="294" t="e">
        <v>#N/A</v>
      </c>
    </row>
    <row r="14" spans="1:14" s="295" customFormat="1" ht="47.25" outlineLevel="1">
      <c r="A14" s="358">
        <v>7</v>
      </c>
      <c r="B14" s="275">
        <v>779</v>
      </c>
      <c r="C14" s="303" t="s">
        <v>132</v>
      </c>
      <c r="D14" s="284" t="s">
        <v>8259</v>
      </c>
      <c r="E14" s="284" t="s">
        <v>7932</v>
      </c>
      <c r="F14" s="284" t="s">
        <v>7293</v>
      </c>
      <c r="G14" s="284">
        <v>2014</v>
      </c>
      <c r="H14" s="284">
        <v>6100022217</v>
      </c>
      <c r="I14" s="284">
        <v>6100022217</v>
      </c>
      <c r="J14" s="293" t="s">
        <v>8095</v>
      </c>
      <c r="K14" s="284" t="s">
        <v>8017</v>
      </c>
      <c r="L14" s="301" t="s">
        <v>8664</v>
      </c>
      <c r="M14" s="290"/>
      <c r="N14" s="294" t="e">
        <v>#N/A</v>
      </c>
    </row>
    <row r="15" spans="1:14" s="295" customFormat="1" ht="47.25" outlineLevel="1">
      <c r="A15" s="358">
        <v>8</v>
      </c>
      <c r="B15" s="276">
        <v>1761</v>
      </c>
      <c r="C15" s="303" t="s">
        <v>132</v>
      </c>
      <c r="D15" s="284" t="s">
        <v>7859</v>
      </c>
      <c r="E15" s="284" t="s">
        <v>7933</v>
      </c>
      <c r="F15" s="284" t="s">
        <v>7293</v>
      </c>
      <c r="G15" s="284">
        <v>2014</v>
      </c>
      <c r="H15" s="284" t="s">
        <v>8097</v>
      </c>
      <c r="I15" s="284" t="s">
        <v>8097</v>
      </c>
      <c r="J15" s="293">
        <v>41248</v>
      </c>
      <c r="K15" s="284" t="s">
        <v>8018</v>
      </c>
      <c r="L15" s="301" t="s">
        <v>8566</v>
      </c>
      <c r="M15" s="290"/>
      <c r="N15" s="294" t="e">
        <v>#N/A</v>
      </c>
    </row>
    <row r="16" spans="1:14" s="295" customFormat="1" ht="47.25" outlineLevel="1">
      <c r="A16" s="358">
        <v>9</v>
      </c>
      <c r="B16" s="276">
        <v>1762</v>
      </c>
      <c r="C16" s="303" t="s">
        <v>132</v>
      </c>
      <c r="D16" s="284" t="s">
        <v>7860</v>
      </c>
      <c r="E16" s="284" t="s">
        <v>7934</v>
      </c>
      <c r="F16" s="284" t="s">
        <v>7293</v>
      </c>
      <c r="G16" s="284">
        <v>2014</v>
      </c>
      <c r="H16" s="284" t="s">
        <v>8098</v>
      </c>
      <c r="I16" s="284" t="s">
        <v>8098</v>
      </c>
      <c r="J16" s="293">
        <v>41423</v>
      </c>
      <c r="K16" s="284" t="s">
        <v>8019</v>
      </c>
      <c r="L16" s="301" t="s">
        <v>8566</v>
      </c>
      <c r="M16" s="290"/>
      <c r="N16" s="294" t="e">
        <v>#N/A</v>
      </c>
    </row>
    <row r="17" spans="1:14" s="295" customFormat="1" ht="47.25" outlineLevel="1">
      <c r="A17" s="358">
        <v>10</v>
      </c>
      <c r="B17" s="276">
        <v>1763</v>
      </c>
      <c r="C17" s="303" t="s">
        <v>132</v>
      </c>
      <c r="D17" s="284" t="s">
        <v>7860</v>
      </c>
      <c r="E17" s="284" t="s">
        <v>7935</v>
      </c>
      <c r="F17" s="284" t="s">
        <v>7293</v>
      </c>
      <c r="G17" s="284">
        <v>2014</v>
      </c>
      <c r="H17" s="284" t="s">
        <v>8099</v>
      </c>
      <c r="I17" s="284" t="s">
        <v>8099</v>
      </c>
      <c r="J17" s="293">
        <v>41362</v>
      </c>
      <c r="K17" s="284" t="s">
        <v>8020</v>
      </c>
      <c r="L17" s="301" t="s">
        <v>8566</v>
      </c>
      <c r="M17" s="290"/>
      <c r="N17" s="294" t="e">
        <v>#N/A</v>
      </c>
    </row>
    <row r="18" spans="1:14" s="295" customFormat="1" ht="47.25" outlineLevel="1">
      <c r="A18" s="358">
        <v>11</v>
      </c>
      <c r="B18" s="276">
        <v>1766</v>
      </c>
      <c r="C18" s="303" t="s">
        <v>132</v>
      </c>
      <c r="D18" s="284" t="s">
        <v>7861</v>
      </c>
      <c r="E18" s="284" t="s">
        <v>7936</v>
      </c>
      <c r="F18" s="284" t="s">
        <v>7293</v>
      </c>
      <c r="G18" s="284">
        <v>2014</v>
      </c>
      <c r="H18" s="284" t="s">
        <v>8100</v>
      </c>
      <c r="I18" s="284" t="s">
        <v>8100</v>
      </c>
      <c r="J18" s="293">
        <v>41491</v>
      </c>
      <c r="K18" s="284" t="s">
        <v>8021</v>
      </c>
      <c r="L18" s="301" t="s">
        <v>8665</v>
      </c>
      <c r="M18" s="290"/>
      <c r="N18" s="294" t="e">
        <v>#N/A</v>
      </c>
    </row>
    <row r="19" spans="1:14" s="295" customFormat="1" ht="47.25" outlineLevel="1">
      <c r="A19" s="358">
        <v>12</v>
      </c>
      <c r="B19" s="276">
        <v>1767</v>
      </c>
      <c r="C19" s="303" t="s">
        <v>132</v>
      </c>
      <c r="D19" s="284" t="s">
        <v>7862</v>
      </c>
      <c r="E19" s="284" t="s">
        <v>7937</v>
      </c>
      <c r="F19" s="284" t="s">
        <v>7293</v>
      </c>
      <c r="G19" s="284">
        <v>2014</v>
      </c>
      <c r="H19" s="284" t="s">
        <v>8101</v>
      </c>
      <c r="I19" s="284" t="s">
        <v>8101</v>
      </c>
      <c r="J19" s="293">
        <v>41492</v>
      </c>
      <c r="K19" s="284" t="s">
        <v>8022</v>
      </c>
      <c r="L19" s="301" t="s">
        <v>8666</v>
      </c>
      <c r="M19" s="290"/>
      <c r="N19" s="294" t="e">
        <v>#N/A</v>
      </c>
    </row>
    <row r="20" spans="1:14" s="295" customFormat="1" ht="47.25" outlineLevel="1">
      <c r="A20" s="358">
        <v>13</v>
      </c>
      <c r="B20" s="276">
        <v>1768</v>
      </c>
      <c r="C20" s="303" t="s">
        <v>132</v>
      </c>
      <c r="D20" s="284" t="s">
        <v>7863</v>
      </c>
      <c r="E20" s="284" t="s">
        <v>7938</v>
      </c>
      <c r="F20" s="284" t="s">
        <v>7293</v>
      </c>
      <c r="G20" s="284">
        <v>2014</v>
      </c>
      <c r="H20" s="284" t="s">
        <v>8102</v>
      </c>
      <c r="I20" s="284" t="s">
        <v>8102</v>
      </c>
      <c r="J20" s="293">
        <v>41494</v>
      </c>
      <c r="K20" s="284" t="s">
        <v>8023</v>
      </c>
      <c r="L20" s="301" t="s">
        <v>8667</v>
      </c>
      <c r="M20" s="290"/>
      <c r="N20" s="294" t="e">
        <v>#N/A</v>
      </c>
    </row>
    <row r="21" spans="1:14" s="295" customFormat="1" ht="63" outlineLevel="1">
      <c r="A21" s="358">
        <v>14</v>
      </c>
      <c r="B21" s="276">
        <v>1769</v>
      </c>
      <c r="C21" s="303" t="s">
        <v>132</v>
      </c>
      <c r="D21" s="284" t="s">
        <v>7864</v>
      </c>
      <c r="E21" s="284" t="s">
        <v>7939</v>
      </c>
      <c r="F21" s="284" t="s">
        <v>7293</v>
      </c>
      <c r="G21" s="284">
        <v>2014</v>
      </c>
      <c r="H21" s="284" t="s">
        <v>8103</v>
      </c>
      <c r="I21" s="284" t="s">
        <v>8103</v>
      </c>
      <c r="J21" s="293">
        <v>41507</v>
      </c>
      <c r="K21" s="284" t="s">
        <v>8024</v>
      </c>
      <c r="L21" s="301" t="s">
        <v>8668</v>
      </c>
      <c r="M21" s="290"/>
      <c r="N21" s="294" t="e">
        <v>#N/A</v>
      </c>
    </row>
    <row r="22" spans="1:14" s="295" customFormat="1" ht="47.25" outlineLevel="1">
      <c r="A22" s="358">
        <v>15</v>
      </c>
      <c r="B22" s="276">
        <v>1771</v>
      </c>
      <c r="C22" s="303" t="s">
        <v>132</v>
      </c>
      <c r="D22" s="284" t="s">
        <v>7865</v>
      </c>
      <c r="E22" s="284" t="s">
        <v>7940</v>
      </c>
      <c r="F22" s="284" t="s">
        <v>7293</v>
      </c>
      <c r="G22" s="284">
        <v>2014</v>
      </c>
      <c r="H22" s="284" t="s">
        <v>8104</v>
      </c>
      <c r="I22" s="284" t="s">
        <v>8104</v>
      </c>
      <c r="J22" s="293">
        <v>41537</v>
      </c>
      <c r="K22" s="284" t="s">
        <v>8025</v>
      </c>
      <c r="L22" s="301" t="s">
        <v>8669</v>
      </c>
      <c r="M22" s="290"/>
      <c r="N22" s="294" t="e">
        <v>#N/A</v>
      </c>
    </row>
    <row r="23" spans="1:14" s="295" customFormat="1" ht="47.25" outlineLevel="1">
      <c r="A23" s="358">
        <v>16</v>
      </c>
      <c r="B23" s="276">
        <v>1774</v>
      </c>
      <c r="C23" s="303" t="s">
        <v>132</v>
      </c>
      <c r="D23" s="284" t="s">
        <v>7866</v>
      </c>
      <c r="E23" s="284" t="s">
        <v>7941</v>
      </c>
      <c r="F23" s="284" t="s">
        <v>7293</v>
      </c>
      <c r="G23" s="284">
        <v>2014</v>
      </c>
      <c r="H23" s="284" t="s">
        <v>8105</v>
      </c>
      <c r="I23" s="284" t="s">
        <v>8105</v>
      </c>
      <c r="J23" s="293">
        <v>41494</v>
      </c>
      <c r="K23" s="284" t="s">
        <v>8026</v>
      </c>
      <c r="L23" s="301" t="s">
        <v>8670</v>
      </c>
      <c r="M23" s="290"/>
      <c r="N23" s="294" t="e">
        <v>#N/A</v>
      </c>
    </row>
    <row r="24" spans="1:14" s="295" customFormat="1" ht="47.25" outlineLevel="1">
      <c r="A24" s="358">
        <v>17</v>
      </c>
      <c r="B24" s="276">
        <v>1775</v>
      </c>
      <c r="C24" s="303" t="s">
        <v>132</v>
      </c>
      <c r="D24" s="284" t="s">
        <v>7099</v>
      </c>
      <c r="E24" s="284" t="s">
        <v>7189</v>
      </c>
      <c r="F24" s="284" t="s">
        <v>7293</v>
      </c>
      <c r="G24" s="284">
        <v>2014</v>
      </c>
      <c r="H24" s="284" t="s">
        <v>8106</v>
      </c>
      <c r="I24" s="284" t="s">
        <v>8106</v>
      </c>
      <c r="J24" s="293">
        <v>41367</v>
      </c>
      <c r="K24" s="284" t="s">
        <v>7396</v>
      </c>
      <c r="L24" s="301" t="s">
        <v>8416</v>
      </c>
      <c r="M24" s="290"/>
      <c r="N24" s="294" t="e">
        <v>#N/A</v>
      </c>
    </row>
    <row r="25" spans="1:14" s="295" customFormat="1" ht="47.25" outlineLevel="1">
      <c r="A25" s="358">
        <v>18</v>
      </c>
      <c r="B25" s="276">
        <v>1776</v>
      </c>
      <c r="C25" s="303" t="s">
        <v>132</v>
      </c>
      <c r="D25" s="284" t="s">
        <v>7526</v>
      </c>
      <c r="E25" s="284" t="s">
        <v>7626</v>
      </c>
      <c r="F25" s="284" t="s">
        <v>7293</v>
      </c>
      <c r="G25" s="284">
        <v>2014</v>
      </c>
      <c r="H25" s="284" t="s">
        <v>7722</v>
      </c>
      <c r="I25" s="284" t="s">
        <v>7722</v>
      </c>
      <c r="J25" s="293">
        <v>41694</v>
      </c>
      <c r="K25" s="284" t="s">
        <v>7774</v>
      </c>
      <c r="L25" s="301" t="s">
        <v>8671</v>
      </c>
      <c r="M25" s="290"/>
      <c r="N25" s="294" t="e">
        <v>#N/A</v>
      </c>
    </row>
    <row r="26" spans="1:14" s="295" customFormat="1" ht="47.25" outlineLevel="1">
      <c r="A26" s="358">
        <v>19</v>
      </c>
      <c r="B26" s="275">
        <v>2529</v>
      </c>
      <c r="C26" s="303" t="s">
        <v>132</v>
      </c>
      <c r="D26" s="284" t="s">
        <v>7867</v>
      </c>
      <c r="E26" s="284" t="s">
        <v>7942</v>
      </c>
      <c r="F26" s="284" t="s">
        <v>7293</v>
      </c>
      <c r="G26" s="284">
        <v>2014</v>
      </c>
      <c r="H26" s="284" t="s">
        <v>8107</v>
      </c>
      <c r="I26" s="284" t="s">
        <v>8107</v>
      </c>
      <c r="J26" s="293" t="s">
        <v>8108</v>
      </c>
      <c r="K26" s="284" t="s">
        <v>309</v>
      </c>
      <c r="L26" s="301" t="s">
        <v>8672</v>
      </c>
      <c r="M26" s="290"/>
      <c r="N26" s="294" t="e">
        <v>#N/A</v>
      </c>
    </row>
    <row r="27" spans="1:14" s="295" customFormat="1" ht="47.25" outlineLevel="1">
      <c r="A27" s="358">
        <v>20</v>
      </c>
      <c r="B27" s="275">
        <v>2531</v>
      </c>
      <c r="C27" s="303" t="s">
        <v>132</v>
      </c>
      <c r="D27" s="284" t="s">
        <v>7868</v>
      </c>
      <c r="E27" s="284" t="s">
        <v>7943</v>
      </c>
      <c r="F27" s="284" t="s">
        <v>7293</v>
      </c>
      <c r="G27" s="284">
        <v>2014</v>
      </c>
      <c r="H27" s="284" t="s">
        <v>8109</v>
      </c>
      <c r="I27" s="284" t="s">
        <v>8109</v>
      </c>
      <c r="J27" s="293" t="s">
        <v>8110</v>
      </c>
      <c r="K27" s="284" t="s">
        <v>8027</v>
      </c>
      <c r="L27" s="301" t="s">
        <v>8673</v>
      </c>
      <c r="M27" s="290"/>
      <c r="N27" s="294" t="e">
        <v>#N/A</v>
      </c>
    </row>
    <row r="28" spans="1:14" s="295" customFormat="1" ht="47.25" outlineLevel="1">
      <c r="A28" s="358">
        <v>21</v>
      </c>
      <c r="B28" s="275">
        <v>2533</v>
      </c>
      <c r="C28" s="303" t="s">
        <v>132</v>
      </c>
      <c r="D28" s="284" t="s">
        <v>7869</v>
      </c>
      <c r="E28" s="284" t="s">
        <v>7944</v>
      </c>
      <c r="F28" s="284" t="s">
        <v>7293</v>
      </c>
      <c r="G28" s="284">
        <v>2014</v>
      </c>
      <c r="H28" s="284" t="s">
        <v>8111</v>
      </c>
      <c r="I28" s="284" t="s">
        <v>8111</v>
      </c>
      <c r="J28" s="293" t="s">
        <v>159</v>
      </c>
      <c r="K28" s="284" t="s">
        <v>8028</v>
      </c>
      <c r="L28" s="301" t="s">
        <v>8463</v>
      </c>
      <c r="M28" s="290"/>
      <c r="N28" s="294" t="e">
        <v>#N/A</v>
      </c>
    </row>
    <row r="29" spans="1:14" s="295" customFormat="1" ht="47.25" outlineLevel="1">
      <c r="A29" s="358">
        <v>22</v>
      </c>
      <c r="B29" s="275">
        <v>2534</v>
      </c>
      <c r="C29" s="303" t="s">
        <v>132</v>
      </c>
      <c r="D29" s="284" t="s">
        <v>7870</v>
      </c>
      <c r="E29" s="284" t="s">
        <v>7945</v>
      </c>
      <c r="F29" s="284" t="s">
        <v>7293</v>
      </c>
      <c r="G29" s="284">
        <v>2014</v>
      </c>
      <c r="H29" s="284" t="s">
        <v>8112</v>
      </c>
      <c r="I29" s="284" t="s">
        <v>8112</v>
      </c>
      <c r="J29" s="293" t="s">
        <v>146</v>
      </c>
      <c r="K29" s="284" t="s">
        <v>8029</v>
      </c>
      <c r="L29" s="301" t="s">
        <v>8674</v>
      </c>
      <c r="M29" s="290"/>
      <c r="N29" s="294" t="e">
        <v>#N/A</v>
      </c>
    </row>
    <row r="30" spans="1:14" s="295" customFormat="1" ht="47.25" outlineLevel="1">
      <c r="A30" s="358">
        <v>23</v>
      </c>
      <c r="B30" s="275">
        <v>2547</v>
      </c>
      <c r="C30" s="303" t="s">
        <v>132</v>
      </c>
      <c r="D30" s="284" t="s">
        <v>7871</v>
      </c>
      <c r="E30" s="284" t="s">
        <v>7946</v>
      </c>
      <c r="F30" s="284" t="s">
        <v>7293</v>
      </c>
      <c r="G30" s="284">
        <v>2014</v>
      </c>
      <c r="H30" s="284" t="s">
        <v>8113</v>
      </c>
      <c r="I30" s="284" t="s">
        <v>8113</v>
      </c>
      <c r="J30" s="293">
        <v>41480</v>
      </c>
      <c r="K30" s="284" t="s">
        <v>8030</v>
      </c>
      <c r="L30" s="301" t="s">
        <v>8675</v>
      </c>
      <c r="M30" s="290"/>
      <c r="N30" s="294" t="e">
        <v>#N/A</v>
      </c>
    </row>
    <row r="31" spans="1:14" s="295" customFormat="1" ht="47.25" outlineLevel="1">
      <c r="A31" s="358">
        <v>24</v>
      </c>
      <c r="B31" s="275">
        <v>2552</v>
      </c>
      <c r="C31" s="303" t="s">
        <v>132</v>
      </c>
      <c r="D31" s="284" t="s">
        <v>7872</v>
      </c>
      <c r="E31" s="284" t="s">
        <v>7947</v>
      </c>
      <c r="F31" s="284" t="s">
        <v>7293</v>
      </c>
      <c r="G31" s="284">
        <v>2014</v>
      </c>
      <c r="H31" s="284" t="s">
        <v>8114</v>
      </c>
      <c r="I31" s="284" t="s">
        <v>8114</v>
      </c>
      <c r="J31" s="293">
        <v>41619</v>
      </c>
      <c r="K31" s="284" t="s">
        <v>8031</v>
      </c>
      <c r="L31" s="301" t="s">
        <v>8676</v>
      </c>
      <c r="M31" s="290"/>
      <c r="N31" s="294" t="e">
        <v>#N/A</v>
      </c>
    </row>
    <row r="32" spans="1:14" s="295" customFormat="1" ht="47.25" outlineLevel="1">
      <c r="A32" s="358">
        <v>25</v>
      </c>
      <c r="B32" s="275">
        <v>2553</v>
      </c>
      <c r="C32" s="303" t="s">
        <v>132</v>
      </c>
      <c r="D32" s="284" t="s">
        <v>7873</v>
      </c>
      <c r="E32" s="284" t="s">
        <v>7948</v>
      </c>
      <c r="F32" s="284" t="s">
        <v>7293</v>
      </c>
      <c r="G32" s="284">
        <v>2014</v>
      </c>
      <c r="H32" s="284" t="s">
        <v>8115</v>
      </c>
      <c r="I32" s="284" t="s">
        <v>8115</v>
      </c>
      <c r="J32" s="293">
        <v>41670</v>
      </c>
      <c r="K32" s="284" t="s">
        <v>8032</v>
      </c>
      <c r="L32" s="301" t="s">
        <v>8677</v>
      </c>
      <c r="M32" s="290"/>
      <c r="N32" s="294" t="e">
        <v>#N/A</v>
      </c>
    </row>
    <row r="33" spans="1:14" s="295" customFormat="1" ht="47.25" outlineLevel="1">
      <c r="A33" s="358">
        <v>26</v>
      </c>
      <c r="B33" s="275">
        <v>2554</v>
      </c>
      <c r="C33" s="303" t="s">
        <v>132</v>
      </c>
      <c r="D33" s="284" t="s">
        <v>7874</v>
      </c>
      <c r="E33" s="284" t="s">
        <v>7949</v>
      </c>
      <c r="F33" s="284" t="s">
        <v>7293</v>
      </c>
      <c r="G33" s="284">
        <v>2014</v>
      </c>
      <c r="H33" s="284" t="s">
        <v>8116</v>
      </c>
      <c r="I33" s="284" t="s">
        <v>8116</v>
      </c>
      <c r="J33" s="293">
        <v>41670</v>
      </c>
      <c r="K33" s="284" t="s">
        <v>8033</v>
      </c>
      <c r="L33" s="301" t="s">
        <v>8678</v>
      </c>
      <c r="M33" s="290"/>
      <c r="N33" s="294" t="e">
        <v>#N/A</v>
      </c>
    </row>
    <row r="34" spans="1:14" s="295" customFormat="1" ht="63" outlineLevel="1">
      <c r="A34" s="358">
        <v>27</v>
      </c>
      <c r="B34" s="275">
        <v>2560</v>
      </c>
      <c r="C34" s="303" t="s">
        <v>132</v>
      </c>
      <c r="D34" s="284" t="s">
        <v>7875</v>
      </c>
      <c r="E34" s="284" t="s">
        <v>7950</v>
      </c>
      <c r="F34" s="284" t="s">
        <v>7293</v>
      </c>
      <c r="G34" s="284">
        <v>2014</v>
      </c>
      <c r="H34" s="284" t="s">
        <v>8117</v>
      </c>
      <c r="I34" s="284" t="s">
        <v>8117</v>
      </c>
      <c r="J34" s="293">
        <v>41579</v>
      </c>
      <c r="K34" s="284" t="s">
        <v>8034</v>
      </c>
      <c r="L34" s="301" t="s">
        <v>8679</v>
      </c>
      <c r="M34" s="290"/>
      <c r="N34" s="294" t="e">
        <v>#N/A</v>
      </c>
    </row>
    <row r="35" spans="1:14" s="295" customFormat="1" ht="47.25" outlineLevel="1">
      <c r="A35" s="358">
        <v>28</v>
      </c>
      <c r="B35" s="275">
        <v>2561</v>
      </c>
      <c r="C35" s="303" t="s">
        <v>132</v>
      </c>
      <c r="D35" s="284" t="s">
        <v>7876</v>
      </c>
      <c r="E35" s="284" t="s">
        <v>7951</v>
      </c>
      <c r="F35" s="284" t="s">
        <v>7293</v>
      </c>
      <c r="G35" s="284">
        <v>2014</v>
      </c>
      <c r="H35" s="284" t="s">
        <v>8118</v>
      </c>
      <c r="I35" s="284" t="s">
        <v>8118</v>
      </c>
      <c r="J35" s="293">
        <v>41619</v>
      </c>
      <c r="K35" s="284" t="s">
        <v>8035</v>
      </c>
      <c r="L35" s="301" t="s">
        <v>8680</v>
      </c>
      <c r="M35" s="290"/>
      <c r="N35" s="294" t="e">
        <v>#N/A</v>
      </c>
    </row>
    <row r="36" spans="1:14" s="295" customFormat="1" ht="47.25" outlineLevel="1">
      <c r="A36" s="358">
        <v>29</v>
      </c>
      <c r="B36" s="275">
        <v>2562</v>
      </c>
      <c r="C36" s="303" t="s">
        <v>132</v>
      </c>
      <c r="D36" s="284" t="s">
        <v>7877</v>
      </c>
      <c r="E36" s="284" t="s">
        <v>7952</v>
      </c>
      <c r="F36" s="284" t="s">
        <v>7293</v>
      </c>
      <c r="G36" s="284">
        <v>2014</v>
      </c>
      <c r="H36" s="284" t="s">
        <v>8119</v>
      </c>
      <c r="I36" s="284" t="s">
        <v>8119</v>
      </c>
      <c r="J36" s="293">
        <v>41619</v>
      </c>
      <c r="K36" s="284" t="s">
        <v>8036</v>
      </c>
      <c r="L36" s="301" t="s">
        <v>8681</v>
      </c>
      <c r="M36" s="290"/>
      <c r="N36" s="294" t="e">
        <v>#N/A</v>
      </c>
    </row>
    <row r="37" spans="1:14" s="295" customFormat="1" ht="47.25" outlineLevel="1">
      <c r="A37" s="358">
        <v>30</v>
      </c>
      <c r="B37" s="275">
        <v>2563</v>
      </c>
      <c r="C37" s="303" t="s">
        <v>132</v>
      </c>
      <c r="D37" s="284" t="s">
        <v>7878</v>
      </c>
      <c r="E37" s="284" t="s">
        <v>7953</v>
      </c>
      <c r="F37" s="284" t="s">
        <v>7293</v>
      </c>
      <c r="G37" s="284">
        <v>2014</v>
      </c>
      <c r="H37" s="284" t="s">
        <v>8120</v>
      </c>
      <c r="I37" s="284" t="s">
        <v>8120</v>
      </c>
      <c r="J37" s="293">
        <v>41625</v>
      </c>
      <c r="K37" s="284" t="s">
        <v>8037</v>
      </c>
      <c r="L37" s="301" t="s">
        <v>8682</v>
      </c>
      <c r="M37" s="290"/>
      <c r="N37" s="294" t="e">
        <v>#N/A</v>
      </c>
    </row>
    <row r="38" spans="1:14" s="295" customFormat="1" ht="47.25" outlineLevel="1">
      <c r="A38" s="358">
        <v>31</v>
      </c>
      <c r="B38" s="275">
        <v>2564</v>
      </c>
      <c r="C38" s="303" t="s">
        <v>132</v>
      </c>
      <c r="D38" s="284" t="s">
        <v>7879</v>
      </c>
      <c r="E38" s="284" t="s">
        <v>7634</v>
      </c>
      <c r="F38" s="284" t="s">
        <v>7293</v>
      </c>
      <c r="G38" s="284">
        <v>2014</v>
      </c>
      <c r="H38" s="284" t="s">
        <v>8121</v>
      </c>
      <c r="I38" s="284" t="s">
        <v>8121</v>
      </c>
      <c r="J38" s="293" t="s">
        <v>8122</v>
      </c>
      <c r="K38" s="284" t="s">
        <v>7783</v>
      </c>
      <c r="L38" s="301" t="s">
        <v>8683</v>
      </c>
      <c r="M38" s="290"/>
      <c r="N38" s="294" t="e">
        <v>#N/A</v>
      </c>
    </row>
    <row r="39" spans="1:14" s="295" customFormat="1" ht="47.25" outlineLevel="1">
      <c r="A39" s="358">
        <v>32</v>
      </c>
      <c r="B39" s="275">
        <v>2565</v>
      </c>
      <c r="C39" s="303" t="s">
        <v>132</v>
      </c>
      <c r="D39" s="284" t="s">
        <v>7880</v>
      </c>
      <c r="E39" s="284" t="s">
        <v>7954</v>
      </c>
      <c r="F39" s="284" t="s">
        <v>7293</v>
      </c>
      <c r="G39" s="284">
        <v>2014</v>
      </c>
      <c r="H39" s="284" t="s">
        <v>8123</v>
      </c>
      <c r="I39" s="284" t="s">
        <v>8123</v>
      </c>
      <c r="J39" s="293">
        <v>41619</v>
      </c>
      <c r="K39" s="284" t="s">
        <v>8038</v>
      </c>
      <c r="L39" s="301" t="s">
        <v>8684</v>
      </c>
      <c r="M39" s="290"/>
      <c r="N39" s="294" t="e">
        <v>#N/A</v>
      </c>
    </row>
    <row r="40" spans="1:14" s="295" customFormat="1" ht="47.25" outlineLevel="1">
      <c r="A40" s="358">
        <v>33</v>
      </c>
      <c r="B40" s="275">
        <v>2569</v>
      </c>
      <c r="C40" s="303" t="s">
        <v>132</v>
      </c>
      <c r="D40" s="284" t="s">
        <v>7866</v>
      </c>
      <c r="E40" s="284" t="s">
        <v>7941</v>
      </c>
      <c r="F40" s="284" t="s">
        <v>7293</v>
      </c>
      <c r="G40" s="284">
        <v>2014</v>
      </c>
      <c r="H40" s="284">
        <v>6100018079</v>
      </c>
      <c r="I40" s="284">
        <v>6100018079</v>
      </c>
      <c r="J40" s="293">
        <v>41494</v>
      </c>
      <c r="K40" s="284" t="s">
        <v>8026</v>
      </c>
      <c r="L40" s="301" t="s">
        <v>8670</v>
      </c>
      <c r="M40" s="290"/>
      <c r="N40" s="294" t="e">
        <v>#N/A</v>
      </c>
    </row>
    <row r="41" spans="1:14" s="295" customFormat="1" ht="47.25" outlineLevel="1">
      <c r="A41" s="358">
        <v>34</v>
      </c>
      <c r="B41" s="275">
        <v>3142</v>
      </c>
      <c r="C41" s="303" t="s">
        <v>132</v>
      </c>
      <c r="D41" s="284" t="s">
        <v>7881</v>
      </c>
      <c r="E41" s="284" t="s">
        <v>7955</v>
      </c>
      <c r="F41" s="284" t="s">
        <v>7293</v>
      </c>
      <c r="G41" s="284">
        <v>2014</v>
      </c>
      <c r="H41" s="284" t="s">
        <v>8124</v>
      </c>
      <c r="I41" s="284" t="s">
        <v>8124</v>
      </c>
      <c r="J41" s="293" t="s">
        <v>144</v>
      </c>
      <c r="K41" s="284" t="s">
        <v>8039</v>
      </c>
      <c r="L41" s="301" t="s">
        <v>8685</v>
      </c>
      <c r="M41" s="290"/>
      <c r="N41" s="294" t="e">
        <v>#N/A</v>
      </c>
    </row>
    <row r="42" spans="1:14" s="295" customFormat="1" ht="47.25" outlineLevel="1">
      <c r="A42" s="358">
        <v>35</v>
      </c>
      <c r="B42" s="275">
        <v>3144</v>
      </c>
      <c r="C42" s="303" t="s">
        <v>132</v>
      </c>
      <c r="D42" s="284" t="s">
        <v>7882</v>
      </c>
      <c r="E42" s="284" t="s">
        <v>7956</v>
      </c>
      <c r="F42" s="284" t="s">
        <v>7293</v>
      </c>
      <c r="G42" s="284">
        <v>2014</v>
      </c>
      <c r="H42" s="284">
        <v>6100018245</v>
      </c>
      <c r="I42" s="284">
        <v>6100018245</v>
      </c>
      <c r="J42" s="293" t="s">
        <v>3386</v>
      </c>
      <c r="K42" s="284" t="s">
        <v>8040</v>
      </c>
      <c r="L42" s="301" t="s">
        <v>8686</v>
      </c>
      <c r="M42" s="290"/>
      <c r="N42" s="294" t="e">
        <v>#N/A</v>
      </c>
    </row>
    <row r="43" spans="1:14" s="295" customFormat="1" ht="47.25" outlineLevel="1">
      <c r="A43" s="358">
        <v>36</v>
      </c>
      <c r="B43" s="275">
        <v>3145</v>
      </c>
      <c r="C43" s="303" t="s">
        <v>132</v>
      </c>
      <c r="D43" s="284" t="s">
        <v>7883</v>
      </c>
      <c r="E43" s="284" t="s">
        <v>7932</v>
      </c>
      <c r="F43" s="284" t="s">
        <v>7293</v>
      </c>
      <c r="G43" s="284">
        <v>2014</v>
      </c>
      <c r="H43" s="284" t="s">
        <v>8125</v>
      </c>
      <c r="I43" s="284" t="s">
        <v>8125</v>
      </c>
      <c r="J43" s="293" t="s">
        <v>8126</v>
      </c>
      <c r="K43" s="284" t="s">
        <v>8041</v>
      </c>
      <c r="L43" s="301" t="s">
        <v>8687</v>
      </c>
      <c r="M43" s="290"/>
      <c r="N43" s="294" t="e">
        <v>#N/A</v>
      </c>
    </row>
    <row r="44" spans="1:14" s="295" customFormat="1" ht="47.25" outlineLevel="1">
      <c r="A44" s="358">
        <v>37</v>
      </c>
      <c r="B44" s="275">
        <v>3146</v>
      </c>
      <c r="C44" s="303" t="s">
        <v>132</v>
      </c>
      <c r="D44" s="284" t="s">
        <v>7884</v>
      </c>
      <c r="E44" s="284" t="s">
        <v>7935</v>
      </c>
      <c r="F44" s="284" t="s">
        <v>7293</v>
      </c>
      <c r="G44" s="284">
        <v>2014</v>
      </c>
      <c r="H44" s="284" t="s">
        <v>8127</v>
      </c>
      <c r="I44" s="284" t="s">
        <v>8127</v>
      </c>
      <c r="J44" s="293" t="s">
        <v>8128</v>
      </c>
      <c r="K44" s="284" t="s">
        <v>8020</v>
      </c>
      <c r="L44" s="301" t="s">
        <v>8688</v>
      </c>
      <c r="M44" s="290"/>
      <c r="N44" s="294" t="e">
        <v>#N/A</v>
      </c>
    </row>
    <row r="45" spans="1:14" s="295" customFormat="1" ht="47.25" outlineLevel="1">
      <c r="A45" s="358">
        <v>38</v>
      </c>
      <c r="B45" s="275">
        <v>3147</v>
      </c>
      <c r="C45" s="303" t="s">
        <v>132</v>
      </c>
      <c r="D45" s="284" t="s">
        <v>7861</v>
      </c>
      <c r="E45" s="284" t="s">
        <v>7936</v>
      </c>
      <c r="F45" s="284" t="s">
        <v>7293</v>
      </c>
      <c r="G45" s="284">
        <v>2014</v>
      </c>
      <c r="H45" s="284">
        <v>6100017925</v>
      </c>
      <c r="I45" s="284">
        <v>6100017925</v>
      </c>
      <c r="J45" s="293" t="s">
        <v>172</v>
      </c>
      <c r="K45" s="284" t="s">
        <v>8021</v>
      </c>
      <c r="L45" s="301" t="s">
        <v>8665</v>
      </c>
      <c r="M45" s="290"/>
      <c r="N45" s="294" t="e">
        <v>#N/A</v>
      </c>
    </row>
    <row r="46" spans="1:14" s="295" customFormat="1" ht="47.25" outlineLevel="1">
      <c r="A46" s="358">
        <v>39</v>
      </c>
      <c r="B46" s="275">
        <v>3148</v>
      </c>
      <c r="C46" s="303" t="s">
        <v>132</v>
      </c>
      <c r="D46" s="284" t="s">
        <v>7863</v>
      </c>
      <c r="E46" s="284" t="s">
        <v>7938</v>
      </c>
      <c r="F46" s="284" t="s">
        <v>7293</v>
      </c>
      <c r="G46" s="284">
        <v>2014</v>
      </c>
      <c r="H46" s="284">
        <v>6100018081</v>
      </c>
      <c r="I46" s="284">
        <v>6100018081</v>
      </c>
      <c r="J46" s="293" t="s">
        <v>8129</v>
      </c>
      <c r="K46" s="284" t="s">
        <v>8023</v>
      </c>
      <c r="L46" s="301" t="s">
        <v>8667</v>
      </c>
      <c r="M46" s="290"/>
      <c r="N46" s="294" t="e">
        <v>#N/A</v>
      </c>
    </row>
    <row r="47" spans="1:14" s="295" customFormat="1" ht="47.25" outlineLevel="1">
      <c r="A47" s="358">
        <v>40</v>
      </c>
      <c r="B47" s="275">
        <v>3151</v>
      </c>
      <c r="C47" s="303" t="s">
        <v>132</v>
      </c>
      <c r="D47" s="284" t="s">
        <v>7866</v>
      </c>
      <c r="E47" s="284" t="s">
        <v>7941</v>
      </c>
      <c r="F47" s="284" t="s">
        <v>7293</v>
      </c>
      <c r="G47" s="284">
        <v>2014</v>
      </c>
      <c r="H47" s="284">
        <v>6100018079</v>
      </c>
      <c r="I47" s="284">
        <v>6100018079</v>
      </c>
      <c r="J47" s="293">
        <v>41494</v>
      </c>
      <c r="K47" s="284" t="s">
        <v>8026</v>
      </c>
      <c r="L47" s="301" t="s">
        <v>8670</v>
      </c>
      <c r="M47" s="290"/>
      <c r="N47" s="294" t="e">
        <v>#N/A</v>
      </c>
    </row>
    <row r="48" spans="1:14" s="295" customFormat="1" ht="47.25" outlineLevel="1">
      <c r="A48" s="358">
        <v>41</v>
      </c>
      <c r="B48" s="275">
        <v>3154</v>
      </c>
      <c r="C48" s="303" t="s">
        <v>132</v>
      </c>
      <c r="D48" s="284" t="s">
        <v>7885</v>
      </c>
      <c r="E48" s="284" t="s">
        <v>7950</v>
      </c>
      <c r="F48" s="284" t="s">
        <v>7293</v>
      </c>
      <c r="G48" s="284">
        <v>2014</v>
      </c>
      <c r="H48" s="284">
        <v>6100020622</v>
      </c>
      <c r="I48" s="284">
        <v>6100020622</v>
      </c>
      <c r="J48" s="293">
        <v>41579</v>
      </c>
      <c r="K48" s="284" t="s">
        <v>8034</v>
      </c>
      <c r="L48" s="301" t="s">
        <v>8679</v>
      </c>
      <c r="M48" s="290"/>
      <c r="N48" s="294" t="e">
        <v>#N/A</v>
      </c>
    </row>
    <row r="49" spans="1:14" s="295" customFormat="1" ht="47.25" outlineLevel="1">
      <c r="A49" s="358">
        <v>42</v>
      </c>
      <c r="B49" s="275">
        <v>3157</v>
      </c>
      <c r="C49" s="303" t="s">
        <v>132</v>
      </c>
      <c r="D49" s="284" t="s">
        <v>7873</v>
      </c>
      <c r="E49" s="284" t="s">
        <v>7948</v>
      </c>
      <c r="F49" s="284" t="s">
        <v>7293</v>
      </c>
      <c r="G49" s="284">
        <v>2014</v>
      </c>
      <c r="H49" s="284">
        <v>6100022209</v>
      </c>
      <c r="I49" s="284">
        <v>6100022209</v>
      </c>
      <c r="J49" s="293">
        <v>41670</v>
      </c>
      <c r="K49" s="284" t="s">
        <v>8032</v>
      </c>
      <c r="L49" s="301" t="s">
        <v>8677</v>
      </c>
      <c r="M49" s="290"/>
      <c r="N49" s="294" t="e">
        <v>#N/A</v>
      </c>
    </row>
    <row r="50" spans="1:14" s="295" customFormat="1" ht="47.25" outlineLevel="1">
      <c r="A50" s="358">
        <v>43</v>
      </c>
      <c r="B50" s="275">
        <v>3158</v>
      </c>
      <c r="C50" s="303" t="s">
        <v>132</v>
      </c>
      <c r="D50" s="284" t="s">
        <v>7874</v>
      </c>
      <c r="E50" s="284" t="s">
        <v>7949</v>
      </c>
      <c r="F50" s="284" t="s">
        <v>7293</v>
      </c>
      <c r="G50" s="284">
        <v>2014</v>
      </c>
      <c r="H50" s="284">
        <v>6100022215</v>
      </c>
      <c r="I50" s="284">
        <v>6100022215</v>
      </c>
      <c r="J50" s="293">
        <v>41670</v>
      </c>
      <c r="K50" s="284" t="s">
        <v>8033</v>
      </c>
      <c r="L50" s="301" t="s">
        <v>8678</v>
      </c>
      <c r="M50" s="290"/>
      <c r="N50" s="294" t="e">
        <v>#N/A</v>
      </c>
    </row>
    <row r="51" spans="1:14" s="295" customFormat="1" ht="47.25" outlineLevel="1">
      <c r="A51" s="358">
        <v>44</v>
      </c>
      <c r="B51" s="275">
        <v>3160</v>
      </c>
      <c r="C51" s="303" t="s">
        <v>132</v>
      </c>
      <c r="D51" s="284" t="s">
        <v>7886</v>
      </c>
      <c r="E51" s="284" t="s">
        <v>7957</v>
      </c>
      <c r="F51" s="284" t="s">
        <v>7293</v>
      </c>
      <c r="G51" s="284">
        <v>2014</v>
      </c>
      <c r="H51" s="284">
        <v>6100021760</v>
      </c>
      <c r="I51" s="284">
        <v>6100021760</v>
      </c>
      <c r="J51" s="293">
        <v>41628</v>
      </c>
      <c r="K51" s="284" t="s">
        <v>8042</v>
      </c>
      <c r="L51" s="301" t="s">
        <v>8689</v>
      </c>
      <c r="M51" s="290"/>
      <c r="N51" s="294" t="e">
        <v>#N/A</v>
      </c>
    </row>
    <row r="52" spans="1:14" s="295" customFormat="1" ht="63" outlineLevel="1">
      <c r="A52" s="358">
        <v>45</v>
      </c>
      <c r="B52" s="275">
        <v>3679</v>
      </c>
      <c r="C52" s="303" t="s">
        <v>132</v>
      </c>
      <c r="D52" s="284" t="s">
        <v>7887</v>
      </c>
      <c r="E52" s="284" t="s">
        <v>7958</v>
      </c>
      <c r="F52" s="284" t="s">
        <v>7293</v>
      </c>
      <c r="G52" s="284">
        <v>2014</v>
      </c>
      <c r="H52" s="284" t="s">
        <v>8130</v>
      </c>
      <c r="I52" s="284" t="s">
        <v>8130</v>
      </c>
      <c r="J52" s="293" t="s">
        <v>144</v>
      </c>
      <c r="K52" s="284" t="s">
        <v>8043</v>
      </c>
      <c r="L52" s="301" t="s">
        <v>8690</v>
      </c>
      <c r="M52" s="290"/>
      <c r="N52" s="294" t="e">
        <v>#N/A</v>
      </c>
    </row>
    <row r="53" spans="1:14" s="295" customFormat="1" ht="47.25" outlineLevel="1">
      <c r="A53" s="358">
        <v>46</v>
      </c>
      <c r="B53" s="275">
        <v>3680</v>
      </c>
      <c r="C53" s="303" t="s">
        <v>132</v>
      </c>
      <c r="D53" s="284" t="s">
        <v>7130</v>
      </c>
      <c r="E53" s="284" t="s">
        <v>7959</v>
      </c>
      <c r="F53" s="284" t="s">
        <v>7293</v>
      </c>
      <c r="G53" s="284">
        <v>2014</v>
      </c>
      <c r="H53" s="284" t="s">
        <v>8131</v>
      </c>
      <c r="I53" s="284" t="s">
        <v>8131</v>
      </c>
      <c r="J53" s="293" t="s">
        <v>159</v>
      </c>
      <c r="K53" s="284" t="s">
        <v>8044</v>
      </c>
      <c r="L53" s="301" t="s">
        <v>8463</v>
      </c>
      <c r="M53" s="290"/>
      <c r="N53" s="294" t="e">
        <v>#N/A</v>
      </c>
    </row>
    <row r="54" spans="1:14" s="295" customFormat="1" ht="47.25" outlineLevel="1">
      <c r="A54" s="358">
        <v>47</v>
      </c>
      <c r="B54" s="275">
        <v>3681</v>
      </c>
      <c r="C54" s="303" t="s">
        <v>132</v>
      </c>
      <c r="D54" s="284" t="s">
        <v>7888</v>
      </c>
      <c r="E54" s="284" t="s">
        <v>7960</v>
      </c>
      <c r="F54" s="284" t="s">
        <v>7293</v>
      </c>
      <c r="G54" s="284">
        <v>2014</v>
      </c>
      <c r="H54" s="284">
        <v>6100016019</v>
      </c>
      <c r="I54" s="284">
        <v>6100016019</v>
      </c>
      <c r="J54" s="293" t="s">
        <v>163</v>
      </c>
      <c r="K54" s="284" t="s">
        <v>3528</v>
      </c>
      <c r="L54" s="301" t="s">
        <v>8691</v>
      </c>
      <c r="M54" s="290"/>
      <c r="N54" s="294" t="e">
        <v>#N/A</v>
      </c>
    </row>
    <row r="55" spans="1:14" s="295" customFormat="1" ht="47.25" outlineLevel="1">
      <c r="A55" s="358">
        <v>48</v>
      </c>
      <c r="B55" s="275">
        <v>3683</v>
      </c>
      <c r="C55" s="303" t="s">
        <v>132</v>
      </c>
      <c r="D55" s="284" t="s">
        <v>7889</v>
      </c>
      <c r="E55" s="284" t="s">
        <v>7961</v>
      </c>
      <c r="F55" s="284" t="s">
        <v>7293</v>
      </c>
      <c r="G55" s="284">
        <v>2014</v>
      </c>
      <c r="H55" s="284">
        <v>6100021620</v>
      </c>
      <c r="I55" s="284">
        <v>6100021620</v>
      </c>
      <c r="J55" s="293">
        <v>41625</v>
      </c>
      <c r="K55" s="284" t="s">
        <v>8045</v>
      </c>
      <c r="L55" s="301" t="s">
        <v>8692</v>
      </c>
      <c r="M55" s="290"/>
      <c r="N55" s="294" t="e">
        <v>#N/A</v>
      </c>
    </row>
    <row r="56" spans="1:14" s="295" customFormat="1" ht="47.25" outlineLevel="1">
      <c r="A56" s="358">
        <v>49</v>
      </c>
      <c r="B56" s="275">
        <v>3684</v>
      </c>
      <c r="C56" s="303" t="s">
        <v>132</v>
      </c>
      <c r="D56" s="284" t="s">
        <v>7890</v>
      </c>
      <c r="E56" s="284" t="s">
        <v>7962</v>
      </c>
      <c r="F56" s="284" t="s">
        <v>7293</v>
      </c>
      <c r="G56" s="284">
        <v>2014</v>
      </c>
      <c r="H56" s="284">
        <v>6100022210</v>
      </c>
      <c r="I56" s="284">
        <v>6100022210</v>
      </c>
      <c r="J56" s="293">
        <v>41670</v>
      </c>
      <c r="K56" s="284" t="s">
        <v>8046</v>
      </c>
      <c r="L56" s="301" t="s">
        <v>8693</v>
      </c>
      <c r="M56" s="290"/>
      <c r="N56" s="294" t="e">
        <v>#N/A</v>
      </c>
    </row>
    <row r="57" spans="1:14" s="295" customFormat="1" ht="47.25" outlineLevel="1">
      <c r="A57" s="358">
        <v>50</v>
      </c>
      <c r="B57" s="297">
        <v>4359</v>
      </c>
      <c r="C57" s="303" t="s">
        <v>132</v>
      </c>
      <c r="D57" s="284" t="s">
        <v>7891</v>
      </c>
      <c r="E57" s="284" t="s">
        <v>7963</v>
      </c>
      <c r="F57" s="284" t="s">
        <v>7293</v>
      </c>
      <c r="G57" s="284">
        <v>2014</v>
      </c>
      <c r="H57" s="284">
        <v>6100009031</v>
      </c>
      <c r="I57" s="284">
        <v>6100009031</v>
      </c>
      <c r="J57" s="293">
        <v>40904</v>
      </c>
      <c r="K57" s="284" t="s">
        <v>8047</v>
      </c>
      <c r="L57" s="301" t="s">
        <v>8538</v>
      </c>
      <c r="M57" s="290"/>
      <c r="N57" s="294" t="e">
        <v>#N/A</v>
      </c>
    </row>
    <row r="58" spans="1:14" s="295" customFormat="1" ht="47.25" outlineLevel="1">
      <c r="A58" s="358">
        <v>51</v>
      </c>
      <c r="B58" s="297">
        <v>4360</v>
      </c>
      <c r="C58" s="303" t="s">
        <v>132</v>
      </c>
      <c r="D58" s="284" t="s">
        <v>7130</v>
      </c>
      <c r="E58" s="284" t="s">
        <v>7964</v>
      </c>
      <c r="F58" s="284" t="s">
        <v>7293</v>
      </c>
      <c r="G58" s="284">
        <v>2014</v>
      </c>
      <c r="H58" s="284" t="s">
        <v>8132</v>
      </c>
      <c r="I58" s="284" t="s">
        <v>8132</v>
      </c>
      <c r="J58" s="293">
        <v>41416</v>
      </c>
      <c r="K58" s="284" t="s">
        <v>8048</v>
      </c>
      <c r="L58" s="301" t="s">
        <v>8463</v>
      </c>
      <c r="M58" s="290"/>
      <c r="N58" s="294" t="e">
        <v>#N/A</v>
      </c>
    </row>
    <row r="59" spans="1:14" s="295" customFormat="1" ht="47.25" outlineLevel="1">
      <c r="A59" s="358">
        <v>52</v>
      </c>
      <c r="B59" s="297">
        <v>4361</v>
      </c>
      <c r="C59" s="303" t="s">
        <v>132</v>
      </c>
      <c r="D59" s="284" t="s">
        <v>8260</v>
      </c>
      <c r="E59" s="284" t="s">
        <v>7965</v>
      </c>
      <c r="F59" s="284" t="s">
        <v>7293</v>
      </c>
      <c r="G59" s="284">
        <v>2014</v>
      </c>
      <c r="H59" s="284" t="s">
        <v>8133</v>
      </c>
      <c r="I59" s="284" t="s">
        <v>8133</v>
      </c>
      <c r="J59" s="293">
        <v>41303</v>
      </c>
      <c r="K59" s="284" t="s">
        <v>8049</v>
      </c>
      <c r="L59" s="301" t="s">
        <v>8694</v>
      </c>
      <c r="M59" s="290"/>
      <c r="N59" s="294" t="e">
        <v>#N/A</v>
      </c>
    </row>
    <row r="60" spans="1:14" s="295" customFormat="1" ht="47.25" outlineLevel="1">
      <c r="A60" s="358">
        <v>53</v>
      </c>
      <c r="B60" s="297">
        <v>4362</v>
      </c>
      <c r="C60" s="303" t="s">
        <v>132</v>
      </c>
      <c r="D60" s="284" t="s">
        <v>8261</v>
      </c>
      <c r="E60" s="284" t="s">
        <v>7966</v>
      </c>
      <c r="F60" s="284" t="s">
        <v>7293</v>
      </c>
      <c r="G60" s="284">
        <v>2014</v>
      </c>
      <c r="H60" s="284" t="s">
        <v>8134</v>
      </c>
      <c r="I60" s="284" t="s">
        <v>8134</v>
      </c>
      <c r="J60" s="293">
        <v>41348</v>
      </c>
      <c r="K60" s="284" t="s">
        <v>278</v>
      </c>
      <c r="L60" s="301" t="s">
        <v>8694</v>
      </c>
      <c r="M60" s="290"/>
      <c r="N60" s="294" t="e">
        <v>#N/A</v>
      </c>
    </row>
    <row r="61" spans="1:14" s="295" customFormat="1" ht="47.25" outlineLevel="1">
      <c r="A61" s="358">
        <v>54</v>
      </c>
      <c r="B61" s="297">
        <v>4367</v>
      </c>
      <c r="C61" s="303" t="s">
        <v>132</v>
      </c>
      <c r="D61" s="284" t="s">
        <v>7130</v>
      </c>
      <c r="E61" s="284" t="s">
        <v>7967</v>
      </c>
      <c r="F61" s="284" t="s">
        <v>7293</v>
      </c>
      <c r="G61" s="284">
        <v>2014</v>
      </c>
      <c r="H61" s="284" t="s">
        <v>8135</v>
      </c>
      <c r="I61" s="284" t="s">
        <v>8135</v>
      </c>
      <c r="J61" s="293">
        <v>41417</v>
      </c>
      <c r="K61" s="284" t="s">
        <v>8050</v>
      </c>
      <c r="L61" s="301" t="s">
        <v>8463</v>
      </c>
      <c r="M61" s="290"/>
      <c r="N61" s="294" t="e">
        <v>#N/A</v>
      </c>
    </row>
    <row r="62" spans="1:14" s="295" customFormat="1" ht="47.25" outlineLevel="1">
      <c r="A62" s="358">
        <v>55</v>
      </c>
      <c r="B62" s="297">
        <v>4369</v>
      </c>
      <c r="C62" s="303" t="s">
        <v>132</v>
      </c>
      <c r="D62" s="284" t="s">
        <v>7859</v>
      </c>
      <c r="E62" s="284" t="s">
        <v>7933</v>
      </c>
      <c r="F62" s="284" t="s">
        <v>7293</v>
      </c>
      <c r="G62" s="284">
        <v>2014</v>
      </c>
      <c r="H62" s="284" t="s">
        <v>8097</v>
      </c>
      <c r="I62" s="284" t="s">
        <v>8097</v>
      </c>
      <c r="J62" s="293">
        <v>41248</v>
      </c>
      <c r="K62" s="284" t="s">
        <v>8018</v>
      </c>
      <c r="L62" s="301" t="s">
        <v>8566</v>
      </c>
      <c r="M62" s="290"/>
      <c r="N62" s="294" t="e">
        <v>#N/A</v>
      </c>
    </row>
    <row r="63" spans="1:14" s="295" customFormat="1" ht="47.25" outlineLevel="1">
      <c r="A63" s="358">
        <v>56</v>
      </c>
      <c r="B63" s="297">
        <v>4370</v>
      </c>
      <c r="C63" s="303" t="s">
        <v>132</v>
      </c>
      <c r="D63" s="284" t="s">
        <v>7860</v>
      </c>
      <c r="E63" s="284" t="s">
        <v>7934</v>
      </c>
      <c r="F63" s="284" t="s">
        <v>7293</v>
      </c>
      <c r="G63" s="284">
        <v>2014</v>
      </c>
      <c r="H63" s="284" t="s">
        <v>8098</v>
      </c>
      <c r="I63" s="284" t="s">
        <v>8098</v>
      </c>
      <c r="J63" s="293">
        <v>41423</v>
      </c>
      <c r="K63" s="284" t="s">
        <v>8019</v>
      </c>
      <c r="L63" s="301" t="s">
        <v>8566</v>
      </c>
      <c r="M63" s="290"/>
      <c r="N63" s="294" t="e">
        <v>#N/A</v>
      </c>
    </row>
    <row r="64" spans="1:14" s="295" customFormat="1" ht="47.25" outlineLevel="1">
      <c r="A64" s="358">
        <v>57</v>
      </c>
      <c r="B64" s="297">
        <v>4371</v>
      </c>
      <c r="C64" s="303" t="s">
        <v>132</v>
      </c>
      <c r="D64" s="284" t="s">
        <v>7884</v>
      </c>
      <c r="E64" s="284" t="s">
        <v>7935</v>
      </c>
      <c r="F64" s="284" t="s">
        <v>7293</v>
      </c>
      <c r="G64" s="284">
        <v>2014</v>
      </c>
      <c r="H64" s="284" t="s">
        <v>8127</v>
      </c>
      <c r="I64" s="284" t="s">
        <v>8127</v>
      </c>
      <c r="J64" s="293" t="s">
        <v>8128</v>
      </c>
      <c r="K64" s="284" t="s">
        <v>8020</v>
      </c>
      <c r="L64" s="301" t="s">
        <v>8688</v>
      </c>
      <c r="M64" s="290"/>
      <c r="N64" s="294" t="e">
        <v>#N/A</v>
      </c>
    </row>
    <row r="65" spans="1:14" s="295" customFormat="1" ht="47.25" outlineLevel="1">
      <c r="A65" s="358">
        <v>58</v>
      </c>
      <c r="B65" s="297">
        <v>4375</v>
      </c>
      <c r="C65" s="303" t="s">
        <v>132</v>
      </c>
      <c r="D65" s="284" t="s">
        <v>7891</v>
      </c>
      <c r="E65" s="284" t="s">
        <v>7930</v>
      </c>
      <c r="F65" s="284" t="s">
        <v>7293</v>
      </c>
      <c r="G65" s="284">
        <v>2014</v>
      </c>
      <c r="H65" s="284">
        <v>6100008981</v>
      </c>
      <c r="I65" s="284">
        <v>6100008981</v>
      </c>
      <c r="J65" s="293">
        <v>40904</v>
      </c>
      <c r="K65" s="284" t="s">
        <v>8015</v>
      </c>
      <c r="L65" s="301" t="s">
        <v>8538</v>
      </c>
      <c r="M65" s="290"/>
      <c r="N65" s="294" t="e">
        <v>#N/A</v>
      </c>
    </row>
    <row r="66" spans="1:14" s="295" customFormat="1" ht="47.25" outlineLevel="1">
      <c r="A66" s="358">
        <v>59</v>
      </c>
      <c r="B66" s="297">
        <v>4377</v>
      </c>
      <c r="C66" s="303" t="s">
        <v>132</v>
      </c>
      <c r="D66" s="284" t="s">
        <v>7892</v>
      </c>
      <c r="E66" s="284" t="s">
        <v>7931</v>
      </c>
      <c r="F66" s="284" t="s">
        <v>7293</v>
      </c>
      <c r="G66" s="284">
        <v>2014</v>
      </c>
      <c r="H66" s="284">
        <v>6100015712</v>
      </c>
      <c r="I66" s="284">
        <v>6100015712</v>
      </c>
      <c r="J66" s="293" t="s">
        <v>8094</v>
      </c>
      <c r="K66" s="284" t="s">
        <v>8016</v>
      </c>
      <c r="L66" s="301" t="s">
        <v>8663</v>
      </c>
      <c r="M66" s="290"/>
      <c r="N66" s="294" t="e">
        <v>#N/A</v>
      </c>
    </row>
    <row r="67" spans="1:14" s="295" customFormat="1" ht="63" outlineLevel="1">
      <c r="A67" s="358">
        <v>60</v>
      </c>
      <c r="B67" s="297">
        <v>4380</v>
      </c>
      <c r="C67" s="303" t="s">
        <v>132</v>
      </c>
      <c r="D67" s="284" t="s">
        <v>7864</v>
      </c>
      <c r="E67" s="284" t="s">
        <v>7939</v>
      </c>
      <c r="F67" s="284" t="s">
        <v>7293</v>
      </c>
      <c r="G67" s="284">
        <v>2014</v>
      </c>
      <c r="H67" s="284" t="s">
        <v>8103</v>
      </c>
      <c r="I67" s="284" t="s">
        <v>8103</v>
      </c>
      <c r="J67" s="293">
        <v>41507</v>
      </c>
      <c r="K67" s="284" t="s">
        <v>8024</v>
      </c>
      <c r="L67" s="301" t="s">
        <v>8668</v>
      </c>
      <c r="M67" s="290"/>
      <c r="N67" s="294" t="e">
        <v>#N/A</v>
      </c>
    </row>
    <row r="68" spans="1:14" s="295" customFormat="1" ht="47.25" outlineLevel="1">
      <c r="A68" s="358">
        <v>61</v>
      </c>
      <c r="B68" s="297">
        <v>4381</v>
      </c>
      <c r="C68" s="303" t="s">
        <v>132</v>
      </c>
      <c r="D68" s="284" t="s">
        <v>7099</v>
      </c>
      <c r="E68" s="284" t="s">
        <v>7189</v>
      </c>
      <c r="F68" s="284" t="s">
        <v>7293</v>
      </c>
      <c r="G68" s="284">
        <v>2014</v>
      </c>
      <c r="H68" s="284" t="s">
        <v>8106</v>
      </c>
      <c r="I68" s="284" t="s">
        <v>8106</v>
      </c>
      <c r="J68" s="293">
        <v>41367</v>
      </c>
      <c r="K68" s="284" t="s">
        <v>7396</v>
      </c>
      <c r="L68" s="301" t="s">
        <v>8416</v>
      </c>
      <c r="M68" s="290"/>
      <c r="N68" s="294" t="e">
        <v>#N/A</v>
      </c>
    </row>
    <row r="69" spans="1:14" s="295" customFormat="1" ht="47.25" outlineLevel="1">
      <c r="A69" s="358">
        <v>62</v>
      </c>
      <c r="B69" s="297">
        <v>4383</v>
      </c>
      <c r="C69" s="303" t="s">
        <v>132</v>
      </c>
      <c r="D69" s="284" t="s">
        <v>7871</v>
      </c>
      <c r="E69" s="284" t="s">
        <v>7946</v>
      </c>
      <c r="F69" s="284" t="s">
        <v>7293</v>
      </c>
      <c r="G69" s="284">
        <v>2014</v>
      </c>
      <c r="H69" s="284" t="s">
        <v>8113</v>
      </c>
      <c r="I69" s="284" t="s">
        <v>8113</v>
      </c>
      <c r="J69" s="293">
        <v>41480</v>
      </c>
      <c r="K69" s="284" t="s">
        <v>8030</v>
      </c>
      <c r="L69" s="301" t="s">
        <v>8675</v>
      </c>
      <c r="M69" s="290"/>
      <c r="N69" s="294" t="e">
        <v>#N/A</v>
      </c>
    </row>
    <row r="70" spans="1:14" s="295" customFormat="1" ht="47.25" outlineLevel="1">
      <c r="A70" s="358">
        <v>63</v>
      </c>
      <c r="B70" s="297">
        <v>4386</v>
      </c>
      <c r="C70" s="303" t="s">
        <v>132</v>
      </c>
      <c r="D70" s="284" t="s">
        <v>7872</v>
      </c>
      <c r="E70" s="284" t="s">
        <v>7947</v>
      </c>
      <c r="F70" s="284" t="s">
        <v>7293</v>
      </c>
      <c r="G70" s="284">
        <v>2014</v>
      </c>
      <c r="H70" s="284" t="s">
        <v>8114</v>
      </c>
      <c r="I70" s="284" t="s">
        <v>8114</v>
      </c>
      <c r="J70" s="293">
        <v>41619</v>
      </c>
      <c r="K70" s="284" t="s">
        <v>8031</v>
      </c>
      <c r="L70" s="301" t="s">
        <v>8676</v>
      </c>
      <c r="M70" s="290"/>
      <c r="N70" s="294" t="e">
        <v>#N/A</v>
      </c>
    </row>
    <row r="71" spans="1:14" s="295" customFormat="1" ht="47.25" outlineLevel="1">
      <c r="A71" s="358">
        <v>64</v>
      </c>
      <c r="B71" s="297">
        <v>4387</v>
      </c>
      <c r="C71" s="303" t="s">
        <v>132</v>
      </c>
      <c r="D71" s="284" t="s">
        <v>7878</v>
      </c>
      <c r="E71" s="284" t="s">
        <v>7953</v>
      </c>
      <c r="F71" s="284" t="s">
        <v>7293</v>
      </c>
      <c r="G71" s="284">
        <v>2014</v>
      </c>
      <c r="H71" s="284" t="s">
        <v>8120</v>
      </c>
      <c r="I71" s="284" t="s">
        <v>8120</v>
      </c>
      <c r="J71" s="293">
        <v>41625</v>
      </c>
      <c r="K71" s="284" t="s">
        <v>8037</v>
      </c>
      <c r="L71" s="301" t="s">
        <v>8682</v>
      </c>
      <c r="M71" s="290"/>
      <c r="N71" s="294" t="e">
        <v>#N/A</v>
      </c>
    </row>
    <row r="72" spans="1:14" s="295" customFormat="1" ht="47.25" outlineLevel="1">
      <c r="A72" s="358">
        <v>65</v>
      </c>
      <c r="B72" s="297">
        <v>4388</v>
      </c>
      <c r="C72" s="303" t="s">
        <v>132</v>
      </c>
      <c r="D72" s="284" t="s">
        <v>7880</v>
      </c>
      <c r="E72" s="284" t="s">
        <v>7954</v>
      </c>
      <c r="F72" s="284" t="s">
        <v>7293</v>
      </c>
      <c r="G72" s="284">
        <v>2014</v>
      </c>
      <c r="H72" s="284" t="s">
        <v>8123</v>
      </c>
      <c r="I72" s="284" t="s">
        <v>8123</v>
      </c>
      <c r="J72" s="293">
        <v>41619</v>
      </c>
      <c r="K72" s="284" t="s">
        <v>8038</v>
      </c>
      <c r="L72" s="301" t="s">
        <v>8684</v>
      </c>
      <c r="M72" s="290"/>
      <c r="N72" s="294" t="e">
        <v>#N/A</v>
      </c>
    </row>
    <row r="73" spans="1:14" s="295" customFormat="1" ht="63" outlineLevel="1">
      <c r="A73" s="358">
        <v>66</v>
      </c>
      <c r="B73" s="297">
        <v>4389</v>
      </c>
      <c r="C73" s="303" t="s">
        <v>132</v>
      </c>
      <c r="D73" s="284" t="s">
        <v>7887</v>
      </c>
      <c r="E73" s="284" t="s">
        <v>7958</v>
      </c>
      <c r="F73" s="284" t="s">
        <v>7293</v>
      </c>
      <c r="G73" s="284">
        <v>2014</v>
      </c>
      <c r="H73" s="284" t="s">
        <v>8130</v>
      </c>
      <c r="I73" s="284" t="s">
        <v>8130</v>
      </c>
      <c r="J73" s="293" t="s">
        <v>144</v>
      </c>
      <c r="K73" s="284" t="s">
        <v>8043</v>
      </c>
      <c r="L73" s="301" t="s">
        <v>8690</v>
      </c>
      <c r="M73" s="290"/>
      <c r="N73" s="294" t="e">
        <v>#N/A</v>
      </c>
    </row>
    <row r="74" spans="1:14" s="295" customFormat="1" ht="47.25" outlineLevel="1">
      <c r="A74" s="358">
        <v>67</v>
      </c>
      <c r="B74" s="297">
        <v>4390</v>
      </c>
      <c r="C74" s="303" t="s">
        <v>132</v>
      </c>
      <c r="D74" s="284" t="s">
        <v>7886</v>
      </c>
      <c r="E74" s="284" t="s">
        <v>7957</v>
      </c>
      <c r="F74" s="284" t="s">
        <v>7293</v>
      </c>
      <c r="G74" s="284">
        <v>2014</v>
      </c>
      <c r="H74" s="284">
        <v>6100021760</v>
      </c>
      <c r="I74" s="284">
        <v>6100021760</v>
      </c>
      <c r="J74" s="293">
        <v>41628</v>
      </c>
      <c r="K74" s="284" t="s">
        <v>8042</v>
      </c>
      <c r="L74" s="301" t="s">
        <v>8689</v>
      </c>
      <c r="M74" s="290"/>
      <c r="N74" s="294" t="e">
        <v>#N/A</v>
      </c>
    </row>
    <row r="75" spans="1:14" s="295" customFormat="1" ht="47.25" outlineLevel="1">
      <c r="A75" s="358">
        <v>68</v>
      </c>
      <c r="B75" s="297">
        <v>4393</v>
      </c>
      <c r="C75" s="303" t="s">
        <v>132</v>
      </c>
      <c r="D75" s="284" t="s">
        <v>7889</v>
      </c>
      <c r="E75" s="284" t="s">
        <v>7961</v>
      </c>
      <c r="F75" s="284" t="s">
        <v>7293</v>
      </c>
      <c r="G75" s="284">
        <v>2014</v>
      </c>
      <c r="H75" s="284">
        <v>6100021620</v>
      </c>
      <c r="I75" s="284">
        <v>6100021620</v>
      </c>
      <c r="J75" s="293">
        <v>41625</v>
      </c>
      <c r="K75" s="284" t="s">
        <v>8045</v>
      </c>
      <c r="L75" s="301" t="s">
        <v>8692</v>
      </c>
      <c r="M75" s="290"/>
      <c r="N75" s="294" t="e">
        <v>#N/A</v>
      </c>
    </row>
    <row r="76" spans="1:14" s="295" customFormat="1" ht="47.25" outlineLevel="1">
      <c r="A76" s="358">
        <v>69</v>
      </c>
      <c r="B76" s="297">
        <v>4395</v>
      </c>
      <c r="C76" s="303" t="s">
        <v>132</v>
      </c>
      <c r="D76" s="284" t="s">
        <v>7893</v>
      </c>
      <c r="E76" s="284" t="s">
        <v>7968</v>
      </c>
      <c r="F76" s="284" t="s">
        <v>7293</v>
      </c>
      <c r="G76" s="284">
        <v>2014</v>
      </c>
      <c r="H76" s="284">
        <v>6100015106</v>
      </c>
      <c r="I76" s="284">
        <v>6100015106</v>
      </c>
      <c r="J76" s="293">
        <v>41323</v>
      </c>
      <c r="K76" s="284" t="s">
        <v>8051</v>
      </c>
      <c r="L76" s="301" t="s">
        <v>8695</v>
      </c>
      <c r="M76" s="290" t="s">
        <v>8696</v>
      </c>
      <c r="N76" s="294" t="e">
        <v>#N/A</v>
      </c>
    </row>
    <row r="77" spans="1:14" s="295" customFormat="1" ht="63" outlineLevel="1">
      <c r="A77" s="358">
        <v>70</v>
      </c>
      <c r="B77" s="297">
        <v>4397</v>
      </c>
      <c r="C77" s="303" t="s">
        <v>132</v>
      </c>
      <c r="D77" s="284" t="s">
        <v>7894</v>
      </c>
      <c r="E77" s="284" t="s">
        <v>7969</v>
      </c>
      <c r="F77" s="284" t="s">
        <v>7293</v>
      </c>
      <c r="G77" s="284">
        <v>2014</v>
      </c>
      <c r="H77" s="284">
        <v>6100015701</v>
      </c>
      <c r="I77" s="284">
        <v>6100015701</v>
      </c>
      <c r="J77" s="293">
        <v>41366</v>
      </c>
      <c r="K77" s="284" t="s">
        <v>8052</v>
      </c>
      <c r="L77" s="301" t="s">
        <v>8697</v>
      </c>
      <c r="M77" s="290"/>
      <c r="N77" s="294" t="e">
        <v>#N/A</v>
      </c>
    </row>
    <row r="78" spans="1:14" s="295" customFormat="1" ht="47.25" outlineLevel="1">
      <c r="A78" s="358">
        <v>71</v>
      </c>
      <c r="B78" s="297">
        <v>4398</v>
      </c>
      <c r="C78" s="303" t="s">
        <v>132</v>
      </c>
      <c r="D78" s="284" t="s">
        <v>7895</v>
      </c>
      <c r="E78" s="284" t="s">
        <v>7970</v>
      </c>
      <c r="F78" s="284" t="s">
        <v>7293</v>
      </c>
      <c r="G78" s="284">
        <v>2014</v>
      </c>
      <c r="H78" s="284">
        <v>6100015715</v>
      </c>
      <c r="I78" s="284">
        <v>6100015715</v>
      </c>
      <c r="J78" s="293">
        <v>41362</v>
      </c>
      <c r="K78" s="284" t="s">
        <v>8053</v>
      </c>
      <c r="L78" s="301" t="s">
        <v>8698</v>
      </c>
      <c r="M78" s="290"/>
      <c r="N78" s="294" t="e">
        <v>#N/A</v>
      </c>
    </row>
    <row r="79" spans="1:14" s="295" customFormat="1" ht="47.25" outlineLevel="1">
      <c r="A79" s="358">
        <v>72</v>
      </c>
      <c r="B79" s="297">
        <v>4402</v>
      </c>
      <c r="C79" s="303" t="s">
        <v>132</v>
      </c>
      <c r="D79" s="284" t="s">
        <v>7896</v>
      </c>
      <c r="E79" s="284" t="s">
        <v>7971</v>
      </c>
      <c r="F79" s="284" t="s">
        <v>7293</v>
      </c>
      <c r="G79" s="284">
        <v>2014</v>
      </c>
      <c r="H79" s="284">
        <v>6100015438</v>
      </c>
      <c r="I79" s="284">
        <v>6100015438</v>
      </c>
      <c r="J79" s="293" t="s">
        <v>4520</v>
      </c>
      <c r="K79" s="284" t="s">
        <v>8054</v>
      </c>
      <c r="L79" s="301" t="s">
        <v>8699</v>
      </c>
      <c r="M79" s="290"/>
      <c r="N79" s="294" t="e">
        <v>#N/A</v>
      </c>
    </row>
    <row r="80" spans="1:14" s="295" customFormat="1" ht="47.25" outlineLevel="1">
      <c r="A80" s="358">
        <v>73</v>
      </c>
      <c r="B80" s="297">
        <v>4404</v>
      </c>
      <c r="C80" s="303" t="s">
        <v>132</v>
      </c>
      <c r="D80" s="284" t="s">
        <v>7897</v>
      </c>
      <c r="E80" s="284" t="s">
        <v>7972</v>
      </c>
      <c r="F80" s="284" t="s">
        <v>7293</v>
      </c>
      <c r="G80" s="284">
        <v>2014</v>
      </c>
      <c r="H80" s="284">
        <v>6100016616</v>
      </c>
      <c r="I80" s="284">
        <v>6100016616</v>
      </c>
      <c r="J80" s="293">
        <v>41422</v>
      </c>
      <c r="K80" s="284" t="s">
        <v>8055</v>
      </c>
      <c r="L80" s="301" t="s">
        <v>8700</v>
      </c>
      <c r="M80" s="290"/>
      <c r="N80" s="294" t="e">
        <v>#N/A</v>
      </c>
    </row>
    <row r="81" spans="1:14" s="295" customFormat="1" ht="47.25" outlineLevel="1">
      <c r="A81" s="358">
        <v>74</v>
      </c>
      <c r="B81" s="297">
        <v>4409</v>
      </c>
      <c r="C81" s="303" t="s">
        <v>132</v>
      </c>
      <c r="D81" s="284" t="s">
        <v>7512</v>
      </c>
      <c r="E81" s="284" t="s">
        <v>7611</v>
      </c>
      <c r="F81" s="284" t="s">
        <v>7293</v>
      </c>
      <c r="G81" s="284">
        <v>2014</v>
      </c>
      <c r="H81" s="284">
        <v>6100018372</v>
      </c>
      <c r="I81" s="284">
        <v>6100018372</v>
      </c>
      <c r="J81" s="293">
        <v>41507</v>
      </c>
      <c r="K81" s="284" t="s">
        <v>7759</v>
      </c>
      <c r="L81" s="301" t="s">
        <v>8701</v>
      </c>
      <c r="M81" s="290"/>
      <c r="N81" s="294" t="e">
        <v>#N/A</v>
      </c>
    </row>
    <row r="82" spans="1:14" s="295" customFormat="1" ht="47.25" outlineLevel="1">
      <c r="A82" s="358">
        <v>75</v>
      </c>
      <c r="B82" s="297">
        <v>4410</v>
      </c>
      <c r="C82" s="303" t="s">
        <v>132</v>
      </c>
      <c r="D82" s="284" t="s">
        <v>7513</v>
      </c>
      <c r="E82" s="284" t="s">
        <v>7612</v>
      </c>
      <c r="F82" s="284" t="s">
        <v>7293</v>
      </c>
      <c r="G82" s="284">
        <v>2014</v>
      </c>
      <c r="H82" s="284">
        <v>6100022580</v>
      </c>
      <c r="I82" s="284">
        <v>6100022580</v>
      </c>
      <c r="J82" s="293">
        <v>41694</v>
      </c>
      <c r="K82" s="284" t="s">
        <v>7760</v>
      </c>
      <c r="L82" s="301" t="s">
        <v>8560</v>
      </c>
      <c r="M82" s="290"/>
      <c r="N82" s="294" t="e">
        <v>#N/A</v>
      </c>
    </row>
    <row r="83" spans="1:14" s="295" customFormat="1" ht="47.25" outlineLevel="1">
      <c r="A83" s="358">
        <v>76</v>
      </c>
      <c r="B83" s="297">
        <v>4411</v>
      </c>
      <c r="C83" s="303" t="s">
        <v>132</v>
      </c>
      <c r="D83" s="284" t="s">
        <v>7898</v>
      </c>
      <c r="E83" s="284" t="s">
        <v>7973</v>
      </c>
      <c r="F83" s="284" t="s">
        <v>7293</v>
      </c>
      <c r="G83" s="284">
        <v>2014</v>
      </c>
      <c r="H83" s="284">
        <v>6100023867</v>
      </c>
      <c r="I83" s="284">
        <v>6100023867</v>
      </c>
      <c r="J83" s="293">
        <v>41764</v>
      </c>
      <c r="K83" s="284" t="s">
        <v>8056</v>
      </c>
      <c r="L83" s="301" t="s">
        <v>8702</v>
      </c>
      <c r="M83" s="290"/>
      <c r="N83" s="294" t="e">
        <v>#N/A</v>
      </c>
    </row>
    <row r="84" spans="1:14" s="295" customFormat="1" ht="47.25" outlineLevel="1">
      <c r="A84" s="358">
        <v>77</v>
      </c>
      <c r="B84" s="297">
        <v>4413</v>
      </c>
      <c r="C84" s="303" t="s">
        <v>132</v>
      </c>
      <c r="D84" s="284" t="s">
        <v>7898</v>
      </c>
      <c r="E84" s="284" t="s">
        <v>7974</v>
      </c>
      <c r="F84" s="284" t="s">
        <v>7293</v>
      </c>
      <c r="G84" s="284">
        <v>2014</v>
      </c>
      <c r="H84" s="284">
        <v>6100023869</v>
      </c>
      <c r="I84" s="284">
        <v>6100023869</v>
      </c>
      <c r="J84" s="293">
        <v>41788</v>
      </c>
      <c r="K84" s="284" t="s">
        <v>8057</v>
      </c>
      <c r="L84" s="301" t="s">
        <v>8702</v>
      </c>
      <c r="M84" s="290"/>
      <c r="N84" s="294" t="e">
        <v>#N/A</v>
      </c>
    </row>
    <row r="85" spans="1:14" s="295" customFormat="1" ht="47.25" outlineLevel="1">
      <c r="A85" s="358">
        <v>78</v>
      </c>
      <c r="B85" s="297">
        <v>4414</v>
      </c>
      <c r="C85" s="303" t="s">
        <v>132</v>
      </c>
      <c r="D85" s="284" t="s">
        <v>7899</v>
      </c>
      <c r="E85" s="284" t="s">
        <v>7975</v>
      </c>
      <c r="F85" s="284" t="s">
        <v>7293</v>
      </c>
      <c r="G85" s="284">
        <v>2014</v>
      </c>
      <c r="H85" s="284">
        <v>6100024975</v>
      </c>
      <c r="I85" s="284">
        <v>6100024975</v>
      </c>
      <c r="J85" s="293">
        <v>41828</v>
      </c>
      <c r="K85" s="284" t="s">
        <v>8058</v>
      </c>
      <c r="L85" s="301" t="s">
        <v>8703</v>
      </c>
      <c r="M85" s="290"/>
      <c r="N85" s="294" t="e">
        <v>#N/A</v>
      </c>
    </row>
    <row r="86" spans="1:14" s="295" customFormat="1" ht="47.25" outlineLevel="1">
      <c r="A86" s="358">
        <v>79</v>
      </c>
      <c r="B86" s="297">
        <v>4415</v>
      </c>
      <c r="C86" s="303" t="s">
        <v>132</v>
      </c>
      <c r="D86" s="284" t="s">
        <v>7527</v>
      </c>
      <c r="E86" s="284" t="s">
        <v>7976</v>
      </c>
      <c r="F86" s="284" t="s">
        <v>7293</v>
      </c>
      <c r="G86" s="284">
        <v>2014</v>
      </c>
      <c r="H86" s="284">
        <v>6100024804</v>
      </c>
      <c r="I86" s="284">
        <v>6100024804</v>
      </c>
      <c r="J86" s="293">
        <v>41827</v>
      </c>
      <c r="K86" s="284" t="s">
        <v>8059</v>
      </c>
      <c r="L86" s="301" t="s">
        <v>8541</v>
      </c>
      <c r="M86" s="290"/>
      <c r="N86" s="294" t="e">
        <v>#N/A</v>
      </c>
    </row>
    <row r="87" spans="1:14" s="295" customFormat="1" ht="47.25" outlineLevel="1">
      <c r="A87" s="358">
        <v>80</v>
      </c>
      <c r="B87" s="273">
        <v>5535</v>
      </c>
      <c r="C87" s="303" t="s">
        <v>132</v>
      </c>
      <c r="D87" s="284" t="s">
        <v>7900</v>
      </c>
      <c r="E87" s="284" t="s">
        <v>7977</v>
      </c>
      <c r="F87" s="284" t="s">
        <v>7293</v>
      </c>
      <c r="G87" s="284">
        <v>2014</v>
      </c>
      <c r="H87" s="284">
        <v>6100018092</v>
      </c>
      <c r="I87" s="284">
        <v>6100018092</v>
      </c>
      <c r="J87" s="293">
        <v>41494</v>
      </c>
      <c r="K87" s="284" t="s">
        <v>3515</v>
      </c>
      <c r="L87" s="301" t="s">
        <v>8704</v>
      </c>
      <c r="M87" s="290"/>
      <c r="N87" s="294" t="e">
        <v>#N/A</v>
      </c>
    </row>
    <row r="88" spans="1:14" s="295" customFormat="1" ht="47.25" outlineLevel="1">
      <c r="A88" s="358">
        <v>81</v>
      </c>
      <c r="B88" s="273">
        <v>5537</v>
      </c>
      <c r="C88" s="303" t="s">
        <v>132</v>
      </c>
      <c r="D88" s="284" t="s">
        <v>7901</v>
      </c>
      <c r="E88" s="284" t="s">
        <v>7978</v>
      </c>
      <c r="F88" s="284" t="s">
        <v>7293</v>
      </c>
      <c r="G88" s="284">
        <v>2014</v>
      </c>
      <c r="H88" s="284" t="s">
        <v>8136</v>
      </c>
      <c r="I88" s="284">
        <v>6100020914</v>
      </c>
      <c r="J88" s="293">
        <v>41579</v>
      </c>
      <c r="K88" s="284" t="s">
        <v>8061</v>
      </c>
      <c r="L88" s="301" t="s">
        <v>8705</v>
      </c>
      <c r="M88" s="290"/>
      <c r="N88" s="294" t="e">
        <v>#N/A</v>
      </c>
    </row>
    <row r="89" spans="1:14" s="295" customFormat="1" ht="47.25" outlineLevel="1">
      <c r="A89" s="358">
        <v>82</v>
      </c>
      <c r="B89" s="278">
        <v>6157</v>
      </c>
      <c r="C89" s="303" t="s">
        <v>132</v>
      </c>
      <c r="D89" s="284" t="s">
        <v>7900</v>
      </c>
      <c r="E89" s="284" t="s">
        <v>7977</v>
      </c>
      <c r="F89" s="284" t="s">
        <v>7293</v>
      </c>
      <c r="G89" s="284">
        <v>2014</v>
      </c>
      <c r="H89" s="284">
        <v>6100018092</v>
      </c>
      <c r="I89" s="284">
        <v>6100018092</v>
      </c>
      <c r="J89" s="293">
        <v>41494</v>
      </c>
      <c r="K89" s="284" t="s">
        <v>3515</v>
      </c>
      <c r="L89" s="301" t="s">
        <v>8704</v>
      </c>
      <c r="M89" s="290"/>
      <c r="N89" s="294" t="e">
        <v>#N/A</v>
      </c>
    </row>
    <row r="90" spans="1:14" s="295" customFormat="1" ht="47.25" outlineLevel="1">
      <c r="A90" s="358">
        <v>83</v>
      </c>
      <c r="B90" s="278">
        <v>6159</v>
      </c>
      <c r="C90" s="303" t="s">
        <v>132</v>
      </c>
      <c r="D90" s="284" t="s">
        <v>7537</v>
      </c>
      <c r="E90" s="284" t="s">
        <v>7642</v>
      </c>
      <c r="F90" s="284" t="s">
        <v>7293</v>
      </c>
      <c r="G90" s="284">
        <v>2014</v>
      </c>
      <c r="H90" s="284">
        <v>6100023156</v>
      </c>
      <c r="I90" s="284">
        <v>6100023156</v>
      </c>
      <c r="J90" s="293">
        <v>41725</v>
      </c>
      <c r="K90" s="284" t="s">
        <v>7792</v>
      </c>
      <c r="L90" s="301" t="s">
        <v>8581</v>
      </c>
      <c r="M90" s="290" t="s">
        <v>8582</v>
      </c>
      <c r="N90" s="294" t="e">
        <v>#N/A</v>
      </c>
    </row>
    <row r="91" spans="1:14" s="295" customFormat="1" ht="47.25" outlineLevel="1">
      <c r="A91" s="358">
        <v>84</v>
      </c>
      <c r="B91" s="278">
        <v>6160</v>
      </c>
      <c r="C91" s="303" t="s">
        <v>132</v>
      </c>
      <c r="D91" s="284" t="s">
        <v>7902</v>
      </c>
      <c r="E91" s="284" t="s">
        <v>7979</v>
      </c>
      <c r="F91" s="284" t="s">
        <v>7293</v>
      </c>
      <c r="G91" s="284">
        <v>2014</v>
      </c>
      <c r="H91" s="284">
        <v>6100023323</v>
      </c>
      <c r="I91" s="284">
        <v>6100023323</v>
      </c>
      <c r="J91" s="293">
        <v>41733</v>
      </c>
      <c r="K91" s="284" t="s">
        <v>8062</v>
      </c>
      <c r="L91" s="301" t="s">
        <v>8706</v>
      </c>
      <c r="M91" s="290"/>
      <c r="N91" s="294" t="e">
        <v>#N/A</v>
      </c>
    </row>
    <row r="92" spans="1:14" s="295" customFormat="1" ht="47.25" outlineLevel="1">
      <c r="A92" s="358">
        <v>85</v>
      </c>
      <c r="B92" s="297">
        <v>6768</v>
      </c>
      <c r="C92" s="303" t="s">
        <v>132</v>
      </c>
      <c r="D92" s="284" t="s">
        <v>7513</v>
      </c>
      <c r="E92" s="284" t="s">
        <v>7612</v>
      </c>
      <c r="F92" s="284" t="s">
        <v>7293</v>
      </c>
      <c r="G92" s="284">
        <v>2014</v>
      </c>
      <c r="H92" s="284">
        <v>6100022580</v>
      </c>
      <c r="I92" s="284">
        <v>6100022580</v>
      </c>
      <c r="J92" s="293">
        <v>41694</v>
      </c>
      <c r="K92" s="284" t="s">
        <v>7760</v>
      </c>
      <c r="L92" s="301" t="s">
        <v>8560</v>
      </c>
      <c r="M92" s="290"/>
      <c r="N92" s="294" t="e">
        <v>#N/A</v>
      </c>
    </row>
    <row r="93" spans="1:14" s="295" customFormat="1" ht="47.25" outlineLevel="1">
      <c r="A93" s="358">
        <v>86</v>
      </c>
      <c r="B93" s="297">
        <v>6769</v>
      </c>
      <c r="C93" s="303" t="s">
        <v>132</v>
      </c>
      <c r="D93" s="284" t="s">
        <v>7527</v>
      </c>
      <c r="E93" s="284" t="s">
        <v>7976</v>
      </c>
      <c r="F93" s="284" t="s">
        <v>7293</v>
      </c>
      <c r="G93" s="284">
        <v>2014</v>
      </c>
      <c r="H93" s="284">
        <v>6100024804</v>
      </c>
      <c r="I93" s="284">
        <v>6100024804</v>
      </c>
      <c r="J93" s="293">
        <v>41827</v>
      </c>
      <c r="K93" s="284" t="s">
        <v>8059</v>
      </c>
      <c r="L93" s="301" t="s">
        <v>8541</v>
      </c>
      <c r="M93" s="290"/>
      <c r="N93" s="294" t="e">
        <v>#N/A</v>
      </c>
    </row>
    <row r="94" spans="1:14" s="295" customFormat="1" ht="47.25" outlineLevel="1">
      <c r="A94" s="358">
        <v>87</v>
      </c>
      <c r="B94" s="297">
        <v>6771</v>
      </c>
      <c r="C94" s="303" t="s">
        <v>132</v>
      </c>
      <c r="D94" s="284" t="s">
        <v>7867</v>
      </c>
      <c r="E94" s="284" t="s">
        <v>7942</v>
      </c>
      <c r="F94" s="284" t="s">
        <v>7293</v>
      </c>
      <c r="G94" s="284">
        <v>2014</v>
      </c>
      <c r="H94" s="284" t="s">
        <v>8107</v>
      </c>
      <c r="I94" s="284" t="s">
        <v>8107</v>
      </c>
      <c r="J94" s="293">
        <v>41234</v>
      </c>
      <c r="K94" s="284" t="s">
        <v>309</v>
      </c>
      <c r="L94" s="301" t="s">
        <v>8672</v>
      </c>
      <c r="M94" s="290"/>
      <c r="N94" s="294" t="e">
        <v>#N/A</v>
      </c>
    </row>
    <row r="95" spans="1:14" s="295" customFormat="1" ht="47.25" outlineLevel="1">
      <c r="A95" s="358">
        <v>88</v>
      </c>
      <c r="B95" s="297">
        <v>6772</v>
      </c>
      <c r="C95" s="303" t="s">
        <v>132</v>
      </c>
      <c r="D95" s="284" t="s">
        <v>7903</v>
      </c>
      <c r="E95" s="284" t="s">
        <v>7980</v>
      </c>
      <c r="F95" s="284" t="s">
        <v>7293</v>
      </c>
      <c r="G95" s="284">
        <v>2014</v>
      </c>
      <c r="H95" s="284">
        <v>6100013529</v>
      </c>
      <c r="I95" s="284">
        <v>6100013529</v>
      </c>
      <c r="J95" s="293">
        <v>41214</v>
      </c>
      <c r="K95" s="284" t="s">
        <v>8063</v>
      </c>
      <c r="L95" s="301" t="s">
        <v>8707</v>
      </c>
      <c r="M95" s="290"/>
      <c r="N95" s="294" t="e">
        <v>#N/A</v>
      </c>
    </row>
    <row r="96" spans="1:14" s="295" customFormat="1" ht="47.25" outlineLevel="1">
      <c r="A96" s="358">
        <v>89</v>
      </c>
      <c r="B96" s="297">
        <v>6773</v>
      </c>
      <c r="C96" s="303" t="s">
        <v>132</v>
      </c>
      <c r="D96" s="284" t="s">
        <v>7904</v>
      </c>
      <c r="E96" s="284" t="s">
        <v>7981</v>
      </c>
      <c r="F96" s="284" t="s">
        <v>7293</v>
      </c>
      <c r="G96" s="284">
        <v>2014</v>
      </c>
      <c r="H96" s="284">
        <v>6100005729</v>
      </c>
      <c r="I96" s="284">
        <v>6100005729</v>
      </c>
      <c r="J96" s="293">
        <v>40686</v>
      </c>
      <c r="K96" s="284" t="s">
        <v>8064</v>
      </c>
      <c r="L96" s="301" t="s">
        <v>8463</v>
      </c>
      <c r="M96" s="290"/>
      <c r="N96" s="294" t="e">
        <v>#N/A</v>
      </c>
    </row>
    <row r="97" spans="1:14" s="295" customFormat="1" ht="47.25" outlineLevel="1">
      <c r="A97" s="358">
        <v>90</v>
      </c>
      <c r="B97" s="297">
        <v>6776</v>
      </c>
      <c r="C97" s="303" t="s">
        <v>132</v>
      </c>
      <c r="D97" s="284" t="s">
        <v>7905</v>
      </c>
      <c r="E97" s="284" t="s">
        <v>7982</v>
      </c>
      <c r="F97" s="284" t="s">
        <v>7293</v>
      </c>
      <c r="G97" s="284">
        <v>2014</v>
      </c>
      <c r="H97" s="284">
        <v>6100018445</v>
      </c>
      <c r="I97" s="284">
        <v>6100018445</v>
      </c>
      <c r="J97" s="293" t="s">
        <v>8137</v>
      </c>
      <c r="K97" s="284" t="s">
        <v>8065</v>
      </c>
      <c r="L97" s="301" t="s">
        <v>8538</v>
      </c>
      <c r="M97" s="290"/>
      <c r="N97" s="294" t="e">
        <v>#N/A</v>
      </c>
    </row>
    <row r="98" spans="1:14" s="295" customFormat="1" ht="47.25" outlineLevel="1">
      <c r="A98" s="358">
        <v>91</v>
      </c>
      <c r="B98" s="297">
        <v>6777</v>
      </c>
      <c r="C98" s="303" t="s">
        <v>132</v>
      </c>
      <c r="D98" s="284" t="s">
        <v>7906</v>
      </c>
      <c r="E98" s="284" t="s">
        <v>7983</v>
      </c>
      <c r="F98" s="284" t="s">
        <v>7293</v>
      </c>
      <c r="G98" s="284">
        <v>2014</v>
      </c>
      <c r="H98" s="284">
        <v>6100026268</v>
      </c>
      <c r="I98" s="284">
        <v>6100026268</v>
      </c>
      <c r="J98" s="293">
        <v>41898</v>
      </c>
      <c r="K98" s="284" t="s">
        <v>7501</v>
      </c>
      <c r="L98" s="301" t="s">
        <v>8708</v>
      </c>
      <c r="M98" s="290"/>
      <c r="N98" s="294" t="e">
        <v>#N/A</v>
      </c>
    </row>
    <row r="99" spans="1:14" s="295" customFormat="1" ht="47.25" outlineLevel="1">
      <c r="A99" s="358">
        <v>92</v>
      </c>
      <c r="B99" s="297">
        <v>6778</v>
      </c>
      <c r="C99" s="303" t="s">
        <v>132</v>
      </c>
      <c r="D99" s="284" t="s">
        <v>7906</v>
      </c>
      <c r="E99" s="284" t="s">
        <v>7984</v>
      </c>
      <c r="F99" s="284" t="s">
        <v>7293</v>
      </c>
      <c r="G99" s="284">
        <v>2014</v>
      </c>
      <c r="H99" s="284">
        <v>6100026267</v>
      </c>
      <c r="I99" s="284">
        <v>6100026267</v>
      </c>
      <c r="J99" s="293">
        <v>41898</v>
      </c>
      <c r="K99" s="284" t="s">
        <v>8066</v>
      </c>
      <c r="L99" s="301" t="s">
        <v>8708</v>
      </c>
      <c r="M99" s="290"/>
      <c r="N99" s="294" t="e">
        <v>#N/A</v>
      </c>
    </row>
    <row r="100" spans="1:14" s="295" customFormat="1" ht="47.25" outlineLevel="1">
      <c r="A100" s="358">
        <v>93</v>
      </c>
      <c r="B100" s="297">
        <v>6779</v>
      </c>
      <c r="C100" s="303" t="s">
        <v>132</v>
      </c>
      <c r="D100" s="284" t="s">
        <v>7522</v>
      </c>
      <c r="E100" s="284" t="s">
        <v>7985</v>
      </c>
      <c r="F100" s="284" t="s">
        <v>7293</v>
      </c>
      <c r="G100" s="284">
        <v>2014</v>
      </c>
      <c r="H100" s="284">
        <v>6100026929</v>
      </c>
      <c r="I100" s="284">
        <v>6100026929</v>
      </c>
      <c r="J100" s="293">
        <v>41935</v>
      </c>
      <c r="K100" s="284" t="s">
        <v>8067</v>
      </c>
      <c r="L100" s="301" t="s">
        <v>8463</v>
      </c>
      <c r="M100" s="290"/>
      <c r="N100" s="294" t="e">
        <v>#N/A</v>
      </c>
    </row>
    <row r="101" spans="1:14" s="295" customFormat="1" ht="47.25" outlineLevel="1">
      <c r="A101" s="358">
        <v>94</v>
      </c>
      <c r="B101" s="273">
        <v>7666</v>
      </c>
      <c r="C101" s="303" t="s">
        <v>132</v>
      </c>
      <c r="D101" s="284" t="s">
        <v>7907</v>
      </c>
      <c r="E101" s="284" t="s">
        <v>7986</v>
      </c>
      <c r="F101" s="284" t="s">
        <v>7293</v>
      </c>
      <c r="G101" s="284">
        <v>2014</v>
      </c>
      <c r="H101" s="284">
        <v>6100009619</v>
      </c>
      <c r="I101" s="284">
        <v>6100009619</v>
      </c>
      <c r="J101" s="293">
        <v>40987</v>
      </c>
      <c r="K101" s="284" t="s">
        <v>8068</v>
      </c>
      <c r="L101" s="301" t="s">
        <v>8709</v>
      </c>
      <c r="M101" s="290"/>
      <c r="N101" s="294" t="e">
        <v>#N/A</v>
      </c>
    </row>
    <row r="102" spans="1:14" s="295" customFormat="1" ht="47.25" outlineLevel="1">
      <c r="A102" s="358">
        <v>95</v>
      </c>
      <c r="B102" s="273">
        <v>7668</v>
      </c>
      <c r="C102" s="303" t="s">
        <v>132</v>
      </c>
      <c r="D102" s="284" t="s">
        <v>7904</v>
      </c>
      <c r="E102" s="284" t="s">
        <v>7987</v>
      </c>
      <c r="F102" s="284" t="s">
        <v>7293</v>
      </c>
      <c r="G102" s="284">
        <v>2014</v>
      </c>
      <c r="H102" s="284">
        <v>6100013037</v>
      </c>
      <c r="I102" s="284">
        <v>6100013037</v>
      </c>
      <c r="J102" s="293">
        <v>41184</v>
      </c>
      <c r="K102" s="284" t="s">
        <v>8069</v>
      </c>
      <c r="L102" s="301" t="s">
        <v>8463</v>
      </c>
      <c r="M102" s="290"/>
      <c r="N102" s="294" t="e">
        <v>#N/A</v>
      </c>
    </row>
    <row r="103" spans="1:14" s="295" customFormat="1" ht="47.25" outlineLevel="1">
      <c r="A103" s="358">
        <v>96</v>
      </c>
      <c r="B103" s="273">
        <v>7670</v>
      </c>
      <c r="C103" s="303" t="s">
        <v>132</v>
      </c>
      <c r="D103" s="284" t="s">
        <v>7904</v>
      </c>
      <c r="E103" s="284" t="s">
        <v>7988</v>
      </c>
      <c r="F103" s="284" t="s">
        <v>7293</v>
      </c>
      <c r="G103" s="284">
        <v>2014</v>
      </c>
      <c r="H103" s="284">
        <v>6100009145</v>
      </c>
      <c r="I103" s="284">
        <v>6100009145</v>
      </c>
      <c r="J103" s="293">
        <v>40980</v>
      </c>
      <c r="K103" s="284" t="s">
        <v>8070</v>
      </c>
      <c r="L103" s="301" t="s">
        <v>8463</v>
      </c>
      <c r="M103" s="290"/>
      <c r="N103" s="294" t="e">
        <v>#N/A</v>
      </c>
    </row>
    <row r="104" spans="1:14" s="295" customFormat="1" ht="47.25" outlineLevel="1">
      <c r="A104" s="358">
        <v>97</v>
      </c>
      <c r="B104" s="273">
        <v>7671</v>
      </c>
      <c r="C104" s="303" t="s">
        <v>132</v>
      </c>
      <c r="D104" s="284" t="s">
        <v>7904</v>
      </c>
      <c r="E104" s="284" t="s">
        <v>7989</v>
      </c>
      <c r="F104" s="284" t="s">
        <v>7293</v>
      </c>
      <c r="G104" s="284">
        <v>2014</v>
      </c>
      <c r="H104" s="284">
        <v>6100011315</v>
      </c>
      <c r="I104" s="284">
        <v>6100011315</v>
      </c>
      <c r="J104" s="293" t="s">
        <v>8138</v>
      </c>
      <c r="K104" s="284" t="s">
        <v>8071</v>
      </c>
      <c r="L104" s="301" t="s">
        <v>8463</v>
      </c>
      <c r="M104" s="290"/>
      <c r="N104" s="294" t="e">
        <v>#N/A</v>
      </c>
    </row>
    <row r="105" spans="1:14" s="295" customFormat="1" ht="47.25" outlineLevel="1">
      <c r="A105" s="358">
        <v>98</v>
      </c>
      <c r="B105" s="273">
        <v>7672</v>
      </c>
      <c r="C105" s="303" t="s">
        <v>132</v>
      </c>
      <c r="D105" s="284" t="s">
        <v>7908</v>
      </c>
      <c r="E105" s="284" t="s">
        <v>7990</v>
      </c>
      <c r="F105" s="284" t="s">
        <v>7293</v>
      </c>
      <c r="G105" s="284">
        <v>2014</v>
      </c>
      <c r="H105" s="284">
        <v>6100011737</v>
      </c>
      <c r="I105" s="284">
        <v>6100011737</v>
      </c>
      <c r="J105" s="293">
        <v>41113</v>
      </c>
      <c r="K105" s="284" t="s">
        <v>8072</v>
      </c>
      <c r="L105" s="301" t="s">
        <v>8710</v>
      </c>
      <c r="M105" s="290"/>
      <c r="N105" s="294" t="e">
        <v>#N/A</v>
      </c>
    </row>
    <row r="106" spans="1:14" s="295" customFormat="1" ht="47.25" outlineLevel="1">
      <c r="A106" s="358">
        <v>99</v>
      </c>
      <c r="B106" s="273">
        <v>7673</v>
      </c>
      <c r="C106" s="303" t="s">
        <v>132</v>
      </c>
      <c r="D106" s="284" t="s">
        <v>7909</v>
      </c>
      <c r="E106" s="284" t="s">
        <v>7991</v>
      </c>
      <c r="F106" s="284" t="s">
        <v>7293</v>
      </c>
      <c r="G106" s="284">
        <v>2014</v>
      </c>
      <c r="H106" s="284">
        <v>6100013036</v>
      </c>
      <c r="I106" s="284">
        <v>6100013036</v>
      </c>
      <c r="J106" s="293">
        <v>41184</v>
      </c>
      <c r="K106" s="284" t="s">
        <v>8073</v>
      </c>
      <c r="L106" s="301" t="s">
        <v>8711</v>
      </c>
      <c r="M106" s="290"/>
      <c r="N106" s="294" t="e">
        <v>#N/A</v>
      </c>
    </row>
    <row r="107" spans="1:14" s="295" customFormat="1" ht="47.25" outlineLevel="1">
      <c r="A107" s="358">
        <v>100</v>
      </c>
      <c r="B107" s="273">
        <v>7674</v>
      </c>
      <c r="C107" s="303" t="s">
        <v>132</v>
      </c>
      <c r="D107" s="284" t="s">
        <v>7910</v>
      </c>
      <c r="E107" s="284" t="s">
        <v>7992</v>
      </c>
      <c r="F107" s="284" t="s">
        <v>7293</v>
      </c>
      <c r="G107" s="284">
        <v>2014</v>
      </c>
      <c r="H107" s="284">
        <v>6100011350</v>
      </c>
      <c r="I107" s="284">
        <v>6100011350</v>
      </c>
      <c r="J107" s="293">
        <v>41087</v>
      </c>
      <c r="K107" s="284" t="s">
        <v>8074</v>
      </c>
      <c r="L107" s="301" t="s">
        <v>8540</v>
      </c>
      <c r="M107" s="290"/>
      <c r="N107" s="294" t="e">
        <v>#N/A</v>
      </c>
    </row>
    <row r="108" spans="1:14" s="295" customFormat="1" ht="47.25" outlineLevel="1">
      <c r="A108" s="358">
        <v>101</v>
      </c>
      <c r="B108" s="273">
        <v>7675</v>
      </c>
      <c r="C108" s="303" t="s">
        <v>132</v>
      </c>
      <c r="D108" s="284" t="s">
        <v>8262</v>
      </c>
      <c r="E108" s="284" t="s">
        <v>7993</v>
      </c>
      <c r="F108" s="284" t="s">
        <v>7293</v>
      </c>
      <c r="G108" s="284">
        <v>2014</v>
      </c>
      <c r="H108" s="284">
        <v>6100018680</v>
      </c>
      <c r="I108" s="284">
        <v>6100018680</v>
      </c>
      <c r="J108" s="293">
        <v>41526</v>
      </c>
      <c r="K108" s="284" t="s">
        <v>8075</v>
      </c>
      <c r="L108" s="301" t="s">
        <v>8712</v>
      </c>
      <c r="M108" s="290"/>
      <c r="N108" s="294" t="e">
        <v>#N/A</v>
      </c>
    </row>
    <row r="109" spans="1:14" s="295" customFormat="1" ht="47.25" outlineLevel="1">
      <c r="A109" s="358">
        <v>102</v>
      </c>
      <c r="B109" s="273">
        <v>7686</v>
      </c>
      <c r="C109" s="303" t="s">
        <v>132</v>
      </c>
      <c r="D109" s="284" t="s">
        <v>7896</v>
      </c>
      <c r="E109" s="284" t="s">
        <v>7971</v>
      </c>
      <c r="F109" s="284" t="s">
        <v>7293</v>
      </c>
      <c r="G109" s="284">
        <v>2014</v>
      </c>
      <c r="H109" s="284">
        <v>6100015438</v>
      </c>
      <c r="I109" s="284">
        <v>6100015438</v>
      </c>
      <c r="J109" s="293" t="s">
        <v>4520</v>
      </c>
      <c r="K109" s="284" t="s">
        <v>8054</v>
      </c>
      <c r="L109" s="301" t="s">
        <v>8699</v>
      </c>
      <c r="M109" s="290"/>
      <c r="N109" s="294" t="e">
        <v>#N/A</v>
      </c>
    </row>
    <row r="110" spans="1:14" s="295" customFormat="1" ht="47.25" outlineLevel="1">
      <c r="A110" s="358">
        <v>103</v>
      </c>
      <c r="B110" s="273">
        <v>7689</v>
      </c>
      <c r="C110" s="303" t="s">
        <v>132</v>
      </c>
      <c r="D110" s="284" t="s">
        <v>7898</v>
      </c>
      <c r="E110" s="284" t="s">
        <v>7973</v>
      </c>
      <c r="F110" s="284" t="s">
        <v>7293</v>
      </c>
      <c r="G110" s="284">
        <v>2014</v>
      </c>
      <c r="H110" s="284">
        <v>6100023867</v>
      </c>
      <c r="I110" s="284">
        <v>6100023867</v>
      </c>
      <c r="J110" s="293">
        <v>41764</v>
      </c>
      <c r="K110" s="284" t="s">
        <v>8056</v>
      </c>
      <c r="L110" s="301" t="s">
        <v>8702</v>
      </c>
      <c r="M110" s="290"/>
      <c r="N110" s="294" t="e">
        <v>#N/A</v>
      </c>
    </row>
    <row r="111" spans="1:14" s="295" customFormat="1" ht="47.25" outlineLevel="1">
      <c r="A111" s="358">
        <v>104</v>
      </c>
      <c r="B111" s="273">
        <v>7690</v>
      </c>
      <c r="C111" s="303" t="s">
        <v>132</v>
      </c>
      <c r="D111" s="284" t="s">
        <v>7898</v>
      </c>
      <c r="E111" s="284" t="s">
        <v>7974</v>
      </c>
      <c r="F111" s="284" t="s">
        <v>7293</v>
      </c>
      <c r="G111" s="284">
        <v>2014</v>
      </c>
      <c r="H111" s="284">
        <v>6100023869</v>
      </c>
      <c r="I111" s="284">
        <v>6100023869</v>
      </c>
      <c r="J111" s="293">
        <v>41788</v>
      </c>
      <c r="K111" s="284" t="s">
        <v>8057</v>
      </c>
      <c r="L111" s="301" t="s">
        <v>8702</v>
      </c>
      <c r="M111" s="290"/>
      <c r="N111" s="294" t="e">
        <v>#N/A</v>
      </c>
    </row>
    <row r="112" spans="1:14" s="295" customFormat="1" ht="47.25" outlineLevel="1">
      <c r="A112" s="358">
        <v>105</v>
      </c>
      <c r="B112" s="273">
        <v>7691</v>
      </c>
      <c r="C112" s="303" t="s">
        <v>132</v>
      </c>
      <c r="D112" s="284" t="s">
        <v>7906</v>
      </c>
      <c r="E112" s="284" t="s">
        <v>7984</v>
      </c>
      <c r="F112" s="284" t="s">
        <v>7293</v>
      </c>
      <c r="G112" s="284">
        <v>2014</v>
      </c>
      <c r="H112" s="284">
        <v>6100026267</v>
      </c>
      <c r="I112" s="284">
        <v>6100026267</v>
      </c>
      <c r="J112" s="293">
        <v>41898</v>
      </c>
      <c r="K112" s="284" t="s">
        <v>8066</v>
      </c>
      <c r="L112" s="301" t="s">
        <v>8708</v>
      </c>
      <c r="M112" s="290"/>
      <c r="N112" s="294" t="e">
        <v>#N/A</v>
      </c>
    </row>
    <row r="113" spans="1:14" s="295" customFormat="1" ht="47.25" outlineLevel="1">
      <c r="A113" s="358">
        <v>106</v>
      </c>
      <c r="B113" s="273">
        <v>7692</v>
      </c>
      <c r="C113" s="303" t="s">
        <v>132</v>
      </c>
      <c r="D113" s="284" t="s">
        <v>7522</v>
      </c>
      <c r="E113" s="284" t="s">
        <v>7985</v>
      </c>
      <c r="F113" s="284" t="s">
        <v>7293</v>
      </c>
      <c r="G113" s="284">
        <v>2014</v>
      </c>
      <c r="H113" s="284">
        <v>6100026929</v>
      </c>
      <c r="I113" s="284">
        <v>6100026929</v>
      </c>
      <c r="J113" s="293">
        <v>41935</v>
      </c>
      <c r="K113" s="284" t="s">
        <v>8067</v>
      </c>
      <c r="L113" s="301" t="s">
        <v>8463</v>
      </c>
      <c r="M113" s="290"/>
      <c r="N113" s="294" t="e">
        <v>#N/A</v>
      </c>
    </row>
    <row r="114" spans="1:14" s="295" customFormat="1" ht="63" outlineLevel="1">
      <c r="A114" s="358">
        <v>107</v>
      </c>
      <c r="B114" s="273">
        <v>7693</v>
      </c>
      <c r="C114" s="303" t="s">
        <v>132</v>
      </c>
      <c r="D114" s="284" t="s">
        <v>7911</v>
      </c>
      <c r="E114" s="284" t="s">
        <v>7994</v>
      </c>
      <c r="F114" s="284" t="s">
        <v>7293</v>
      </c>
      <c r="G114" s="284">
        <v>2014</v>
      </c>
      <c r="H114" s="284">
        <v>6100016009</v>
      </c>
      <c r="I114" s="284">
        <v>6100016009</v>
      </c>
      <c r="J114" s="293">
        <v>41380</v>
      </c>
      <c r="K114" s="284" t="s">
        <v>8076</v>
      </c>
      <c r="L114" s="301" t="s">
        <v>8713</v>
      </c>
      <c r="M114" s="290"/>
      <c r="N114" s="294" t="e">
        <v>#N/A</v>
      </c>
    </row>
    <row r="115" spans="1:14" s="295" customFormat="1" ht="47.25" outlineLevel="1">
      <c r="A115" s="358">
        <v>108</v>
      </c>
      <c r="B115" s="273">
        <v>7694</v>
      </c>
      <c r="C115" s="303" t="s">
        <v>132</v>
      </c>
      <c r="D115" s="284" t="s">
        <v>7912</v>
      </c>
      <c r="E115" s="284" t="s">
        <v>7995</v>
      </c>
      <c r="F115" s="284" t="s">
        <v>7293</v>
      </c>
      <c r="G115" s="284">
        <v>2014</v>
      </c>
      <c r="H115" s="284">
        <v>6100016216</v>
      </c>
      <c r="I115" s="284">
        <v>6100016216</v>
      </c>
      <c r="J115" s="293">
        <v>41389</v>
      </c>
      <c r="K115" s="284" t="s">
        <v>8076</v>
      </c>
      <c r="L115" s="301" t="s">
        <v>8714</v>
      </c>
      <c r="M115" s="290"/>
      <c r="N115" s="294" t="e">
        <v>#N/A</v>
      </c>
    </row>
    <row r="116" spans="1:14" s="295" customFormat="1" ht="47.25" outlineLevel="1">
      <c r="A116" s="358">
        <v>109</v>
      </c>
      <c r="B116" s="273">
        <v>7696</v>
      </c>
      <c r="C116" s="303" t="s">
        <v>132</v>
      </c>
      <c r="D116" s="284" t="s">
        <v>7502</v>
      </c>
      <c r="E116" s="284" t="s">
        <v>7601</v>
      </c>
      <c r="F116" s="284" t="s">
        <v>7293</v>
      </c>
      <c r="G116" s="284">
        <v>2014</v>
      </c>
      <c r="H116" s="284">
        <v>6100017569</v>
      </c>
      <c r="I116" s="284">
        <v>6100017569</v>
      </c>
      <c r="J116" s="293" t="s">
        <v>7726</v>
      </c>
      <c r="K116" s="284" t="s">
        <v>7749</v>
      </c>
      <c r="L116" s="301" t="s">
        <v>8715</v>
      </c>
      <c r="M116" s="290"/>
      <c r="N116" s="294" t="e">
        <v>#N/A</v>
      </c>
    </row>
    <row r="117" spans="1:14" s="295" customFormat="1" ht="47.25" outlineLevel="1">
      <c r="A117" s="358">
        <v>110</v>
      </c>
      <c r="B117" s="273">
        <v>7698</v>
      </c>
      <c r="C117" s="303" t="s">
        <v>132</v>
      </c>
      <c r="D117" s="284" t="s">
        <v>7503</v>
      </c>
      <c r="E117" s="284" t="s">
        <v>7602</v>
      </c>
      <c r="F117" s="284" t="s">
        <v>7293</v>
      </c>
      <c r="G117" s="284">
        <v>2014</v>
      </c>
      <c r="H117" s="284">
        <v>6100021197</v>
      </c>
      <c r="I117" s="284">
        <v>6100021197</v>
      </c>
      <c r="J117" s="293">
        <v>41607</v>
      </c>
      <c r="K117" s="284" t="s">
        <v>7750</v>
      </c>
      <c r="L117" s="301" t="s">
        <v>8716</v>
      </c>
      <c r="M117" s="290"/>
      <c r="N117" s="294" t="e">
        <v>#N/A</v>
      </c>
    </row>
    <row r="118" spans="1:14" s="295" customFormat="1" ht="47.25" outlineLevel="1">
      <c r="A118" s="358">
        <v>111</v>
      </c>
      <c r="B118" s="273">
        <v>7700</v>
      </c>
      <c r="C118" s="303" t="s">
        <v>132</v>
      </c>
      <c r="D118" s="284" t="s">
        <v>7913</v>
      </c>
      <c r="E118" s="284" t="s">
        <v>7996</v>
      </c>
      <c r="F118" s="284" t="s">
        <v>7293</v>
      </c>
      <c r="G118" s="284">
        <v>2014</v>
      </c>
      <c r="H118" s="284">
        <v>6100022370</v>
      </c>
      <c r="I118" s="284">
        <v>6100022370</v>
      </c>
      <c r="J118" s="293" t="s">
        <v>7730</v>
      </c>
      <c r="K118" s="284" t="s">
        <v>8077</v>
      </c>
      <c r="L118" s="301" t="s">
        <v>8717</v>
      </c>
      <c r="M118" s="290"/>
      <c r="N118" s="294" t="e">
        <v>#N/A</v>
      </c>
    </row>
    <row r="119" spans="1:14" s="295" customFormat="1" ht="47.25" outlineLevel="1">
      <c r="A119" s="358">
        <v>112</v>
      </c>
      <c r="B119" s="273">
        <v>7701</v>
      </c>
      <c r="C119" s="303" t="s">
        <v>132</v>
      </c>
      <c r="D119" s="284" t="s">
        <v>7914</v>
      </c>
      <c r="E119" s="284" t="s">
        <v>7997</v>
      </c>
      <c r="F119" s="284" t="s">
        <v>7293</v>
      </c>
      <c r="G119" s="284">
        <v>2014</v>
      </c>
      <c r="H119" s="284">
        <v>6100022379</v>
      </c>
      <c r="I119" s="284">
        <v>6100022379</v>
      </c>
      <c r="J119" s="293">
        <v>41681</v>
      </c>
      <c r="K119" s="284" t="s">
        <v>8078</v>
      </c>
      <c r="L119" s="301" t="s">
        <v>8718</v>
      </c>
      <c r="M119" s="290"/>
      <c r="N119" s="294" t="e">
        <v>#N/A</v>
      </c>
    </row>
    <row r="120" spans="1:14" s="295" customFormat="1" ht="47.25" outlineLevel="1">
      <c r="A120" s="358">
        <v>113</v>
      </c>
      <c r="B120" s="273">
        <v>7702</v>
      </c>
      <c r="C120" s="303" t="s">
        <v>132</v>
      </c>
      <c r="D120" s="284" t="s">
        <v>7511</v>
      </c>
      <c r="E120" s="284" t="s">
        <v>7610</v>
      </c>
      <c r="F120" s="284" t="s">
        <v>7293</v>
      </c>
      <c r="G120" s="284">
        <v>2014</v>
      </c>
      <c r="H120" s="284">
        <v>6100022581</v>
      </c>
      <c r="I120" s="284">
        <v>6100022581</v>
      </c>
      <c r="J120" s="293">
        <v>41694</v>
      </c>
      <c r="K120" s="284" t="s">
        <v>7758</v>
      </c>
      <c r="L120" s="301" t="s">
        <v>8548</v>
      </c>
      <c r="M120" s="290"/>
      <c r="N120" s="294" t="e">
        <v>#N/A</v>
      </c>
    </row>
    <row r="121" spans="1:14" s="295" customFormat="1" ht="47.25" outlineLevel="1">
      <c r="A121" s="358">
        <v>114</v>
      </c>
      <c r="B121" s="273">
        <v>7703</v>
      </c>
      <c r="C121" s="303" t="s">
        <v>132</v>
      </c>
      <c r="D121" s="284" t="s">
        <v>7514</v>
      </c>
      <c r="E121" s="284" t="s">
        <v>7613</v>
      </c>
      <c r="F121" s="284" t="s">
        <v>7293</v>
      </c>
      <c r="G121" s="284">
        <v>2014</v>
      </c>
      <c r="H121" s="284">
        <v>6100022811</v>
      </c>
      <c r="I121" s="284">
        <v>6100022811</v>
      </c>
      <c r="J121" s="293">
        <v>41705</v>
      </c>
      <c r="K121" s="284" t="s">
        <v>7761</v>
      </c>
      <c r="L121" s="301" t="s">
        <v>8561</v>
      </c>
      <c r="M121" s="290"/>
      <c r="N121" s="294" t="e">
        <v>#N/A</v>
      </c>
    </row>
    <row r="122" spans="1:14" s="295" customFormat="1" ht="47.25" outlineLevel="1">
      <c r="A122" s="358">
        <v>115</v>
      </c>
      <c r="B122" s="273">
        <v>7704</v>
      </c>
      <c r="C122" s="303" t="s">
        <v>132</v>
      </c>
      <c r="D122" s="284" t="s">
        <v>7915</v>
      </c>
      <c r="E122" s="284" t="s">
        <v>7998</v>
      </c>
      <c r="F122" s="284" t="s">
        <v>7293</v>
      </c>
      <c r="G122" s="284">
        <v>2014</v>
      </c>
      <c r="H122" s="284">
        <v>6100023334</v>
      </c>
      <c r="I122" s="284">
        <v>6100023334</v>
      </c>
      <c r="J122" s="293">
        <v>41733</v>
      </c>
      <c r="K122" s="284" t="s">
        <v>8079</v>
      </c>
      <c r="L122" s="301" t="s">
        <v>8719</v>
      </c>
      <c r="M122" s="290"/>
      <c r="N122" s="294" t="e">
        <v>#N/A</v>
      </c>
    </row>
    <row r="123" spans="1:14" s="295" customFormat="1" ht="47.25" outlineLevel="1">
      <c r="A123" s="358">
        <v>116</v>
      </c>
      <c r="B123" s="273">
        <v>7706</v>
      </c>
      <c r="C123" s="303" t="s">
        <v>132</v>
      </c>
      <c r="D123" s="284" t="s">
        <v>7916</v>
      </c>
      <c r="E123" s="284" t="s">
        <v>7999</v>
      </c>
      <c r="F123" s="284" t="s">
        <v>7293</v>
      </c>
      <c r="G123" s="284">
        <v>2014</v>
      </c>
      <c r="H123" s="284">
        <v>6100024786</v>
      </c>
      <c r="I123" s="284">
        <v>6100024786</v>
      </c>
      <c r="J123" s="293">
        <v>41827</v>
      </c>
      <c r="K123" s="284" t="s">
        <v>8080</v>
      </c>
      <c r="L123" s="301" t="s">
        <v>8720</v>
      </c>
      <c r="M123" s="290"/>
      <c r="N123" s="294" t="e">
        <v>#N/A</v>
      </c>
    </row>
    <row r="124" spans="1:14" s="295" customFormat="1" ht="47.25" outlineLevel="1">
      <c r="A124" s="358">
        <v>117</v>
      </c>
      <c r="B124" s="273">
        <v>7707</v>
      </c>
      <c r="C124" s="303" t="s">
        <v>132</v>
      </c>
      <c r="D124" s="284" t="s">
        <v>7917</v>
      </c>
      <c r="E124" s="284" t="s">
        <v>8000</v>
      </c>
      <c r="F124" s="284" t="s">
        <v>7293</v>
      </c>
      <c r="G124" s="284">
        <v>2014</v>
      </c>
      <c r="H124" s="284">
        <v>6100024552</v>
      </c>
      <c r="I124" s="284">
        <v>6100024552</v>
      </c>
      <c r="J124" s="293">
        <v>41816</v>
      </c>
      <c r="K124" s="284" t="s">
        <v>8081</v>
      </c>
      <c r="L124" s="301" t="s">
        <v>8721</v>
      </c>
      <c r="M124" s="290"/>
      <c r="N124" s="294" t="e">
        <v>#N/A</v>
      </c>
    </row>
    <row r="125" spans="1:14" s="295" customFormat="1" ht="47.25" outlineLevel="1">
      <c r="A125" s="358">
        <v>118</v>
      </c>
      <c r="B125" s="273">
        <v>7708</v>
      </c>
      <c r="C125" s="303" t="s">
        <v>132</v>
      </c>
      <c r="D125" s="284" t="s">
        <v>7918</v>
      </c>
      <c r="E125" s="284" t="s">
        <v>8001</v>
      </c>
      <c r="F125" s="284" t="s">
        <v>7293</v>
      </c>
      <c r="G125" s="284">
        <v>2014</v>
      </c>
      <c r="H125" s="284">
        <v>6100024971</v>
      </c>
      <c r="I125" s="284">
        <v>6100024971</v>
      </c>
      <c r="J125" s="293">
        <v>41834</v>
      </c>
      <c r="K125" s="284" t="s">
        <v>8082</v>
      </c>
      <c r="L125" s="301" t="s">
        <v>8707</v>
      </c>
      <c r="M125" s="290"/>
      <c r="N125" s="294" t="e">
        <v>#N/A</v>
      </c>
    </row>
    <row r="126" spans="1:14" s="295" customFormat="1" ht="47.25" outlineLevel="1">
      <c r="A126" s="358">
        <v>119</v>
      </c>
      <c r="B126" s="273">
        <v>7710</v>
      </c>
      <c r="C126" s="303" t="s">
        <v>132</v>
      </c>
      <c r="D126" s="284" t="s">
        <v>7919</v>
      </c>
      <c r="E126" s="284" t="s">
        <v>8002</v>
      </c>
      <c r="F126" s="284" t="s">
        <v>7293</v>
      </c>
      <c r="G126" s="284">
        <v>2014</v>
      </c>
      <c r="H126" s="284">
        <v>6100026571</v>
      </c>
      <c r="I126" s="284">
        <v>6100026571</v>
      </c>
      <c r="J126" s="293">
        <v>41914</v>
      </c>
      <c r="K126" s="284" t="s">
        <v>8083</v>
      </c>
      <c r="L126" s="301" t="s">
        <v>8722</v>
      </c>
      <c r="M126" s="290"/>
      <c r="N126" s="294" t="e">
        <v>#N/A</v>
      </c>
    </row>
    <row r="127" spans="1:14" s="295" customFormat="1" ht="47.25" outlineLevel="1">
      <c r="A127" s="358">
        <v>120</v>
      </c>
      <c r="B127" s="273">
        <v>7711</v>
      </c>
      <c r="C127" s="303" t="s">
        <v>132</v>
      </c>
      <c r="D127" s="284" t="s">
        <v>7920</v>
      </c>
      <c r="E127" s="284" t="s">
        <v>8003</v>
      </c>
      <c r="F127" s="284" t="s">
        <v>7293</v>
      </c>
      <c r="G127" s="284">
        <v>2014</v>
      </c>
      <c r="H127" s="284">
        <v>6100026566</v>
      </c>
      <c r="I127" s="284">
        <v>6100026566</v>
      </c>
      <c r="J127" s="293" t="s">
        <v>8139</v>
      </c>
      <c r="K127" s="284" t="s">
        <v>8084</v>
      </c>
      <c r="L127" s="301" t="s">
        <v>8723</v>
      </c>
      <c r="M127" s="290"/>
      <c r="N127" s="294" t="e">
        <v>#N/A</v>
      </c>
    </row>
    <row r="128" spans="1:14" s="295" customFormat="1" ht="47.25" outlineLevel="1">
      <c r="A128" s="358">
        <v>121</v>
      </c>
      <c r="B128" s="273">
        <v>7712</v>
      </c>
      <c r="C128" s="303" t="s">
        <v>132</v>
      </c>
      <c r="D128" s="284" t="s">
        <v>7921</v>
      </c>
      <c r="E128" s="284" t="s">
        <v>8004</v>
      </c>
      <c r="F128" s="284" t="s">
        <v>7293</v>
      </c>
      <c r="G128" s="284">
        <v>2014</v>
      </c>
      <c r="H128" s="284">
        <v>6100027327</v>
      </c>
      <c r="I128" s="284">
        <v>6100027327</v>
      </c>
      <c r="J128" s="293">
        <v>41948</v>
      </c>
      <c r="K128" s="284" t="s">
        <v>8085</v>
      </c>
      <c r="L128" s="301" t="s">
        <v>8724</v>
      </c>
      <c r="M128" s="290"/>
      <c r="N128" s="294" t="e">
        <v>#N/A</v>
      </c>
    </row>
    <row r="129" spans="1:14" s="295" customFormat="1" ht="47.25" outlineLevel="1">
      <c r="A129" s="358">
        <v>122</v>
      </c>
      <c r="B129" s="278">
        <v>8777</v>
      </c>
      <c r="C129" s="303" t="s">
        <v>132</v>
      </c>
      <c r="D129" s="284" t="s">
        <v>7904</v>
      </c>
      <c r="E129" s="284" t="s">
        <v>8005</v>
      </c>
      <c r="F129" s="284" t="s">
        <v>7293</v>
      </c>
      <c r="G129" s="284">
        <v>2014</v>
      </c>
      <c r="H129" s="284">
        <v>6100009507</v>
      </c>
      <c r="I129" s="284">
        <v>6100009559</v>
      </c>
      <c r="J129" s="293">
        <v>40980</v>
      </c>
      <c r="K129" s="284" t="s">
        <v>8086</v>
      </c>
      <c r="L129" s="301" t="s">
        <v>8463</v>
      </c>
      <c r="M129" s="290" t="s">
        <v>8579</v>
      </c>
      <c r="N129" s="294" t="e">
        <v>#N/A</v>
      </c>
    </row>
    <row r="130" spans="1:14" s="295" customFormat="1" ht="47.25" outlineLevel="1">
      <c r="A130" s="358">
        <v>123</v>
      </c>
      <c r="B130" s="278">
        <v>8779</v>
      </c>
      <c r="C130" s="303" t="s">
        <v>132</v>
      </c>
      <c r="D130" s="284" t="s">
        <v>7922</v>
      </c>
      <c r="E130" s="284" t="s">
        <v>8006</v>
      </c>
      <c r="F130" s="284" t="s">
        <v>7293</v>
      </c>
      <c r="G130" s="284">
        <v>2014</v>
      </c>
      <c r="H130" s="284" t="s">
        <v>8140</v>
      </c>
      <c r="I130" s="284">
        <v>6100013829</v>
      </c>
      <c r="J130" s="293">
        <v>41233</v>
      </c>
      <c r="K130" s="284" t="s">
        <v>8087</v>
      </c>
      <c r="L130" s="301" t="s">
        <v>8545</v>
      </c>
      <c r="M130" s="290"/>
      <c r="N130" s="294" t="e">
        <v>#N/A</v>
      </c>
    </row>
    <row r="131" spans="1:14" s="295" customFormat="1" ht="47.25" outlineLevel="1">
      <c r="A131" s="358">
        <v>124</v>
      </c>
      <c r="B131" s="278">
        <v>8782</v>
      </c>
      <c r="C131" s="303" t="s">
        <v>132</v>
      </c>
      <c r="D131" s="284" t="s">
        <v>7130</v>
      </c>
      <c r="E131" s="284" t="s">
        <v>8007</v>
      </c>
      <c r="F131" s="284" t="s">
        <v>7293</v>
      </c>
      <c r="G131" s="284">
        <v>2014</v>
      </c>
      <c r="H131" s="284" t="s">
        <v>8141</v>
      </c>
      <c r="I131" s="284">
        <v>6100015723</v>
      </c>
      <c r="J131" s="293">
        <v>41362</v>
      </c>
      <c r="K131" s="284" t="s">
        <v>8088</v>
      </c>
      <c r="L131" s="301" t="s">
        <v>8463</v>
      </c>
      <c r="M131" s="290"/>
      <c r="N131" s="294" t="e">
        <v>#N/A</v>
      </c>
    </row>
    <row r="132" spans="1:14" s="295" customFormat="1" ht="47.25" outlineLevel="1">
      <c r="A132" s="358">
        <v>125</v>
      </c>
      <c r="B132" s="278">
        <v>8783</v>
      </c>
      <c r="C132" s="303" t="s">
        <v>132</v>
      </c>
      <c r="D132" s="284" t="s">
        <v>7923</v>
      </c>
      <c r="E132" s="284" t="s">
        <v>8008</v>
      </c>
      <c r="F132" s="284" t="s">
        <v>7293</v>
      </c>
      <c r="G132" s="284">
        <v>2014</v>
      </c>
      <c r="H132" s="284" t="s">
        <v>8142</v>
      </c>
      <c r="I132" s="284">
        <v>6100015132</v>
      </c>
      <c r="J132" s="293">
        <v>41333</v>
      </c>
      <c r="K132" s="284" t="s">
        <v>8089</v>
      </c>
      <c r="L132" s="301" t="s">
        <v>8725</v>
      </c>
      <c r="M132" s="290"/>
      <c r="N132" s="294" t="e">
        <v>#N/A</v>
      </c>
    </row>
    <row r="133" spans="1:14" s="295" customFormat="1" ht="47.25" outlineLevel="1">
      <c r="A133" s="358">
        <v>126</v>
      </c>
      <c r="B133" s="278">
        <v>8784</v>
      </c>
      <c r="C133" s="303" t="s">
        <v>132</v>
      </c>
      <c r="D133" s="284" t="s">
        <v>7893</v>
      </c>
      <c r="E133" s="284" t="s">
        <v>7968</v>
      </c>
      <c r="F133" s="284" t="s">
        <v>7293</v>
      </c>
      <c r="G133" s="284">
        <v>2014</v>
      </c>
      <c r="H133" s="284">
        <v>6100015106</v>
      </c>
      <c r="I133" s="284">
        <v>6100015106</v>
      </c>
      <c r="J133" s="293">
        <v>41323</v>
      </c>
      <c r="K133" s="284" t="s">
        <v>8051</v>
      </c>
      <c r="L133" s="301" t="s">
        <v>8695</v>
      </c>
      <c r="M133" s="290" t="s">
        <v>8696</v>
      </c>
      <c r="N133" s="294" t="e">
        <v>#N/A</v>
      </c>
    </row>
    <row r="134" spans="1:14" s="295" customFormat="1" ht="63" outlineLevel="1">
      <c r="A134" s="358">
        <v>127</v>
      </c>
      <c r="B134" s="278">
        <v>8785</v>
      </c>
      <c r="C134" s="303" t="s">
        <v>132</v>
      </c>
      <c r="D134" s="284" t="s">
        <v>7911</v>
      </c>
      <c r="E134" s="284" t="s">
        <v>7994</v>
      </c>
      <c r="F134" s="284" t="s">
        <v>7293</v>
      </c>
      <c r="G134" s="284">
        <v>2014</v>
      </c>
      <c r="H134" s="284">
        <v>6100016009</v>
      </c>
      <c r="I134" s="284">
        <v>6100016009</v>
      </c>
      <c r="J134" s="293">
        <v>41380</v>
      </c>
      <c r="K134" s="284" t="s">
        <v>8076</v>
      </c>
      <c r="L134" s="301" t="s">
        <v>8713</v>
      </c>
      <c r="M134" s="290"/>
      <c r="N134" s="294" t="e">
        <v>#N/A</v>
      </c>
    </row>
    <row r="135" spans="1:14" s="295" customFormat="1" ht="47.25" outlineLevel="1">
      <c r="A135" s="358">
        <v>128</v>
      </c>
      <c r="B135" s="278">
        <v>8786</v>
      </c>
      <c r="C135" s="303" t="s">
        <v>132</v>
      </c>
      <c r="D135" s="284" t="s">
        <v>7912</v>
      </c>
      <c r="E135" s="284" t="s">
        <v>7995</v>
      </c>
      <c r="F135" s="284" t="s">
        <v>7293</v>
      </c>
      <c r="G135" s="284">
        <v>2014</v>
      </c>
      <c r="H135" s="284">
        <v>6100016216</v>
      </c>
      <c r="I135" s="284">
        <v>6100016216</v>
      </c>
      <c r="J135" s="293">
        <v>41389</v>
      </c>
      <c r="K135" s="284" t="s">
        <v>8076</v>
      </c>
      <c r="L135" s="301" t="s">
        <v>8714</v>
      </c>
      <c r="M135" s="290"/>
      <c r="N135" s="294" t="e">
        <v>#N/A</v>
      </c>
    </row>
    <row r="136" spans="1:14" s="295" customFormat="1" ht="47.25" outlineLevel="1">
      <c r="A136" s="358">
        <v>129</v>
      </c>
      <c r="B136" s="278">
        <v>8789</v>
      </c>
      <c r="C136" s="303" t="s">
        <v>132</v>
      </c>
      <c r="D136" s="284" t="s">
        <v>7863</v>
      </c>
      <c r="E136" s="284" t="s">
        <v>7938</v>
      </c>
      <c r="F136" s="284" t="s">
        <v>7293</v>
      </c>
      <c r="G136" s="284">
        <v>2014</v>
      </c>
      <c r="H136" s="284" t="s">
        <v>8102</v>
      </c>
      <c r="I136" s="284">
        <v>6100018081</v>
      </c>
      <c r="J136" s="293">
        <v>41494</v>
      </c>
      <c r="K136" s="284" t="s">
        <v>8023</v>
      </c>
      <c r="L136" s="301" t="s">
        <v>8667</v>
      </c>
      <c r="M136" s="290"/>
      <c r="N136" s="294" t="e">
        <v>#N/A</v>
      </c>
    </row>
    <row r="137" spans="1:14" s="295" customFormat="1" ht="47.25" outlineLevel="1">
      <c r="A137" s="358">
        <v>130</v>
      </c>
      <c r="B137" s="278">
        <v>8790</v>
      </c>
      <c r="C137" s="303" t="s">
        <v>132</v>
      </c>
      <c r="D137" s="284" t="s">
        <v>7871</v>
      </c>
      <c r="E137" s="284" t="s">
        <v>7946</v>
      </c>
      <c r="F137" s="284" t="s">
        <v>7293</v>
      </c>
      <c r="G137" s="284">
        <v>2014</v>
      </c>
      <c r="H137" s="284" t="s">
        <v>8113</v>
      </c>
      <c r="I137" s="284">
        <v>6100017727</v>
      </c>
      <c r="J137" s="293">
        <v>41480</v>
      </c>
      <c r="K137" s="284" t="s">
        <v>8030</v>
      </c>
      <c r="L137" s="301" t="s">
        <v>8675</v>
      </c>
      <c r="M137" s="290"/>
      <c r="N137" s="294" t="e">
        <v>#N/A</v>
      </c>
    </row>
    <row r="138" spans="1:14" s="295" customFormat="1" ht="47.25" outlineLevel="1">
      <c r="A138" s="358">
        <v>131</v>
      </c>
      <c r="B138" s="278">
        <v>8792</v>
      </c>
      <c r="C138" s="303" t="s">
        <v>132</v>
      </c>
      <c r="D138" s="284" t="s">
        <v>7503</v>
      </c>
      <c r="E138" s="284" t="s">
        <v>7602</v>
      </c>
      <c r="F138" s="284" t="s">
        <v>7293</v>
      </c>
      <c r="G138" s="284">
        <v>2014</v>
      </c>
      <c r="H138" s="284">
        <v>6100021197</v>
      </c>
      <c r="I138" s="284">
        <v>6100021197</v>
      </c>
      <c r="J138" s="293">
        <v>41607</v>
      </c>
      <c r="K138" s="284" t="s">
        <v>7750</v>
      </c>
      <c r="L138" s="301" t="s">
        <v>8716</v>
      </c>
      <c r="M138" s="290"/>
      <c r="N138" s="294" t="e">
        <v>#N/A</v>
      </c>
    </row>
    <row r="139" spans="1:14" s="295" customFormat="1" ht="47.25" outlineLevel="1">
      <c r="A139" s="358">
        <v>132</v>
      </c>
      <c r="B139" s="278">
        <v>8794</v>
      </c>
      <c r="C139" s="303" t="s">
        <v>132</v>
      </c>
      <c r="D139" s="284" t="s">
        <v>7914</v>
      </c>
      <c r="E139" s="284" t="s">
        <v>7997</v>
      </c>
      <c r="F139" s="284" t="s">
        <v>7293</v>
      </c>
      <c r="G139" s="284">
        <v>2014</v>
      </c>
      <c r="H139" s="284">
        <v>6100022379</v>
      </c>
      <c r="I139" s="284">
        <v>6100022379</v>
      </c>
      <c r="J139" s="293">
        <v>41681</v>
      </c>
      <c r="K139" s="284" t="s">
        <v>8078</v>
      </c>
      <c r="L139" s="301" t="s">
        <v>8718</v>
      </c>
      <c r="M139" s="290"/>
      <c r="N139" s="294" t="e">
        <v>#N/A</v>
      </c>
    </row>
    <row r="140" spans="1:14" s="295" customFormat="1" ht="47.25" outlineLevel="1">
      <c r="A140" s="358">
        <v>133</v>
      </c>
      <c r="B140" s="278">
        <v>8795</v>
      </c>
      <c r="C140" s="303" t="s">
        <v>132</v>
      </c>
      <c r="D140" s="284" t="s">
        <v>7514</v>
      </c>
      <c r="E140" s="284" t="s">
        <v>7613</v>
      </c>
      <c r="F140" s="284" t="s">
        <v>7293</v>
      </c>
      <c r="G140" s="284">
        <v>2014</v>
      </c>
      <c r="H140" s="284">
        <v>6100022811</v>
      </c>
      <c r="I140" s="284">
        <v>6100022811</v>
      </c>
      <c r="J140" s="293">
        <v>41705</v>
      </c>
      <c r="K140" s="284" t="s">
        <v>7761</v>
      </c>
      <c r="L140" s="301" t="s">
        <v>8561</v>
      </c>
      <c r="M140" s="290"/>
      <c r="N140" s="294" t="e">
        <v>#N/A</v>
      </c>
    </row>
    <row r="141" spans="1:14" s="295" customFormat="1" ht="47.25" outlineLevel="1">
      <c r="A141" s="358">
        <v>134</v>
      </c>
      <c r="B141" s="278">
        <v>8796</v>
      </c>
      <c r="C141" s="303" t="s">
        <v>132</v>
      </c>
      <c r="D141" s="284" t="s">
        <v>7918</v>
      </c>
      <c r="E141" s="284" t="s">
        <v>8001</v>
      </c>
      <c r="F141" s="284" t="s">
        <v>7293</v>
      </c>
      <c r="G141" s="284">
        <v>2014</v>
      </c>
      <c r="H141" s="284">
        <v>6100024971</v>
      </c>
      <c r="I141" s="284">
        <v>6100024971</v>
      </c>
      <c r="J141" s="293">
        <v>41834</v>
      </c>
      <c r="K141" s="284" t="s">
        <v>8082</v>
      </c>
      <c r="L141" s="301" t="s">
        <v>8707</v>
      </c>
      <c r="M141" s="290"/>
      <c r="N141" s="294" t="e">
        <v>#N/A</v>
      </c>
    </row>
    <row r="142" spans="1:14" s="295" customFormat="1" ht="47.25" outlineLevel="1">
      <c r="A142" s="358">
        <v>135</v>
      </c>
      <c r="B142" s="278">
        <v>8797</v>
      </c>
      <c r="C142" s="303" t="s">
        <v>132</v>
      </c>
      <c r="D142" s="284" t="s">
        <v>7919</v>
      </c>
      <c r="E142" s="284" t="s">
        <v>8002</v>
      </c>
      <c r="F142" s="284" t="s">
        <v>7293</v>
      </c>
      <c r="G142" s="284">
        <v>2014</v>
      </c>
      <c r="H142" s="284">
        <v>6100026571</v>
      </c>
      <c r="I142" s="284">
        <v>6100026571</v>
      </c>
      <c r="J142" s="293">
        <v>41914</v>
      </c>
      <c r="K142" s="284" t="s">
        <v>8083</v>
      </c>
      <c r="L142" s="301" t="s">
        <v>8722</v>
      </c>
      <c r="M142" s="290"/>
      <c r="N142" s="294" t="e">
        <v>#N/A</v>
      </c>
    </row>
    <row r="143" spans="1:14" s="295" customFormat="1" ht="47.25" outlineLevel="1">
      <c r="A143" s="358">
        <v>136</v>
      </c>
      <c r="B143" s="278">
        <v>8798</v>
      </c>
      <c r="C143" s="303" t="s">
        <v>132</v>
      </c>
      <c r="D143" s="284" t="s">
        <v>7920</v>
      </c>
      <c r="E143" s="284" t="s">
        <v>8003</v>
      </c>
      <c r="F143" s="284" t="s">
        <v>7293</v>
      </c>
      <c r="G143" s="284">
        <v>2014</v>
      </c>
      <c r="H143" s="284">
        <v>6100026566</v>
      </c>
      <c r="I143" s="284">
        <v>6100026566</v>
      </c>
      <c r="J143" s="293" t="s">
        <v>8139</v>
      </c>
      <c r="K143" s="284" t="s">
        <v>8084</v>
      </c>
      <c r="L143" s="301" t="s">
        <v>8723</v>
      </c>
      <c r="M143" s="290"/>
      <c r="N143" s="294" t="e">
        <v>#N/A</v>
      </c>
    </row>
    <row r="144" spans="1:14" s="295" customFormat="1" ht="63" outlineLevel="1">
      <c r="A144" s="358">
        <v>137</v>
      </c>
      <c r="B144" s="278">
        <v>8799</v>
      </c>
      <c r="C144" s="303" t="s">
        <v>132</v>
      </c>
      <c r="D144" s="284" t="s">
        <v>7875</v>
      </c>
      <c r="E144" s="284" t="s">
        <v>7950</v>
      </c>
      <c r="F144" s="284" t="s">
        <v>7293</v>
      </c>
      <c r="G144" s="284">
        <v>2014</v>
      </c>
      <c r="H144" s="284" t="s">
        <v>8117</v>
      </c>
      <c r="I144" s="284">
        <v>6100020622</v>
      </c>
      <c r="J144" s="293">
        <v>41579</v>
      </c>
      <c r="K144" s="284" t="s">
        <v>8034</v>
      </c>
      <c r="L144" s="301" t="s">
        <v>8679</v>
      </c>
      <c r="M144" s="290"/>
      <c r="N144" s="294" t="e">
        <v>#N/A</v>
      </c>
    </row>
    <row r="145" spans="1:14" s="295" customFormat="1" ht="47.25" outlineLevel="1">
      <c r="A145" s="358">
        <v>138</v>
      </c>
      <c r="B145" s="278">
        <v>8800</v>
      </c>
      <c r="C145" s="303" t="s">
        <v>132</v>
      </c>
      <c r="D145" s="284" t="s">
        <v>7901</v>
      </c>
      <c r="E145" s="284" t="s">
        <v>7978</v>
      </c>
      <c r="F145" s="284" t="s">
        <v>7293</v>
      </c>
      <c r="G145" s="284">
        <v>2014</v>
      </c>
      <c r="H145" s="284" t="s">
        <v>8136</v>
      </c>
      <c r="I145" s="284">
        <v>6100020914</v>
      </c>
      <c r="J145" s="293">
        <v>41579</v>
      </c>
      <c r="K145" s="284" t="s">
        <v>8061</v>
      </c>
      <c r="L145" s="301" t="s">
        <v>8705</v>
      </c>
      <c r="M145" s="290"/>
      <c r="N145" s="294" t="e">
        <v>#N/A</v>
      </c>
    </row>
    <row r="146" spans="1:14" s="295" customFormat="1" ht="47.25" outlineLevel="1">
      <c r="A146" s="358">
        <v>139</v>
      </c>
      <c r="B146" s="278">
        <v>8801</v>
      </c>
      <c r="C146" s="303" t="s">
        <v>132</v>
      </c>
      <c r="D146" s="284" t="s">
        <v>7866</v>
      </c>
      <c r="E146" s="284" t="s">
        <v>7941</v>
      </c>
      <c r="F146" s="284" t="s">
        <v>7293</v>
      </c>
      <c r="G146" s="284">
        <v>2014</v>
      </c>
      <c r="H146" s="284" t="s">
        <v>8105</v>
      </c>
      <c r="I146" s="284">
        <v>6100018079</v>
      </c>
      <c r="J146" s="293">
        <v>41494</v>
      </c>
      <c r="K146" s="284" t="s">
        <v>8026</v>
      </c>
      <c r="L146" s="301" t="s">
        <v>8670</v>
      </c>
      <c r="M146" s="290"/>
      <c r="N146" s="294" t="e">
        <v>#N/A</v>
      </c>
    </row>
    <row r="147" spans="1:14" s="295" customFormat="1" ht="47.25" outlineLevel="1">
      <c r="A147" s="358">
        <v>140</v>
      </c>
      <c r="B147" s="278">
        <v>8802</v>
      </c>
      <c r="C147" s="303" t="s">
        <v>132</v>
      </c>
      <c r="D147" s="284" t="s">
        <v>7510</v>
      </c>
      <c r="E147" s="284" t="s">
        <v>7609</v>
      </c>
      <c r="F147" s="284" t="s">
        <v>7293</v>
      </c>
      <c r="G147" s="284">
        <v>2014</v>
      </c>
      <c r="H147" s="284" t="s">
        <v>7713</v>
      </c>
      <c r="I147" s="284">
        <v>6100018188</v>
      </c>
      <c r="J147" s="293">
        <v>41502</v>
      </c>
      <c r="K147" s="284" t="s">
        <v>7757</v>
      </c>
      <c r="L147" s="301" t="s">
        <v>8726</v>
      </c>
      <c r="M147" s="290"/>
      <c r="N147" s="294" t="e">
        <v>#N/A</v>
      </c>
    </row>
    <row r="148" spans="1:14" s="295" customFormat="1" ht="47.25" outlineLevel="1">
      <c r="A148" s="358">
        <v>141</v>
      </c>
      <c r="B148" s="278">
        <v>8803</v>
      </c>
      <c r="C148" s="303" t="s">
        <v>132</v>
      </c>
      <c r="D148" s="284" t="s">
        <v>7876</v>
      </c>
      <c r="E148" s="284" t="s">
        <v>7951</v>
      </c>
      <c r="F148" s="284" t="s">
        <v>7293</v>
      </c>
      <c r="G148" s="284">
        <v>2014</v>
      </c>
      <c r="H148" s="284" t="s">
        <v>8118</v>
      </c>
      <c r="I148" s="284">
        <v>6100021499</v>
      </c>
      <c r="J148" s="293">
        <v>41619</v>
      </c>
      <c r="K148" s="284" t="s">
        <v>8035</v>
      </c>
      <c r="L148" s="301" t="s">
        <v>8680</v>
      </c>
      <c r="M148" s="290"/>
      <c r="N148" s="294" t="e">
        <v>#N/A</v>
      </c>
    </row>
    <row r="149" spans="1:14" s="295" customFormat="1" ht="47.25" outlineLevel="1">
      <c r="A149" s="358">
        <v>142</v>
      </c>
      <c r="B149" s="278">
        <v>8804</v>
      </c>
      <c r="C149" s="303" t="s">
        <v>132</v>
      </c>
      <c r="D149" s="284" t="s">
        <v>7857</v>
      </c>
      <c r="E149" s="284" t="s">
        <v>7928</v>
      </c>
      <c r="F149" s="284" t="s">
        <v>7293</v>
      </c>
      <c r="G149" s="284">
        <v>2014</v>
      </c>
      <c r="H149" s="284" t="s">
        <v>8093</v>
      </c>
      <c r="I149" s="284">
        <v>6100021624</v>
      </c>
      <c r="J149" s="293">
        <v>41625</v>
      </c>
      <c r="K149" s="284" t="s">
        <v>8013</v>
      </c>
      <c r="L149" s="301" t="s">
        <v>8662</v>
      </c>
      <c r="M149" s="290"/>
      <c r="N149" s="294" t="e">
        <v>#N/A</v>
      </c>
    </row>
    <row r="150" spans="1:14" s="295" customFormat="1" ht="47.25" outlineLevel="1">
      <c r="A150" s="358">
        <v>143</v>
      </c>
      <c r="B150" s="278">
        <v>8806</v>
      </c>
      <c r="C150" s="303" t="s">
        <v>132</v>
      </c>
      <c r="D150" s="284" t="s">
        <v>7872</v>
      </c>
      <c r="E150" s="284" t="s">
        <v>7947</v>
      </c>
      <c r="F150" s="284" t="s">
        <v>7293</v>
      </c>
      <c r="G150" s="284">
        <v>2014</v>
      </c>
      <c r="H150" s="284" t="s">
        <v>8114</v>
      </c>
      <c r="I150" s="284">
        <v>6100021503</v>
      </c>
      <c r="J150" s="293">
        <v>41619</v>
      </c>
      <c r="K150" s="284" t="s">
        <v>8031</v>
      </c>
      <c r="L150" s="301" t="s">
        <v>8676</v>
      </c>
      <c r="M150" s="290"/>
      <c r="N150" s="294" t="e">
        <v>#N/A</v>
      </c>
    </row>
    <row r="151" spans="1:14" s="295" customFormat="1" ht="47.25" outlineLevel="1">
      <c r="A151" s="358">
        <v>144</v>
      </c>
      <c r="B151" s="278">
        <v>8807</v>
      </c>
      <c r="C151" s="303" t="s">
        <v>132</v>
      </c>
      <c r="D151" s="284" t="s">
        <v>7877</v>
      </c>
      <c r="E151" s="284" t="s">
        <v>7952</v>
      </c>
      <c r="F151" s="284" t="s">
        <v>7293</v>
      </c>
      <c r="G151" s="284">
        <v>2014</v>
      </c>
      <c r="H151" s="284" t="s">
        <v>8119</v>
      </c>
      <c r="I151" s="284">
        <v>6100021498</v>
      </c>
      <c r="J151" s="293">
        <v>41619</v>
      </c>
      <c r="K151" s="284" t="s">
        <v>8036</v>
      </c>
      <c r="L151" s="301" t="s">
        <v>8681</v>
      </c>
      <c r="M151" s="290"/>
      <c r="N151" s="294" t="e">
        <v>#N/A</v>
      </c>
    </row>
    <row r="152" spans="1:14" s="295" customFormat="1" ht="47.25" outlineLevel="1">
      <c r="A152" s="358">
        <v>145</v>
      </c>
      <c r="B152" s="278">
        <v>8808</v>
      </c>
      <c r="C152" s="303" t="s">
        <v>132</v>
      </c>
      <c r="D152" s="284" t="s">
        <v>7878</v>
      </c>
      <c r="E152" s="284" t="s">
        <v>7953</v>
      </c>
      <c r="F152" s="284" t="s">
        <v>7293</v>
      </c>
      <c r="G152" s="284">
        <v>2014</v>
      </c>
      <c r="H152" s="284" t="s">
        <v>8120</v>
      </c>
      <c r="I152" s="284">
        <v>6100021609</v>
      </c>
      <c r="J152" s="293">
        <v>41625</v>
      </c>
      <c r="K152" s="284" t="s">
        <v>8037</v>
      </c>
      <c r="L152" s="301" t="s">
        <v>8682</v>
      </c>
      <c r="M152" s="290"/>
      <c r="N152" s="294" t="e">
        <v>#N/A</v>
      </c>
    </row>
    <row r="153" spans="1:14" s="295" customFormat="1" ht="47.25" outlineLevel="1">
      <c r="A153" s="358">
        <v>146</v>
      </c>
      <c r="B153" s="278">
        <v>8810</v>
      </c>
      <c r="C153" s="303" t="s">
        <v>132</v>
      </c>
      <c r="D153" s="284" t="s">
        <v>7879</v>
      </c>
      <c r="E153" s="284" t="s">
        <v>7634</v>
      </c>
      <c r="F153" s="284" t="s">
        <v>7293</v>
      </c>
      <c r="G153" s="284">
        <v>2014</v>
      </c>
      <c r="H153" s="284" t="s">
        <v>8121</v>
      </c>
      <c r="I153" s="284">
        <v>6100021610</v>
      </c>
      <c r="J153" s="293" t="s">
        <v>8122</v>
      </c>
      <c r="K153" s="284" t="s">
        <v>7783</v>
      </c>
      <c r="L153" s="301" t="s">
        <v>8683</v>
      </c>
      <c r="M153" s="290"/>
      <c r="N153" s="294" t="e">
        <v>#N/A</v>
      </c>
    </row>
    <row r="154" spans="1:14" s="295" customFormat="1" ht="47.25" outlineLevel="1">
      <c r="A154" s="358">
        <v>147</v>
      </c>
      <c r="B154" s="278">
        <v>8811</v>
      </c>
      <c r="C154" s="303" t="s">
        <v>132</v>
      </c>
      <c r="D154" s="284" t="s">
        <v>7886</v>
      </c>
      <c r="E154" s="284" t="s">
        <v>7957</v>
      </c>
      <c r="F154" s="284" t="s">
        <v>7293</v>
      </c>
      <c r="G154" s="284">
        <v>2014</v>
      </c>
      <c r="H154" s="284">
        <v>6100021760</v>
      </c>
      <c r="I154" s="284">
        <v>6100021760</v>
      </c>
      <c r="J154" s="293">
        <v>41628</v>
      </c>
      <c r="K154" s="284" t="s">
        <v>8042</v>
      </c>
      <c r="L154" s="301" t="s">
        <v>8689</v>
      </c>
      <c r="M154" s="290"/>
      <c r="N154" s="294" t="e">
        <v>#N/A</v>
      </c>
    </row>
    <row r="155" spans="1:14" s="295" customFormat="1" ht="47.25" outlineLevel="1">
      <c r="A155" s="358">
        <v>148</v>
      </c>
      <c r="B155" s="278">
        <v>8812</v>
      </c>
      <c r="C155" s="303" t="s">
        <v>132</v>
      </c>
      <c r="D155" s="284" t="s">
        <v>7883</v>
      </c>
      <c r="E155" s="284" t="s">
        <v>7932</v>
      </c>
      <c r="F155" s="284" t="s">
        <v>7293</v>
      </c>
      <c r="G155" s="284">
        <v>2014</v>
      </c>
      <c r="H155" s="284" t="s">
        <v>8125</v>
      </c>
      <c r="I155" s="284" t="s">
        <v>8125</v>
      </c>
      <c r="J155" s="293" t="s">
        <v>8126</v>
      </c>
      <c r="K155" s="284" t="s">
        <v>8041</v>
      </c>
      <c r="L155" s="301" t="s">
        <v>8687</v>
      </c>
      <c r="M155" s="290"/>
      <c r="N155" s="294" t="e">
        <v>#N/A</v>
      </c>
    </row>
    <row r="156" spans="1:14" s="295" customFormat="1" ht="47.25" outlineLevel="1">
      <c r="A156" s="358">
        <v>149</v>
      </c>
      <c r="B156" s="278">
        <v>8813</v>
      </c>
      <c r="C156" s="303" t="s">
        <v>132</v>
      </c>
      <c r="D156" s="284" t="s">
        <v>7880</v>
      </c>
      <c r="E156" s="284" t="s">
        <v>7954</v>
      </c>
      <c r="F156" s="284" t="s">
        <v>7293</v>
      </c>
      <c r="G156" s="284">
        <v>2014</v>
      </c>
      <c r="H156" s="284" t="s">
        <v>8123</v>
      </c>
      <c r="I156" s="284">
        <v>6100021497</v>
      </c>
      <c r="J156" s="293">
        <v>41619</v>
      </c>
      <c r="K156" s="284" t="s">
        <v>8038</v>
      </c>
      <c r="L156" s="301" t="s">
        <v>8684</v>
      </c>
      <c r="M156" s="290" t="s">
        <v>8727</v>
      </c>
      <c r="N156" s="294" t="e">
        <v>#N/A</v>
      </c>
    </row>
    <row r="157" spans="1:14" s="295" customFormat="1" ht="47.25" outlineLevel="1">
      <c r="A157" s="358">
        <v>150</v>
      </c>
      <c r="B157" s="278">
        <v>8814</v>
      </c>
      <c r="C157" s="303" t="s">
        <v>132</v>
      </c>
      <c r="D157" s="284" t="s">
        <v>7890</v>
      </c>
      <c r="E157" s="284" t="s">
        <v>7962</v>
      </c>
      <c r="F157" s="284" t="s">
        <v>7293</v>
      </c>
      <c r="G157" s="284">
        <v>2014</v>
      </c>
      <c r="H157" s="284">
        <v>6100022210</v>
      </c>
      <c r="I157" s="284">
        <v>6100022210</v>
      </c>
      <c r="J157" s="293">
        <v>41670</v>
      </c>
      <c r="K157" s="284" t="s">
        <v>8046</v>
      </c>
      <c r="L157" s="301" t="s">
        <v>8693</v>
      </c>
      <c r="M157" s="290"/>
      <c r="N157" s="294" t="e">
        <v>#N/A</v>
      </c>
    </row>
    <row r="158" spans="1:14" s="295" customFormat="1" ht="47.25" outlineLevel="1">
      <c r="A158" s="358">
        <v>151</v>
      </c>
      <c r="B158" s="278">
        <v>8815</v>
      </c>
      <c r="C158" s="303" t="s">
        <v>132</v>
      </c>
      <c r="D158" s="284" t="s">
        <v>7873</v>
      </c>
      <c r="E158" s="284" t="s">
        <v>7948</v>
      </c>
      <c r="F158" s="284" t="s">
        <v>7293</v>
      </c>
      <c r="G158" s="284">
        <v>2014</v>
      </c>
      <c r="H158" s="284" t="s">
        <v>8115</v>
      </c>
      <c r="I158" s="284">
        <v>6100022209</v>
      </c>
      <c r="J158" s="293">
        <v>41670</v>
      </c>
      <c r="K158" s="284" t="s">
        <v>8032</v>
      </c>
      <c r="L158" s="301" t="s">
        <v>8677</v>
      </c>
      <c r="M158" s="290"/>
      <c r="N158" s="294" t="e">
        <v>#N/A</v>
      </c>
    </row>
    <row r="159" spans="1:14" s="295" customFormat="1" ht="47.25" outlineLevel="1">
      <c r="A159" s="358">
        <v>152</v>
      </c>
      <c r="B159" s="278">
        <v>8816</v>
      </c>
      <c r="C159" s="303" t="s">
        <v>132</v>
      </c>
      <c r="D159" s="284" t="s">
        <v>7924</v>
      </c>
      <c r="E159" s="284" t="s">
        <v>8009</v>
      </c>
      <c r="F159" s="284" t="s">
        <v>7293</v>
      </c>
      <c r="G159" s="284">
        <v>2014</v>
      </c>
      <c r="H159" s="284">
        <v>6100022216</v>
      </c>
      <c r="I159" s="284">
        <v>6100022216</v>
      </c>
      <c r="J159" s="293" t="s">
        <v>8095</v>
      </c>
      <c r="K159" s="284" t="s">
        <v>8090</v>
      </c>
      <c r="L159" s="301" t="s">
        <v>8728</v>
      </c>
      <c r="M159" s="290"/>
      <c r="N159" s="294" t="e">
        <v>#N/A</v>
      </c>
    </row>
    <row r="160" spans="1:14" s="295" customFormat="1" ht="47.25" outlineLevel="1">
      <c r="A160" s="358">
        <v>153</v>
      </c>
      <c r="B160" s="278">
        <v>8817</v>
      </c>
      <c r="C160" s="303" t="s">
        <v>132</v>
      </c>
      <c r="D160" s="284" t="s">
        <v>7874</v>
      </c>
      <c r="E160" s="284" t="s">
        <v>7949</v>
      </c>
      <c r="F160" s="284" t="s">
        <v>7293</v>
      </c>
      <c r="G160" s="284">
        <v>2014</v>
      </c>
      <c r="H160" s="284" t="s">
        <v>8116</v>
      </c>
      <c r="I160" s="284">
        <v>6100022215</v>
      </c>
      <c r="J160" s="293">
        <v>41670</v>
      </c>
      <c r="K160" s="284" t="s">
        <v>8033</v>
      </c>
      <c r="L160" s="301" t="s">
        <v>8678</v>
      </c>
      <c r="M160" s="290"/>
      <c r="N160" s="294" t="e">
        <v>#N/A</v>
      </c>
    </row>
    <row r="161" spans="1:14" s="295" customFormat="1" ht="47.25" outlineLevel="1">
      <c r="A161" s="358">
        <v>154</v>
      </c>
      <c r="B161" s="278">
        <v>8818</v>
      </c>
      <c r="C161" s="303" t="s">
        <v>132</v>
      </c>
      <c r="D161" s="284" t="s">
        <v>7503</v>
      </c>
      <c r="E161" s="284" t="s">
        <v>7602</v>
      </c>
      <c r="F161" s="284" t="s">
        <v>7293</v>
      </c>
      <c r="G161" s="284">
        <v>2014</v>
      </c>
      <c r="H161" s="284">
        <v>6100021197</v>
      </c>
      <c r="I161" s="284">
        <v>6100021197</v>
      </c>
      <c r="J161" s="293">
        <v>41607</v>
      </c>
      <c r="K161" s="284" t="s">
        <v>7750</v>
      </c>
      <c r="L161" s="301" t="s">
        <v>8716</v>
      </c>
      <c r="M161" s="290"/>
      <c r="N161" s="294" t="e">
        <v>#N/A</v>
      </c>
    </row>
    <row r="162" spans="1:14" s="295" customFormat="1" ht="47.25" outlineLevel="1">
      <c r="A162" s="358">
        <v>155</v>
      </c>
      <c r="B162" s="278">
        <v>8819</v>
      </c>
      <c r="C162" s="303" t="s">
        <v>132</v>
      </c>
      <c r="D162" s="284" t="s">
        <v>7526</v>
      </c>
      <c r="E162" s="284" t="s">
        <v>7626</v>
      </c>
      <c r="F162" s="284" t="s">
        <v>7293</v>
      </c>
      <c r="G162" s="284">
        <v>2014</v>
      </c>
      <c r="H162" s="284" t="s">
        <v>7722</v>
      </c>
      <c r="I162" s="284">
        <v>6100022582</v>
      </c>
      <c r="J162" s="293">
        <v>41694</v>
      </c>
      <c r="K162" s="284" t="s">
        <v>7774</v>
      </c>
      <c r="L162" s="301" t="s">
        <v>8671</v>
      </c>
      <c r="M162" s="290"/>
      <c r="N162" s="294" t="e">
        <v>#N/A</v>
      </c>
    </row>
    <row r="163" spans="1:14" s="295" customFormat="1" ht="63" outlineLevel="1">
      <c r="A163" s="358">
        <v>156</v>
      </c>
      <c r="B163" s="278">
        <v>8821</v>
      </c>
      <c r="C163" s="303" t="s">
        <v>132</v>
      </c>
      <c r="D163" s="284" t="s">
        <v>7516</v>
      </c>
      <c r="E163" s="284" t="s">
        <v>7615</v>
      </c>
      <c r="F163" s="284" t="s">
        <v>7293</v>
      </c>
      <c r="G163" s="284">
        <v>2014</v>
      </c>
      <c r="H163" s="284">
        <v>6100026269</v>
      </c>
      <c r="I163" s="284">
        <v>6100026269</v>
      </c>
      <c r="J163" s="293">
        <v>41897</v>
      </c>
      <c r="K163" s="284" t="s">
        <v>7763</v>
      </c>
      <c r="L163" s="301" t="s">
        <v>8563</v>
      </c>
      <c r="M163" s="290"/>
      <c r="N163" s="294" t="e">
        <v>#N/A</v>
      </c>
    </row>
    <row r="164" spans="1:14" s="295" customFormat="1" ht="47.25" outlineLevel="1">
      <c r="A164" s="358">
        <v>157</v>
      </c>
      <c r="B164" s="278">
        <v>8822</v>
      </c>
      <c r="C164" s="303" t="s">
        <v>132</v>
      </c>
      <c r="D164" s="284" t="s">
        <v>7925</v>
      </c>
      <c r="E164" s="284" t="s">
        <v>8010</v>
      </c>
      <c r="F164" s="284" t="s">
        <v>7293</v>
      </c>
      <c r="G164" s="284">
        <v>2014</v>
      </c>
      <c r="H164" s="284">
        <v>6100027197</v>
      </c>
      <c r="I164" s="284">
        <v>6100027197</v>
      </c>
      <c r="J164" s="293">
        <v>41954</v>
      </c>
      <c r="K164" s="284" t="s">
        <v>8091</v>
      </c>
      <c r="L164" s="301" t="s">
        <v>8540</v>
      </c>
      <c r="M164" s="290"/>
      <c r="N164" s="294" t="e">
        <v>#N/A</v>
      </c>
    </row>
  </sheetData>
  <autoFilter ref="A7:N164"/>
  <customSheetViews>
    <customSheetView guid="{A211E8FE-0EB8-4B84-973D-E1AEAFDEA977}" scale="70" showAutoFilter="1" topLeftCell="A2291">
      <selection activeCell="D2312" sqref="D2312"/>
      <pageMargins left="0.7" right="0.7" top="0.75" bottom="0.75" header="0.3" footer="0.3"/>
      <autoFilter ref="A6:S2316"/>
    </customSheetView>
  </customSheetViews>
  <mergeCells count="8">
    <mergeCell ref="N4:N5"/>
    <mergeCell ref="A1:M2"/>
    <mergeCell ref="A4:A5"/>
    <mergeCell ref="D4:D5"/>
    <mergeCell ref="E4:E5"/>
    <mergeCell ref="F4:F5"/>
    <mergeCell ref="G4:G5"/>
    <mergeCell ref="H4:M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39"/>
  <sheetViews>
    <sheetView tabSelected="1" zoomScale="70" zoomScaleNormal="70" workbookViewId="0">
      <pane ySplit="6" topLeftCell="A7" activePane="bottomLeft" state="frozen"/>
      <selection activeCell="T5" sqref="T5"/>
      <selection pane="bottomLeft" activeCell="G9" sqref="G9"/>
    </sheetView>
  </sheetViews>
  <sheetFormatPr defaultRowHeight="15.75" outlineLevelRow="1"/>
  <cols>
    <col min="1" max="1" width="9.375" customWidth="1"/>
    <col min="2" max="2" width="9.375" hidden="1" customWidth="1"/>
    <col min="3" max="3" width="17" customWidth="1"/>
    <col min="4" max="4" width="45.75" customWidth="1"/>
    <col min="5" max="5" width="21.75" hidden="1" customWidth="1"/>
    <col min="6" max="6" width="20.25" customWidth="1"/>
    <col min="7" max="7" width="18.125" customWidth="1"/>
    <col min="8" max="8" width="18.5" customWidth="1"/>
    <col min="9" max="9" width="18.5" hidden="1" customWidth="1"/>
    <col min="10" max="10" width="12.875" customWidth="1"/>
    <col min="11" max="11" width="19.5" customWidth="1"/>
    <col min="12" max="13" width="49" customWidth="1"/>
    <col min="14" max="14" width="19.5" customWidth="1"/>
  </cols>
  <sheetData>
    <row r="1" spans="1:14" ht="15.75" customHeight="1">
      <c r="A1" s="384" t="s">
        <v>9331</v>
      </c>
      <c r="B1" s="384"/>
      <c r="C1" s="384"/>
      <c r="D1" s="384"/>
      <c r="E1" s="384"/>
      <c r="F1" s="384"/>
      <c r="G1" s="384"/>
      <c r="H1" s="384"/>
      <c r="I1" s="384"/>
      <c r="J1" s="384"/>
      <c r="K1" s="384"/>
      <c r="L1" s="384"/>
      <c r="M1" s="384"/>
      <c r="N1" s="384"/>
    </row>
    <row r="2" spans="1:14" ht="15.75" customHeight="1">
      <c r="A2" s="384"/>
      <c r="B2" s="384"/>
      <c r="C2" s="384"/>
      <c r="D2" s="384"/>
      <c r="E2" s="384"/>
      <c r="F2" s="384"/>
      <c r="G2" s="384"/>
      <c r="H2" s="384"/>
      <c r="I2" s="384"/>
      <c r="J2" s="384"/>
      <c r="K2" s="384"/>
      <c r="L2" s="384"/>
      <c r="M2" s="384"/>
      <c r="N2" s="384"/>
    </row>
    <row r="3" spans="1:14">
      <c r="A3" s="269"/>
      <c r="B3" s="269"/>
      <c r="C3" s="269"/>
      <c r="D3" s="270">
        <v>12</v>
      </c>
      <c r="E3" s="270">
        <v>24</v>
      </c>
      <c r="F3" s="270">
        <v>3</v>
      </c>
      <c r="G3" s="270"/>
      <c r="H3" s="270">
        <v>7</v>
      </c>
      <c r="I3" s="270">
        <v>20</v>
      </c>
      <c r="J3" s="270">
        <v>8</v>
      </c>
      <c r="K3" s="270">
        <v>4</v>
      </c>
      <c r="L3" s="270">
        <v>5</v>
      </c>
      <c r="M3" s="10"/>
      <c r="N3" s="10"/>
    </row>
    <row r="4" spans="1:14" ht="15.75" customHeight="1">
      <c r="A4" s="282" t="s">
        <v>7089</v>
      </c>
      <c r="B4" s="265"/>
      <c r="C4" s="265"/>
      <c r="D4" s="383" t="s">
        <v>588</v>
      </c>
      <c r="E4" s="386" t="s">
        <v>7094</v>
      </c>
      <c r="F4" s="383" t="s">
        <v>7093</v>
      </c>
      <c r="G4" s="383" t="s">
        <v>7088</v>
      </c>
      <c r="H4" s="383" t="s">
        <v>590</v>
      </c>
      <c r="I4" s="383"/>
      <c r="J4" s="383"/>
      <c r="K4" s="383"/>
      <c r="L4" s="383"/>
      <c r="M4" s="383"/>
      <c r="N4" s="383" t="s">
        <v>7095</v>
      </c>
    </row>
    <row r="5" spans="1:14" ht="31.5">
      <c r="A5" s="282"/>
      <c r="B5" s="265"/>
      <c r="C5" s="265"/>
      <c r="D5" s="383"/>
      <c r="E5" s="387"/>
      <c r="F5" s="383"/>
      <c r="G5" s="383"/>
      <c r="H5" s="264" t="s">
        <v>136</v>
      </c>
      <c r="I5" s="264" t="s">
        <v>7097</v>
      </c>
      <c r="J5" s="261" t="s">
        <v>135</v>
      </c>
      <c r="K5" s="264" t="s">
        <v>591</v>
      </c>
      <c r="L5" s="264" t="s">
        <v>7091</v>
      </c>
      <c r="M5" s="264" t="s">
        <v>7092</v>
      </c>
      <c r="N5" s="383"/>
    </row>
    <row r="6" spans="1:14">
      <c r="A6" s="285" t="s">
        <v>7090</v>
      </c>
      <c r="B6" s="266"/>
      <c r="C6" s="266"/>
      <c r="D6" s="267">
        <v>2</v>
      </c>
      <c r="E6" s="267">
        <v>6</v>
      </c>
      <c r="F6" s="267">
        <v>7</v>
      </c>
      <c r="G6" s="267">
        <v>8</v>
      </c>
      <c r="H6" s="267">
        <v>9</v>
      </c>
      <c r="I6" s="267"/>
      <c r="J6" s="267">
        <v>10</v>
      </c>
      <c r="K6" s="267">
        <v>11</v>
      </c>
      <c r="L6" s="267">
        <v>12</v>
      </c>
      <c r="M6" s="267">
        <v>13</v>
      </c>
      <c r="N6" s="267">
        <v>15</v>
      </c>
    </row>
    <row r="7" spans="1:14" s="295" customFormat="1">
      <c r="A7" s="349"/>
      <c r="B7" s="350"/>
      <c r="C7" s="349"/>
      <c r="D7" s="351"/>
      <c r="E7" s="351"/>
      <c r="F7" s="351"/>
      <c r="G7" s="351"/>
      <c r="H7" s="351"/>
      <c r="I7" s="351"/>
      <c r="J7" s="352"/>
      <c r="K7" s="351"/>
      <c r="L7" s="351"/>
      <c r="M7" s="353"/>
      <c r="N7" s="354"/>
    </row>
    <row r="8" spans="1:14" s="295" customFormat="1" ht="31.5" outlineLevel="1">
      <c r="A8" s="349">
        <v>1</v>
      </c>
      <c r="B8" s="355">
        <v>224</v>
      </c>
      <c r="C8" s="349" t="s">
        <v>132</v>
      </c>
      <c r="D8" s="351" t="s">
        <v>8144</v>
      </c>
      <c r="E8" s="351" t="s">
        <v>8167</v>
      </c>
      <c r="F8" s="351" t="s">
        <v>8202</v>
      </c>
      <c r="G8" s="351">
        <v>2013</v>
      </c>
      <c r="H8" s="351">
        <v>6100009394</v>
      </c>
      <c r="I8" s="351">
        <v>6100009394</v>
      </c>
      <c r="J8" s="352">
        <v>40973</v>
      </c>
      <c r="K8" s="351" t="s">
        <v>205</v>
      </c>
      <c r="L8" s="351" t="s">
        <v>8729</v>
      </c>
      <c r="M8" s="353"/>
      <c r="N8" s="354" t="e">
        <v>#N/A</v>
      </c>
    </row>
    <row r="9" spans="1:14" s="295" customFormat="1" ht="31.5" outlineLevel="1">
      <c r="A9" s="349">
        <v>2</v>
      </c>
      <c r="B9" s="355">
        <v>226</v>
      </c>
      <c r="C9" s="349" t="s">
        <v>132</v>
      </c>
      <c r="D9" s="351" t="s">
        <v>8759</v>
      </c>
      <c r="E9" s="351" t="s">
        <v>8168</v>
      </c>
      <c r="F9" s="351" t="s">
        <v>8202</v>
      </c>
      <c r="G9" s="351">
        <v>2013</v>
      </c>
      <c r="H9" s="351" t="s">
        <v>8203</v>
      </c>
      <c r="I9" s="357">
        <v>6100014280</v>
      </c>
      <c r="J9" s="352">
        <v>41255</v>
      </c>
      <c r="K9" s="351" t="s">
        <v>8224</v>
      </c>
      <c r="L9" s="351" t="s">
        <v>8730</v>
      </c>
      <c r="M9" s="353"/>
      <c r="N9" s="354" t="e">
        <v>#N/A</v>
      </c>
    </row>
    <row r="10" spans="1:14" s="295" customFormat="1" ht="31.5" outlineLevel="1">
      <c r="A10" s="349">
        <v>3</v>
      </c>
      <c r="B10" s="356">
        <v>227</v>
      </c>
      <c r="C10" s="349" t="s">
        <v>132</v>
      </c>
      <c r="D10" s="351" t="s">
        <v>8257</v>
      </c>
      <c r="E10" s="351" t="s">
        <v>8169</v>
      </c>
      <c r="F10" s="351" t="s">
        <v>8202</v>
      </c>
      <c r="G10" s="351">
        <v>2013</v>
      </c>
      <c r="H10" s="351">
        <v>6100006025</v>
      </c>
      <c r="I10" s="351">
        <v>6100006025</v>
      </c>
      <c r="J10" s="352">
        <v>40708</v>
      </c>
      <c r="K10" s="351" t="s">
        <v>8225</v>
      </c>
      <c r="L10" s="351" t="s">
        <v>8731</v>
      </c>
      <c r="M10" s="353"/>
      <c r="N10" s="354" t="e">
        <v>#N/A</v>
      </c>
    </row>
    <row r="11" spans="1:14" s="295" customFormat="1" ht="47.25" outlineLevel="1">
      <c r="A11" s="349">
        <v>4</v>
      </c>
      <c r="B11" s="355">
        <v>228</v>
      </c>
      <c r="C11" s="349" t="s">
        <v>132</v>
      </c>
      <c r="D11" s="351" t="s">
        <v>8145</v>
      </c>
      <c r="E11" s="351" t="s">
        <v>8170</v>
      </c>
      <c r="F11" s="351" t="s">
        <v>8202</v>
      </c>
      <c r="G11" s="351">
        <v>2013</v>
      </c>
      <c r="H11" s="351">
        <v>6100007689</v>
      </c>
      <c r="I11" s="351">
        <v>6100007689</v>
      </c>
      <c r="J11" s="352">
        <v>40793</v>
      </c>
      <c r="K11" s="351" t="s">
        <v>305</v>
      </c>
      <c r="L11" s="351" t="s">
        <v>8732</v>
      </c>
      <c r="M11" s="353"/>
      <c r="N11" s="354" t="s">
        <v>8762</v>
      </c>
    </row>
    <row r="12" spans="1:14" s="295" customFormat="1" ht="78.75" outlineLevel="1">
      <c r="A12" s="349">
        <v>5</v>
      </c>
      <c r="B12" s="355">
        <v>230</v>
      </c>
      <c r="C12" s="349" t="s">
        <v>132</v>
      </c>
      <c r="D12" s="351" t="s">
        <v>7869</v>
      </c>
      <c r="E12" s="351" t="s">
        <v>8171</v>
      </c>
      <c r="F12" s="351" t="s">
        <v>8202</v>
      </c>
      <c r="G12" s="351">
        <v>2013</v>
      </c>
      <c r="H12" s="351">
        <v>6100008593</v>
      </c>
      <c r="I12" s="351">
        <v>6100008593</v>
      </c>
      <c r="J12" s="352">
        <v>40884</v>
      </c>
      <c r="K12" s="351" t="s">
        <v>8226</v>
      </c>
      <c r="L12" s="351" t="s">
        <v>8733</v>
      </c>
      <c r="M12" s="353"/>
      <c r="N12" s="354" t="e">
        <v>#N/A</v>
      </c>
    </row>
    <row r="13" spans="1:14" s="295" customFormat="1" ht="31.5" outlineLevel="1">
      <c r="A13" s="349">
        <v>6</v>
      </c>
      <c r="B13" s="356">
        <v>231</v>
      </c>
      <c r="C13" s="349" t="s">
        <v>132</v>
      </c>
      <c r="D13" s="351" t="s">
        <v>8146</v>
      </c>
      <c r="E13" s="351" t="s">
        <v>8172</v>
      </c>
      <c r="F13" s="351" t="s">
        <v>8202</v>
      </c>
      <c r="G13" s="351">
        <v>2013</v>
      </c>
      <c r="H13" s="351">
        <v>6100008463</v>
      </c>
      <c r="I13" s="351">
        <v>6100008463</v>
      </c>
      <c r="J13" s="352">
        <v>40871</v>
      </c>
      <c r="K13" s="351" t="s">
        <v>8227</v>
      </c>
      <c r="L13" s="351" t="s">
        <v>8734</v>
      </c>
      <c r="M13" s="353"/>
      <c r="N13" s="354" t="e">
        <v>#N/A</v>
      </c>
    </row>
    <row r="14" spans="1:14" s="295" customFormat="1" ht="31.5" outlineLevel="1">
      <c r="A14" s="349">
        <v>7</v>
      </c>
      <c r="B14" s="355">
        <v>232</v>
      </c>
      <c r="C14" s="349" t="s">
        <v>132</v>
      </c>
      <c r="D14" s="351" t="s">
        <v>8147</v>
      </c>
      <c r="E14" s="351" t="s">
        <v>8173</v>
      </c>
      <c r="F14" s="351" t="s">
        <v>8202</v>
      </c>
      <c r="G14" s="351">
        <v>2013</v>
      </c>
      <c r="H14" s="351">
        <v>6100008598</v>
      </c>
      <c r="I14" s="351">
        <v>6100008598</v>
      </c>
      <c r="J14" s="352">
        <v>40884</v>
      </c>
      <c r="K14" s="351" t="s">
        <v>8228</v>
      </c>
      <c r="L14" s="351" t="s">
        <v>8732</v>
      </c>
      <c r="M14" s="353"/>
      <c r="N14" s="354" t="e">
        <v>#N/A</v>
      </c>
    </row>
    <row r="15" spans="1:14" s="295" customFormat="1" ht="31.5" outlineLevel="1">
      <c r="A15" s="349">
        <v>8</v>
      </c>
      <c r="B15" s="356">
        <v>233</v>
      </c>
      <c r="C15" s="349" t="s">
        <v>132</v>
      </c>
      <c r="D15" s="351" t="s">
        <v>8148</v>
      </c>
      <c r="E15" s="351" t="s">
        <v>8174</v>
      </c>
      <c r="F15" s="351" t="s">
        <v>8202</v>
      </c>
      <c r="G15" s="351">
        <v>2013</v>
      </c>
      <c r="H15" s="351">
        <v>6100008110</v>
      </c>
      <c r="I15" s="351">
        <v>6100008110</v>
      </c>
      <c r="J15" s="352">
        <v>40842</v>
      </c>
      <c r="K15" s="351" t="s">
        <v>8229</v>
      </c>
      <c r="L15" s="351" t="s">
        <v>8735</v>
      </c>
      <c r="M15" s="353"/>
      <c r="N15" s="354" t="e">
        <v>#N/A</v>
      </c>
    </row>
    <row r="16" spans="1:14" s="295" customFormat="1" ht="31.5" outlineLevel="1">
      <c r="A16" s="349">
        <v>9</v>
      </c>
      <c r="B16" s="355">
        <v>234</v>
      </c>
      <c r="C16" s="349" t="s">
        <v>132</v>
      </c>
      <c r="D16" s="351" t="s">
        <v>7858</v>
      </c>
      <c r="E16" s="351" t="s">
        <v>7929</v>
      </c>
      <c r="F16" s="351" t="s">
        <v>8202</v>
      </c>
      <c r="G16" s="351">
        <v>2013</v>
      </c>
      <c r="H16" s="351">
        <v>6100008857</v>
      </c>
      <c r="I16" s="351">
        <v>6100008857</v>
      </c>
      <c r="J16" s="352">
        <v>40904</v>
      </c>
      <c r="K16" s="351" t="s">
        <v>8014</v>
      </c>
      <c r="L16" s="351" t="s">
        <v>8736</v>
      </c>
      <c r="M16" s="353"/>
      <c r="N16" s="354" t="e">
        <v>#N/A</v>
      </c>
    </row>
    <row r="17" spans="1:14" s="295" customFormat="1" ht="31.5" outlineLevel="1">
      <c r="A17" s="349">
        <v>10</v>
      </c>
      <c r="B17" s="356">
        <v>1103</v>
      </c>
      <c r="C17" s="349" t="s">
        <v>132</v>
      </c>
      <c r="D17" s="351" t="s">
        <v>8257</v>
      </c>
      <c r="E17" s="351" t="s">
        <v>8169</v>
      </c>
      <c r="F17" s="351" t="s">
        <v>8202</v>
      </c>
      <c r="G17" s="351">
        <v>2013</v>
      </c>
      <c r="H17" s="351">
        <v>6100006025</v>
      </c>
      <c r="I17" s="351">
        <v>6100006025</v>
      </c>
      <c r="J17" s="352">
        <v>40708</v>
      </c>
      <c r="K17" s="351" t="s">
        <v>8225</v>
      </c>
      <c r="L17" s="351" t="s">
        <v>8731</v>
      </c>
      <c r="M17" s="353"/>
      <c r="N17" s="354" t="e">
        <v>#N/A</v>
      </c>
    </row>
    <row r="18" spans="1:14" s="295" customFormat="1" ht="47.25" outlineLevel="1">
      <c r="A18" s="349">
        <v>11</v>
      </c>
      <c r="B18" s="355">
        <v>1104</v>
      </c>
      <c r="C18" s="349" t="s">
        <v>132</v>
      </c>
      <c r="D18" s="351" t="s">
        <v>8145</v>
      </c>
      <c r="E18" s="351" t="s">
        <v>8170</v>
      </c>
      <c r="F18" s="351" t="s">
        <v>8202</v>
      </c>
      <c r="G18" s="351">
        <v>2013</v>
      </c>
      <c r="H18" s="351">
        <v>6100007689</v>
      </c>
      <c r="I18" s="351">
        <v>6100007689</v>
      </c>
      <c r="J18" s="352">
        <v>40793</v>
      </c>
      <c r="K18" s="351" t="s">
        <v>305</v>
      </c>
      <c r="L18" s="351" t="s">
        <v>8732</v>
      </c>
      <c r="M18" s="353"/>
      <c r="N18" s="354" t="s">
        <v>8762</v>
      </c>
    </row>
    <row r="19" spans="1:14" s="295" customFormat="1" ht="78.75" outlineLevel="1">
      <c r="A19" s="349">
        <v>12</v>
      </c>
      <c r="B19" s="355">
        <v>1106</v>
      </c>
      <c r="C19" s="349" t="s">
        <v>132</v>
      </c>
      <c r="D19" s="351" t="s">
        <v>8760</v>
      </c>
      <c r="E19" s="351" t="s">
        <v>8171</v>
      </c>
      <c r="F19" s="351" t="s">
        <v>8202</v>
      </c>
      <c r="G19" s="351">
        <v>2013</v>
      </c>
      <c r="H19" s="351">
        <v>6100008593</v>
      </c>
      <c r="I19" s="351">
        <v>6100008593</v>
      </c>
      <c r="J19" s="352">
        <v>40884</v>
      </c>
      <c r="K19" s="351" t="s">
        <v>8226</v>
      </c>
      <c r="L19" s="351" t="s">
        <v>8733</v>
      </c>
      <c r="M19" s="353"/>
      <c r="N19" s="354" t="e">
        <v>#N/A</v>
      </c>
    </row>
    <row r="20" spans="1:14" s="295" customFormat="1" ht="31.5" outlineLevel="1">
      <c r="A20" s="349">
        <v>13</v>
      </c>
      <c r="B20" s="356">
        <v>1107</v>
      </c>
      <c r="C20" s="349" t="s">
        <v>132</v>
      </c>
      <c r="D20" s="351" t="s">
        <v>8146</v>
      </c>
      <c r="E20" s="351" t="s">
        <v>8172</v>
      </c>
      <c r="F20" s="351" t="s">
        <v>8202</v>
      </c>
      <c r="G20" s="351">
        <v>2013</v>
      </c>
      <c r="H20" s="351">
        <v>6100008463</v>
      </c>
      <c r="I20" s="351">
        <v>6100008463</v>
      </c>
      <c r="J20" s="352">
        <v>40871</v>
      </c>
      <c r="K20" s="351" t="s">
        <v>8227</v>
      </c>
      <c r="L20" s="351" t="s">
        <v>8734</v>
      </c>
      <c r="M20" s="353"/>
      <c r="N20" s="354" t="e">
        <v>#N/A</v>
      </c>
    </row>
    <row r="21" spans="1:14" s="295" customFormat="1" ht="31.5" outlineLevel="1">
      <c r="A21" s="349">
        <v>14</v>
      </c>
      <c r="B21" s="355">
        <v>1108</v>
      </c>
      <c r="C21" s="349" t="s">
        <v>132</v>
      </c>
      <c r="D21" s="351" t="s">
        <v>8147</v>
      </c>
      <c r="E21" s="351" t="s">
        <v>8173</v>
      </c>
      <c r="F21" s="351" t="s">
        <v>8202</v>
      </c>
      <c r="G21" s="351">
        <v>2013</v>
      </c>
      <c r="H21" s="351">
        <v>6100008598</v>
      </c>
      <c r="I21" s="351">
        <v>6100008598</v>
      </c>
      <c r="J21" s="352">
        <v>40884</v>
      </c>
      <c r="K21" s="351" t="s">
        <v>8228</v>
      </c>
      <c r="L21" s="351" t="s">
        <v>8732</v>
      </c>
      <c r="M21" s="353"/>
      <c r="N21" s="354" t="e">
        <v>#N/A</v>
      </c>
    </row>
    <row r="22" spans="1:14" s="295" customFormat="1" ht="31.5" outlineLevel="1">
      <c r="A22" s="349">
        <v>15</v>
      </c>
      <c r="B22" s="356">
        <v>1109</v>
      </c>
      <c r="C22" s="349" t="s">
        <v>132</v>
      </c>
      <c r="D22" s="351" t="s">
        <v>8148</v>
      </c>
      <c r="E22" s="351" t="s">
        <v>8174</v>
      </c>
      <c r="F22" s="351" t="s">
        <v>8202</v>
      </c>
      <c r="G22" s="351">
        <v>2013</v>
      </c>
      <c r="H22" s="351">
        <v>6100008110</v>
      </c>
      <c r="I22" s="351">
        <v>6100008110</v>
      </c>
      <c r="J22" s="352">
        <v>40842</v>
      </c>
      <c r="K22" s="351" t="s">
        <v>8229</v>
      </c>
      <c r="L22" s="351" t="s">
        <v>8735</v>
      </c>
      <c r="M22" s="353"/>
      <c r="N22" s="354" t="e">
        <v>#N/A</v>
      </c>
    </row>
    <row r="23" spans="1:14" s="295" customFormat="1" ht="31.5" outlineLevel="1">
      <c r="A23" s="349">
        <v>16</v>
      </c>
      <c r="B23" s="355">
        <v>1110</v>
      </c>
      <c r="C23" s="349" t="s">
        <v>132</v>
      </c>
      <c r="D23" s="351" t="s">
        <v>7858</v>
      </c>
      <c r="E23" s="351" t="s">
        <v>7929</v>
      </c>
      <c r="F23" s="351" t="s">
        <v>8202</v>
      </c>
      <c r="G23" s="351">
        <v>2013</v>
      </c>
      <c r="H23" s="351">
        <v>6100008857</v>
      </c>
      <c r="I23" s="351">
        <v>6100008857</v>
      </c>
      <c r="J23" s="352">
        <v>40904</v>
      </c>
      <c r="K23" s="351" t="s">
        <v>8014</v>
      </c>
      <c r="L23" s="351" t="s">
        <v>8736</v>
      </c>
      <c r="M23" s="353"/>
      <c r="N23" s="354" t="e">
        <v>#N/A</v>
      </c>
    </row>
    <row r="24" spans="1:14" s="295" customFormat="1" ht="31.5" outlineLevel="1">
      <c r="A24" s="349">
        <v>17</v>
      </c>
      <c r="B24" s="355">
        <v>2116</v>
      </c>
      <c r="C24" s="349" t="s">
        <v>132</v>
      </c>
      <c r="D24" s="351" t="s">
        <v>7907</v>
      </c>
      <c r="E24" s="351" t="s">
        <v>7986</v>
      </c>
      <c r="F24" s="351" t="s">
        <v>8202</v>
      </c>
      <c r="G24" s="351">
        <v>2013</v>
      </c>
      <c r="H24" s="351">
        <v>6100009619</v>
      </c>
      <c r="I24" s="351">
        <v>6100009619</v>
      </c>
      <c r="J24" s="352">
        <v>40987</v>
      </c>
      <c r="K24" s="351" t="s">
        <v>8068</v>
      </c>
      <c r="L24" s="351" t="s">
        <v>8709</v>
      </c>
      <c r="M24" s="353"/>
      <c r="N24" s="354" t="s">
        <v>8763</v>
      </c>
    </row>
    <row r="25" spans="1:14" s="295" customFormat="1" ht="31.5" outlineLevel="1">
      <c r="A25" s="349">
        <v>18</v>
      </c>
      <c r="B25" s="356">
        <v>2119</v>
      </c>
      <c r="C25" s="349" t="s">
        <v>132</v>
      </c>
      <c r="D25" s="351" t="s">
        <v>7904</v>
      </c>
      <c r="E25" s="351" t="s">
        <v>8168</v>
      </c>
      <c r="F25" s="351" t="s">
        <v>8202</v>
      </c>
      <c r="G25" s="351">
        <v>2013</v>
      </c>
      <c r="H25" s="351">
        <v>6100006024</v>
      </c>
      <c r="I25" s="351">
        <v>6100006024</v>
      </c>
      <c r="J25" s="352">
        <v>40708</v>
      </c>
      <c r="K25" s="351" t="s">
        <v>8230</v>
      </c>
      <c r="L25" s="351" t="s">
        <v>8732</v>
      </c>
      <c r="M25" s="353"/>
      <c r="N25" s="354" t="e">
        <v>#N/A</v>
      </c>
    </row>
    <row r="26" spans="1:14" s="295" customFormat="1" ht="31.5" outlineLevel="1">
      <c r="A26" s="349">
        <v>19</v>
      </c>
      <c r="B26" s="355">
        <v>2120</v>
      </c>
      <c r="C26" s="349" t="s">
        <v>132</v>
      </c>
      <c r="D26" s="351" t="s">
        <v>8149</v>
      </c>
      <c r="E26" s="351" t="s">
        <v>8175</v>
      </c>
      <c r="F26" s="351" t="s">
        <v>8202</v>
      </c>
      <c r="G26" s="351">
        <v>2013</v>
      </c>
      <c r="H26" s="351">
        <v>6100013201</v>
      </c>
      <c r="I26" s="351">
        <v>6100013201</v>
      </c>
      <c r="J26" s="352">
        <v>41186</v>
      </c>
      <c r="K26" s="351" t="s">
        <v>8231</v>
      </c>
      <c r="L26" s="351" t="s">
        <v>8737</v>
      </c>
      <c r="M26" s="353"/>
      <c r="N26" s="354" t="e">
        <v>#N/A</v>
      </c>
    </row>
    <row r="27" spans="1:14" s="295" customFormat="1" ht="31.5" outlineLevel="1">
      <c r="A27" s="349">
        <v>20</v>
      </c>
      <c r="B27" s="356">
        <v>2121</v>
      </c>
      <c r="C27" s="349" t="s">
        <v>132</v>
      </c>
      <c r="D27" s="351" t="s">
        <v>8150</v>
      </c>
      <c r="E27" s="351" t="s">
        <v>8176</v>
      </c>
      <c r="F27" s="351" t="s">
        <v>8202</v>
      </c>
      <c r="G27" s="351">
        <v>2013</v>
      </c>
      <c r="H27" s="351">
        <v>6100012177</v>
      </c>
      <c r="I27" s="351">
        <v>6100012177</v>
      </c>
      <c r="J27" s="352">
        <v>41142</v>
      </c>
      <c r="K27" s="351" t="s">
        <v>8232</v>
      </c>
      <c r="L27" s="351" t="s">
        <v>8738</v>
      </c>
      <c r="M27" s="353"/>
      <c r="N27" s="354" t="s">
        <v>8763</v>
      </c>
    </row>
    <row r="28" spans="1:14" s="295" customFormat="1" ht="47.25" outlineLevel="1">
      <c r="A28" s="349">
        <v>21</v>
      </c>
      <c r="B28" s="355">
        <v>2122</v>
      </c>
      <c r="C28" s="349" t="s">
        <v>132</v>
      </c>
      <c r="D28" s="351" t="s">
        <v>8151</v>
      </c>
      <c r="E28" s="351" t="s">
        <v>8177</v>
      </c>
      <c r="F28" s="351" t="s">
        <v>8202</v>
      </c>
      <c r="G28" s="351">
        <v>2013</v>
      </c>
      <c r="H28" s="351">
        <v>6100010029</v>
      </c>
      <c r="I28" s="351">
        <v>6100010029</v>
      </c>
      <c r="J28" s="352">
        <v>41019</v>
      </c>
      <c r="K28" s="351" t="s">
        <v>8233</v>
      </c>
      <c r="L28" s="351" t="s">
        <v>8739</v>
      </c>
      <c r="M28" s="353"/>
      <c r="N28" s="354" t="e">
        <v>#N/A</v>
      </c>
    </row>
    <row r="29" spans="1:14" s="295" customFormat="1" ht="31.5" outlineLevel="1">
      <c r="A29" s="349">
        <v>22</v>
      </c>
      <c r="B29" s="356">
        <v>2123</v>
      </c>
      <c r="C29" s="349" t="s">
        <v>132</v>
      </c>
      <c r="D29" s="351" t="s">
        <v>8152</v>
      </c>
      <c r="E29" s="351" t="s">
        <v>8178</v>
      </c>
      <c r="F29" s="351" t="s">
        <v>8202</v>
      </c>
      <c r="G29" s="351">
        <v>2013</v>
      </c>
      <c r="H29" s="351">
        <v>6100014121</v>
      </c>
      <c r="I29" s="351">
        <v>6100014121</v>
      </c>
      <c r="J29" s="352">
        <v>41243</v>
      </c>
      <c r="K29" s="351" t="s">
        <v>8234</v>
      </c>
      <c r="L29" s="351" t="s">
        <v>8740</v>
      </c>
      <c r="M29" s="353"/>
      <c r="N29" s="354" t="e">
        <v>#N/A</v>
      </c>
    </row>
    <row r="30" spans="1:14" s="295" customFormat="1" ht="31.5" outlineLevel="1">
      <c r="A30" s="349">
        <v>23</v>
      </c>
      <c r="B30" s="355">
        <v>2124</v>
      </c>
      <c r="C30" s="349" t="s">
        <v>132</v>
      </c>
      <c r="D30" s="351" t="s">
        <v>8153</v>
      </c>
      <c r="E30" s="351" t="s">
        <v>8179</v>
      </c>
      <c r="F30" s="351" t="s">
        <v>8202</v>
      </c>
      <c r="G30" s="351">
        <v>2013</v>
      </c>
      <c r="H30" s="351">
        <v>6100008233</v>
      </c>
      <c r="I30" s="351">
        <v>6100008233</v>
      </c>
      <c r="J30" s="352">
        <v>40857</v>
      </c>
      <c r="K30" s="351" t="s">
        <v>8235</v>
      </c>
      <c r="L30" s="351" t="s">
        <v>8741</v>
      </c>
      <c r="M30" s="353"/>
      <c r="N30" s="354" t="e">
        <v>#N/A</v>
      </c>
    </row>
    <row r="31" spans="1:14" s="295" customFormat="1" ht="78.75" outlineLevel="1">
      <c r="A31" s="349">
        <v>24</v>
      </c>
      <c r="B31" s="355">
        <v>2126</v>
      </c>
      <c r="C31" s="349" t="s">
        <v>132</v>
      </c>
      <c r="D31" s="351" t="s">
        <v>8760</v>
      </c>
      <c r="E31" s="351" t="s">
        <v>8171</v>
      </c>
      <c r="F31" s="351" t="s">
        <v>8202</v>
      </c>
      <c r="G31" s="351">
        <v>2013</v>
      </c>
      <c r="H31" s="351">
        <v>6100008593</v>
      </c>
      <c r="I31" s="351">
        <v>6100008593</v>
      </c>
      <c r="J31" s="352">
        <v>40884</v>
      </c>
      <c r="K31" s="351" t="s">
        <v>8226</v>
      </c>
      <c r="L31" s="351" t="s">
        <v>8733</v>
      </c>
      <c r="M31" s="353"/>
      <c r="N31" s="354" t="e">
        <v>#N/A</v>
      </c>
    </row>
    <row r="32" spans="1:14" s="295" customFormat="1" ht="31.5" outlineLevel="1">
      <c r="A32" s="349">
        <v>25</v>
      </c>
      <c r="B32" s="356">
        <v>2127</v>
      </c>
      <c r="C32" s="349" t="s">
        <v>132</v>
      </c>
      <c r="D32" s="351" t="s">
        <v>8146</v>
      </c>
      <c r="E32" s="351" t="s">
        <v>8172</v>
      </c>
      <c r="F32" s="351" t="s">
        <v>8202</v>
      </c>
      <c r="G32" s="351">
        <v>2013</v>
      </c>
      <c r="H32" s="351">
        <v>6100008463</v>
      </c>
      <c r="I32" s="351">
        <v>6100008463</v>
      </c>
      <c r="J32" s="352">
        <v>40871</v>
      </c>
      <c r="K32" s="351" t="s">
        <v>8227</v>
      </c>
      <c r="L32" s="351" t="s">
        <v>8734</v>
      </c>
      <c r="M32" s="353"/>
      <c r="N32" s="354" t="e">
        <v>#N/A</v>
      </c>
    </row>
    <row r="33" spans="1:14" s="295" customFormat="1" ht="31.5" outlineLevel="1">
      <c r="A33" s="349">
        <v>26</v>
      </c>
      <c r="B33" s="355">
        <v>2128</v>
      </c>
      <c r="C33" s="349" t="s">
        <v>132</v>
      </c>
      <c r="D33" s="351" t="s">
        <v>8147</v>
      </c>
      <c r="E33" s="351" t="s">
        <v>8173</v>
      </c>
      <c r="F33" s="351" t="s">
        <v>8202</v>
      </c>
      <c r="G33" s="351">
        <v>2013</v>
      </c>
      <c r="H33" s="351">
        <v>6100008598</v>
      </c>
      <c r="I33" s="351">
        <v>6100008598</v>
      </c>
      <c r="J33" s="352">
        <v>40884</v>
      </c>
      <c r="K33" s="351" t="s">
        <v>8228</v>
      </c>
      <c r="L33" s="351" t="s">
        <v>8732</v>
      </c>
      <c r="M33" s="353"/>
      <c r="N33" s="354" t="e">
        <v>#N/A</v>
      </c>
    </row>
    <row r="34" spans="1:14" s="295" customFormat="1" ht="31.5" outlineLevel="1">
      <c r="A34" s="349">
        <v>27</v>
      </c>
      <c r="B34" s="356">
        <v>2129</v>
      </c>
      <c r="C34" s="349" t="s">
        <v>132</v>
      </c>
      <c r="D34" s="351" t="s">
        <v>8148</v>
      </c>
      <c r="E34" s="351" t="s">
        <v>8174</v>
      </c>
      <c r="F34" s="351" t="s">
        <v>8202</v>
      </c>
      <c r="G34" s="351">
        <v>2013</v>
      </c>
      <c r="H34" s="351">
        <v>6100008110</v>
      </c>
      <c r="I34" s="351">
        <v>6100008110</v>
      </c>
      <c r="J34" s="352">
        <v>40842</v>
      </c>
      <c r="K34" s="351" t="s">
        <v>8229</v>
      </c>
      <c r="L34" s="351" t="s">
        <v>8735</v>
      </c>
      <c r="M34" s="353"/>
      <c r="N34" s="354" t="e">
        <v>#N/A</v>
      </c>
    </row>
    <row r="35" spans="1:14" s="295" customFormat="1" ht="31.5" outlineLevel="1">
      <c r="A35" s="349">
        <v>28</v>
      </c>
      <c r="B35" s="355">
        <v>2130</v>
      </c>
      <c r="C35" s="349" t="s">
        <v>132</v>
      </c>
      <c r="D35" s="351" t="s">
        <v>7858</v>
      </c>
      <c r="E35" s="351" t="s">
        <v>7929</v>
      </c>
      <c r="F35" s="351" t="s">
        <v>8202</v>
      </c>
      <c r="G35" s="351">
        <v>2013</v>
      </c>
      <c r="H35" s="351">
        <v>6100008857</v>
      </c>
      <c r="I35" s="351">
        <v>6100008857</v>
      </c>
      <c r="J35" s="352">
        <v>40904</v>
      </c>
      <c r="K35" s="351" t="s">
        <v>8014</v>
      </c>
      <c r="L35" s="351" t="s">
        <v>8736</v>
      </c>
      <c r="M35" s="353"/>
      <c r="N35" s="354" t="e">
        <v>#N/A</v>
      </c>
    </row>
    <row r="36" spans="1:14" s="295" customFormat="1" ht="31.5" outlineLevel="1">
      <c r="A36" s="349">
        <v>29</v>
      </c>
      <c r="B36" s="355">
        <v>2892</v>
      </c>
      <c r="C36" s="349" t="s">
        <v>132</v>
      </c>
      <c r="D36" s="351" t="s">
        <v>8154</v>
      </c>
      <c r="E36" s="351" t="s">
        <v>8180</v>
      </c>
      <c r="F36" s="351" t="s">
        <v>8202</v>
      </c>
      <c r="G36" s="351">
        <v>2013</v>
      </c>
      <c r="H36" s="351" t="s">
        <v>8204</v>
      </c>
      <c r="I36" s="357">
        <v>6100011826</v>
      </c>
      <c r="J36" s="352" t="s">
        <v>8223</v>
      </c>
      <c r="K36" s="351" t="s">
        <v>8236</v>
      </c>
      <c r="L36" s="351" t="s">
        <v>8469</v>
      </c>
      <c r="M36" s="353"/>
      <c r="N36" s="354" t="s">
        <v>8763</v>
      </c>
    </row>
    <row r="37" spans="1:14" s="295" customFormat="1" ht="31.5" outlineLevel="1">
      <c r="A37" s="349">
        <v>30</v>
      </c>
      <c r="B37" s="356">
        <v>2895</v>
      </c>
      <c r="C37" s="349" t="s">
        <v>132</v>
      </c>
      <c r="D37" s="351" t="s">
        <v>7904</v>
      </c>
      <c r="E37" s="351" t="s">
        <v>8181</v>
      </c>
      <c r="F37" s="351" t="s">
        <v>8202</v>
      </c>
      <c r="G37" s="351">
        <v>2013</v>
      </c>
      <c r="H37" s="351" t="s">
        <v>8205</v>
      </c>
      <c r="I37" s="357">
        <v>6100010488</v>
      </c>
      <c r="J37" s="352">
        <v>41039</v>
      </c>
      <c r="K37" s="351" t="s">
        <v>8237</v>
      </c>
      <c r="L37" s="351" t="s">
        <v>8732</v>
      </c>
      <c r="M37" s="353"/>
      <c r="N37" s="354" t="s">
        <v>8762</v>
      </c>
    </row>
    <row r="38" spans="1:14" s="295" customFormat="1" ht="31.5" outlineLevel="1">
      <c r="A38" s="349">
        <v>31</v>
      </c>
      <c r="B38" s="355">
        <v>2896</v>
      </c>
      <c r="C38" s="349" t="s">
        <v>132</v>
      </c>
      <c r="D38" s="351" t="s">
        <v>7904</v>
      </c>
      <c r="E38" s="351" t="s">
        <v>8179</v>
      </c>
      <c r="F38" s="351" t="s">
        <v>8202</v>
      </c>
      <c r="G38" s="351">
        <v>2013</v>
      </c>
      <c r="H38" s="351">
        <v>6100013872</v>
      </c>
      <c r="I38" s="351">
        <v>6100013872</v>
      </c>
      <c r="J38" s="352">
        <v>41234</v>
      </c>
      <c r="K38" s="351" t="s">
        <v>8235</v>
      </c>
      <c r="L38" s="351" t="s">
        <v>8732</v>
      </c>
      <c r="M38" s="353"/>
      <c r="N38" s="354" t="e">
        <v>#N/A</v>
      </c>
    </row>
    <row r="39" spans="1:14" s="295" customFormat="1" ht="31.5" outlineLevel="1">
      <c r="A39" s="349">
        <v>32</v>
      </c>
      <c r="B39" s="356">
        <v>2897</v>
      </c>
      <c r="C39" s="349" t="s">
        <v>132</v>
      </c>
      <c r="D39" s="351" t="s">
        <v>7904</v>
      </c>
      <c r="E39" s="351" t="s">
        <v>8182</v>
      </c>
      <c r="F39" s="351" t="s">
        <v>8202</v>
      </c>
      <c r="G39" s="351">
        <v>2013</v>
      </c>
      <c r="H39" s="351" t="s">
        <v>8206</v>
      </c>
      <c r="I39" s="357">
        <v>6100011382</v>
      </c>
      <c r="J39" s="352">
        <v>41089</v>
      </c>
      <c r="K39" s="351" t="s">
        <v>8069</v>
      </c>
      <c r="L39" s="351" t="s">
        <v>8732</v>
      </c>
      <c r="M39" s="353"/>
      <c r="N39" s="354" t="s">
        <v>8762</v>
      </c>
    </row>
    <row r="40" spans="1:14" s="295" customFormat="1" ht="31.5" outlineLevel="1">
      <c r="A40" s="349">
        <v>33</v>
      </c>
      <c r="B40" s="355">
        <v>2898</v>
      </c>
      <c r="C40" s="349" t="s">
        <v>132</v>
      </c>
      <c r="D40" s="351" t="s">
        <v>8155</v>
      </c>
      <c r="E40" s="351" t="s">
        <v>8183</v>
      </c>
      <c r="F40" s="351" t="s">
        <v>8202</v>
      </c>
      <c r="G40" s="351">
        <v>2013</v>
      </c>
      <c r="H40" s="351" t="s">
        <v>8204</v>
      </c>
      <c r="I40" s="357">
        <v>6100011826</v>
      </c>
      <c r="J40" s="352">
        <v>41113</v>
      </c>
      <c r="K40" s="351" t="s">
        <v>8236</v>
      </c>
      <c r="L40" s="351" t="s">
        <v>8469</v>
      </c>
      <c r="M40" s="353"/>
      <c r="N40" s="354" t="e">
        <v>#N/A</v>
      </c>
    </row>
    <row r="41" spans="1:14" s="295" customFormat="1" ht="47.25" outlineLevel="1">
      <c r="A41" s="349">
        <v>34</v>
      </c>
      <c r="B41" s="356">
        <v>2901</v>
      </c>
      <c r="C41" s="349" t="s">
        <v>132</v>
      </c>
      <c r="D41" s="351" t="s">
        <v>8145</v>
      </c>
      <c r="E41" s="351" t="s">
        <v>8170</v>
      </c>
      <c r="F41" s="351" t="s">
        <v>8202</v>
      </c>
      <c r="G41" s="351">
        <v>2013</v>
      </c>
      <c r="H41" s="351">
        <v>6100007689</v>
      </c>
      <c r="I41" s="351">
        <v>6100007689</v>
      </c>
      <c r="J41" s="352">
        <v>40793</v>
      </c>
      <c r="K41" s="351" t="s">
        <v>305</v>
      </c>
      <c r="L41" s="351" t="s">
        <v>8732</v>
      </c>
      <c r="M41" s="353"/>
      <c r="N41" s="354" t="s">
        <v>8762</v>
      </c>
    </row>
    <row r="42" spans="1:14" s="295" customFormat="1" ht="78.75" outlineLevel="1">
      <c r="A42" s="349">
        <v>35</v>
      </c>
      <c r="B42" s="355">
        <v>2902</v>
      </c>
      <c r="C42" s="349" t="s">
        <v>132</v>
      </c>
      <c r="D42" s="351" t="s">
        <v>8760</v>
      </c>
      <c r="E42" s="351" t="s">
        <v>8171</v>
      </c>
      <c r="F42" s="351" t="s">
        <v>8202</v>
      </c>
      <c r="G42" s="351">
        <v>2013</v>
      </c>
      <c r="H42" s="351">
        <v>6100008593</v>
      </c>
      <c r="I42" s="351">
        <v>6100008593</v>
      </c>
      <c r="J42" s="352">
        <v>40884</v>
      </c>
      <c r="K42" s="351" t="s">
        <v>8226</v>
      </c>
      <c r="L42" s="351" t="s">
        <v>8733</v>
      </c>
      <c r="M42" s="353"/>
      <c r="N42" s="354" t="e">
        <v>#N/A</v>
      </c>
    </row>
    <row r="43" spans="1:14" s="295" customFormat="1" ht="31.5" outlineLevel="1">
      <c r="A43" s="349">
        <v>36</v>
      </c>
      <c r="B43" s="356">
        <v>2903</v>
      </c>
      <c r="C43" s="349" t="s">
        <v>132</v>
      </c>
      <c r="D43" s="351" t="s">
        <v>8146</v>
      </c>
      <c r="E43" s="351" t="s">
        <v>8172</v>
      </c>
      <c r="F43" s="351" t="s">
        <v>8202</v>
      </c>
      <c r="G43" s="351">
        <v>2013</v>
      </c>
      <c r="H43" s="351">
        <v>6100008463</v>
      </c>
      <c r="I43" s="351">
        <v>6100008463</v>
      </c>
      <c r="J43" s="352">
        <v>40871</v>
      </c>
      <c r="K43" s="351" t="s">
        <v>8227</v>
      </c>
      <c r="L43" s="351" t="s">
        <v>8734</v>
      </c>
      <c r="M43" s="353"/>
      <c r="N43" s="354" t="e">
        <v>#N/A</v>
      </c>
    </row>
    <row r="44" spans="1:14" s="295" customFormat="1" ht="31.5" outlineLevel="1">
      <c r="A44" s="349">
        <v>37</v>
      </c>
      <c r="B44" s="355">
        <v>2904</v>
      </c>
      <c r="C44" s="349" t="s">
        <v>132</v>
      </c>
      <c r="D44" s="351" t="s">
        <v>8147</v>
      </c>
      <c r="E44" s="351" t="s">
        <v>8173</v>
      </c>
      <c r="F44" s="351" t="s">
        <v>8202</v>
      </c>
      <c r="G44" s="351">
        <v>2013</v>
      </c>
      <c r="H44" s="351">
        <v>6100008598</v>
      </c>
      <c r="I44" s="351">
        <v>6100008598</v>
      </c>
      <c r="J44" s="352">
        <v>40884</v>
      </c>
      <c r="K44" s="351" t="s">
        <v>8228</v>
      </c>
      <c r="L44" s="351" t="s">
        <v>8732</v>
      </c>
      <c r="M44" s="353"/>
      <c r="N44" s="354" t="e">
        <v>#N/A</v>
      </c>
    </row>
    <row r="45" spans="1:14" s="295" customFormat="1" ht="31.5" outlineLevel="1">
      <c r="A45" s="349">
        <v>38</v>
      </c>
      <c r="B45" s="356">
        <v>2905</v>
      </c>
      <c r="C45" s="349" t="s">
        <v>132</v>
      </c>
      <c r="D45" s="351" t="s">
        <v>8148</v>
      </c>
      <c r="E45" s="351" t="s">
        <v>8174</v>
      </c>
      <c r="F45" s="351" t="s">
        <v>8202</v>
      </c>
      <c r="G45" s="351">
        <v>2013</v>
      </c>
      <c r="H45" s="351">
        <v>6100008110</v>
      </c>
      <c r="I45" s="351">
        <v>6100008110</v>
      </c>
      <c r="J45" s="352">
        <v>40842</v>
      </c>
      <c r="K45" s="351" t="s">
        <v>8229</v>
      </c>
      <c r="L45" s="351" t="s">
        <v>8735</v>
      </c>
      <c r="M45" s="353"/>
      <c r="N45" s="354" t="e">
        <v>#N/A</v>
      </c>
    </row>
    <row r="46" spans="1:14" s="295" customFormat="1" ht="31.5" outlineLevel="1">
      <c r="A46" s="349">
        <v>39</v>
      </c>
      <c r="B46" s="355">
        <v>2906</v>
      </c>
      <c r="C46" s="349" t="s">
        <v>132</v>
      </c>
      <c r="D46" s="351" t="s">
        <v>7858</v>
      </c>
      <c r="E46" s="351" t="s">
        <v>7929</v>
      </c>
      <c r="F46" s="351" t="s">
        <v>8202</v>
      </c>
      <c r="G46" s="351">
        <v>2013</v>
      </c>
      <c r="H46" s="351">
        <v>6100008857</v>
      </c>
      <c r="I46" s="351">
        <v>6100008857</v>
      </c>
      <c r="J46" s="352">
        <v>40904</v>
      </c>
      <c r="K46" s="351" t="s">
        <v>8014</v>
      </c>
      <c r="L46" s="351" t="s">
        <v>8736</v>
      </c>
      <c r="M46" s="353"/>
      <c r="N46" s="354" t="e">
        <v>#N/A</v>
      </c>
    </row>
    <row r="47" spans="1:14" s="295" customFormat="1" ht="31.5" outlineLevel="1">
      <c r="A47" s="349">
        <v>40</v>
      </c>
      <c r="B47" s="356">
        <v>3787</v>
      </c>
      <c r="C47" s="349" t="s">
        <v>132</v>
      </c>
      <c r="D47" s="351" t="s">
        <v>7904</v>
      </c>
      <c r="E47" s="351" t="s">
        <v>7988</v>
      </c>
      <c r="F47" s="351" t="s">
        <v>8202</v>
      </c>
      <c r="G47" s="351">
        <v>2013</v>
      </c>
      <c r="H47" s="351">
        <v>6100009145</v>
      </c>
      <c r="I47" s="351">
        <v>6100009145</v>
      </c>
      <c r="J47" s="352">
        <v>40980</v>
      </c>
      <c r="K47" s="351" t="s">
        <v>8070</v>
      </c>
      <c r="L47" s="351" t="s">
        <v>8742</v>
      </c>
      <c r="M47" s="353"/>
      <c r="N47" s="354" t="s">
        <v>8763</v>
      </c>
    </row>
    <row r="48" spans="1:14" s="295" customFormat="1" ht="31.5" outlineLevel="1">
      <c r="A48" s="349">
        <v>41</v>
      </c>
      <c r="B48" s="355">
        <v>3788</v>
      </c>
      <c r="C48" s="349" t="s">
        <v>132</v>
      </c>
      <c r="D48" s="351" t="s">
        <v>7904</v>
      </c>
      <c r="E48" s="351" t="s">
        <v>7987</v>
      </c>
      <c r="F48" s="351" t="s">
        <v>8202</v>
      </c>
      <c r="G48" s="351">
        <v>2013</v>
      </c>
      <c r="H48" s="351">
        <v>6100013037</v>
      </c>
      <c r="I48" s="351">
        <v>6100013037</v>
      </c>
      <c r="J48" s="352">
        <v>41184</v>
      </c>
      <c r="K48" s="351" t="s">
        <v>8069</v>
      </c>
      <c r="L48" s="351" t="s">
        <v>8732</v>
      </c>
      <c r="M48" s="353"/>
      <c r="N48" s="354" t="s">
        <v>8763</v>
      </c>
    </row>
    <row r="49" spans="1:14" s="295" customFormat="1" ht="31.5" outlineLevel="1">
      <c r="A49" s="349">
        <v>42</v>
      </c>
      <c r="B49" s="355">
        <v>3792</v>
      </c>
      <c r="C49" s="349" t="s">
        <v>132</v>
      </c>
      <c r="D49" s="351" t="s">
        <v>7904</v>
      </c>
      <c r="E49" s="351" t="s">
        <v>8184</v>
      </c>
      <c r="F49" s="351" t="s">
        <v>8202</v>
      </c>
      <c r="G49" s="351">
        <v>2013</v>
      </c>
      <c r="H49" s="351" t="s">
        <v>8207</v>
      </c>
      <c r="I49" s="357">
        <v>610011654</v>
      </c>
      <c r="J49" s="352">
        <v>41108</v>
      </c>
      <c r="K49" s="351" t="s">
        <v>8238</v>
      </c>
      <c r="L49" s="351" t="s">
        <v>8732</v>
      </c>
      <c r="M49" s="353"/>
      <c r="N49" s="354" t="s">
        <v>8763</v>
      </c>
    </row>
    <row r="50" spans="1:14" s="295" customFormat="1" ht="31.5" outlineLevel="1">
      <c r="A50" s="349">
        <v>43</v>
      </c>
      <c r="B50" s="356">
        <v>3793</v>
      </c>
      <c r="C50" s="349" t="s">
        <v>132</v>
      </c>
      <c r="D50" s="351" t="s">
        <v>7908</v>
      </c>
      <c r="E50" s="351" t="s">
        <v>7990</v>
      </c>
      <c r="F50" s="351" t="s">
        <v>8202</v>
      </c>
      <c r="G50" s="351">
        <v>2013</v>
      </c>
      <c r="H50" s="351" t="s">
        <v>8208</v>
      </c>
      <c r="I50" s="357">
        <v>6100011737</v>
      </c>
      <c r="J50" s="352">
        <v>41113</v>
      </c>
      <c r="K50" s="351" t="s">
        <v>8072</v>
      </c>
      <c r="L50" s="351" t="s">
        <v>8735</v>
      </c>
      <c r="M50" s="353"/>
      <c r="N50" s="354" t="e">
        <v>#N/A</v>
      </c>
    </row>
    <row r="51" spans="1:14" s="295" customFormat="1" ht="31.5" outlineLevel="1">
      <c r="A51" s="349">
        <v>44</v>
      </c>
      <c r="B51" s="355">
        <v>3794</v>
      </c>
      <c r="C51" s="349" t="s">
        <v>132</v>
      </c>
      <c r="D51" s="351" t="s">
        <v>8156</v>
      </c>
      <c r="E51" s="351" t="s">
        <v>8185</v>
      </c>
      <c r="F51" s="351" t="s">
        <v>8202</v>
      </c>
      <c r="G51" s="351">
        <v>2013</v>
      </c>
      <c r="H51" s="351">
        <v>6100011994</v>
      </c>
      <c r="I51" s="351">
        <v>6100011994</v>
      </c>
      <c r="J51" s="352">
        <v>41129</v>
      </c>
      <c r="K51" s="351" t="s">
        <v>8239</v>
      </c>
      <c r="L51" s="351" t="s">
        <v>8743</v>
      </c>
      <c r="M51" s="353"/>
      <c r="N51" s="354" t="e">
        <v>#N/A</v>
      </c>
    </row>
    <row r="52" spans="1:14" s="295" customFormat="1" ht="31.5" outlineLevel="1">
      <c r="A52" s="349">
        <v>45</v>
      </c>
      <c r="B52" s="356">
        <v>3795</v>
      </c>
      <c r="C52" s="349" t="s">
        <v>132</v>
      </c>
      <c r="D52" s="351" t="s">
        <v>8157</v>
      </c>
      <c r="E52" s="351" t="s">
        <v>8186</v>
      </c>
      <c r="F52" s="351" t="s">
        <v>8202</v>
      </c>
      <c r="G52" s="351">
        <v>2013</v>
      </c>
      <c r="H52" s="351">
        <v>6100011406</v>
      </c>
      <c r="I52" s="351">
        <v>6100011406</v>
      </c>
      <c r="J52" s="352">
        <v>41095</v>
      </c>
      <c r="K52" s="351" t="s">
        <v>8240</v>
      </c>
      <c r="L52" s="351" t="s">
        <v>8744</v>
      </c>
      <c r="M52" s="353"/>
      <c r="N52" s="354" t="e">
        <v>#N/A</v>
      </c>
    </row>
    <row r="53" spans="1:14" s="295" customFormat="1" ht="31.5" outlineLevel="1">
      <c r="A53" s="349">
        <v>46</v>
      </c>
      <c r="B53" s="355">
        <v>3798</v>
      </c>
      <c r="C53" s="349" t="s">
        <v>132</v>
      </c>
      <c r="D53" s="351" t="s">
        <v>7904</v>
      </c>
      <c r="E53" s="351" t="s">
        <v>8187</v>
      </c>
      <c r="F53" s="351" t="s">
        <v>8202</v>
      </c>
      <c r="G53" s="351">
        <v>2013</v>
      </c>
      <c r="H53" s="351">
        <v>6100011670</v>
      </c>
      <c r="I53" s="351">
        <v>6100011670</v>
      </c>
      <c r="J53" s="352">
        <v>41110</v>
      </c>
      <c r="K53" s="351" t="s">
        <v>8241</v>
      </c>
      <c r="L53" s="351" t="s">
        <v>8732</v>
      </c>
      <c r="M53" s="353"/>
      <c r="N53" s="354" t="s">
        <v>8763</v>
      </c>
    </row>
    <row r="54" spans="1:14" s="295" customFormat="1" ht="31.5" outlineLevel="1">
      <c r="A54" s="349">
        <v>47</v>
      </c>
      <c r="B54" s="356">
        <v>3801</v>
      </c>
      <c r="C54" s="349" t="s">
        <v>132</v>
      </c>
      <c r="D54" s="351" t="s">
        <v>7904</v>
      </c>
      <c r="E54" s="351" t="s">
        <v>8188</v>
      </c>
      <c r="F54" s="351" t="s">
        <v>8202</v>
      </c>
      <c r="G54" s="351">
        <v>2013</v>
      </c>
      <c r="H54" s="351">
        <v>6100010494</v>
      </c>
      <c r="I54" s="351">
        <v>6100010494</v>
      </c>
      <c r="J54" s="352">
        <v>41039</v>
      </c>
      <c r="K54" s="351" t="s">
        <v>8242</v>
      </c>
      <c r="L54" s="351" t="s">
        <v>8732</v>
      </c>
      <c r="M54" s="353"/>
      <c r="N54" s="354" t="s">
        <v>8762</v>
      </c>
    </row>
    <row r="55" spans="1:14" s="295" customFormat="1" ht="31.5" outlineLevel="1">
      <c r="A55" s="349">
        <v>48</v>
      </c>
      <c r="B55" s="355">
        <v>3804</v>
      </c>
      <c r="C55" s="349" t="s">
        <v>132</v>
      </c>
      <c r="D55" s="351" t="s">
        <v>8158</v>
      </c>
      <c r="E55" s="351" t="s">
        <v>8189</v>
      </c>
      <c r="F55" s="351" t="s">
        <v>8202</v>
      </c>
      <c r="G55" s="351">
        <v>2013</v>
      </c>
      <c r="H55" s="351">
        <v>6100009879</v>
      </c>
      <c r="I55" s="351">
        <v>6100009879</v>
      </c>
      <c r="J55" s="352">
        <v>41011</v>
      </c>
      <c r="K55" s="351" t="s">
        <v>8243</v>
      </c>
      <c r="L55" s="351" t="s">
        <v>8745</v>
      </c>
      <c r="M55" s="353"/>
      <c r="N55" s="354" t="e">
        <v>#N/A</v>
      </c>
    </row>
    <row r="56" spans="1:14" s="295" customFormat="1" ht="47.25" outlineLevel="1">
      <c r="A56" s="349">
        <v>49</v>
      </c>
      <c r="B56" s="356">
        <v>3807</v>
      </c>
      <c r="C56" s="349" t="s">
        <v>132</v>
      </c>
      <c r="D56" s="351" t="s">
        <v>8145</v>
      </c>
      <c r="E56" s="351" t="s">
        <v>8170</v>
      </c>
      <c r="F56" s="351" t="s">
        <v>8202</v>
      </c>
      <c r="G56" s="351">
        <v>2013</v>
      </c>
      <c r="H56" s="351">
        <v>6100007689</v>
      </c>
      <c r="I56" s="351">
        <v>6100007689</v>
      </c>
      <c r="J56" s="352">
        <v>40793</v>
      </c>
      <c r="K56" s="351" t="s">
        <v>305</v>
      </c>
      <c r="L56" s="351" t="s">
        <v>8732</v>
      </c>
      <c r="M56" s="353"/>
      <c r="N56" s="354" t="s">
        <v>8762</v>
      </c>
    </row>
    <row r="57" spans="1:14" s="295" customFormat="1" ht="78.75" outlineLevel="1">
      <c r="A57" s="349">
        <v>50</v>
      </c>
      <c r="B57" s="355">
        <v>3808</v>
      </c>
      <c r="C57" s="349" t="s">
        <v>132</v>
      </c>
      <c r="D57" s="351" t="s">
        <v>8159</v>
      </c>
      <c r="E57" s="351" t="s">
        <v>8171</v>
      </c>
      <c r="F57" s="351" t="s">
        <v>8202</v>
      </c>
      <c r="G57" s="351">
        <v>2013</v>
      </c>
      <c r="H57" s="351">
        <v>6100008593</v>
      </c>
      <c r="I57" s="351">
        <v>6100008593</v>
      </c>
      <c r="J57" s="352">
        <v>40884</v>
      </c>
      <c r="K57" s="351" t="s">
        <v>8226</v>
      </c>
      <c r="L57" s="351" t="s">
        <v>8733</v>
      </c>
      <c r="M57" s="353"/>
      <c r="N57" s="354" t="e">
        <v>#N/A</v>
      </c>
    </row>
    <row r="58" spans="1:14" s="295" customFormat="1" ht="31.5" outlineLevel="1">
      <c r="A58" s="349">
        <v>51</v>
      </c>
      <c r="B58" s="356">
        <v>3809</v>
      </c>
      <c r="C58" s="349" t="s">
        <v>132</v>
      </c>
      <c r="D58" s="351" t="s">
        <v>8146</v>
      </c>
      <c r="E58" s="351" t="s">
        <v>8172</v>
      </c>
      <c r="F58" s="351" t="s">
        <v>8202</v>
      </c>
      <c r="G58" s="351">
        <v>2013</v>
      </c>
      <c r="H58" s="351">
        <v>6100008463</v>
      </c>
      <c r="I58" s="351">
        <v>6100008463</v>
      </c>
      <c r="J58" s="352">
        <v>40871</v>
      </c>
      <c r="K58" s="351" t="s">
        <v>8227</v>
      </c>
      <c r="L58" s="351" t="s">
        <v>8734</v>
      </c>
      <c r="M58" s="353"/>
      <c r="N58" s="354" t="e">
        <v>#N/A</v>
      </c>
    </row>
    <row r="59" spans="1:14" s="295" customFormat="1" ht="31.5" outlineLevel="1">
      <c r="A59" s="349">
        <v>52</v>
      </c>
      <c r="B59" s="355">
        <v>3810</v>
      </c>
      <c r="C59" s="349" t="s">
        <v>132</v>
      </c>
      <c r="D59" s="351" t="s">
        <v>8147</v>
      </c>
      <c r="E59" s="351" t="s">
        <v>8173</v>
      </c>
      <c r="F59" s="351" t="s">
        <v>8202</v>
      </c>
      <c r="G59" s="351">
        <v>2013</v>
      </c>
      <c r="H59" s="351">
        <v>6100008598</v>
      </c>
      <c r="I59" s="351">
        <v>6100008598</v>
      </c>
      <c r="J59" s="352">
        <v>40884</v>
      </c>
      <c r="K59" s="351" t="s">
        <v>8228</v>
      </c>
      <c r="L59" s="351" t="s">
        <v>8732</v>
      </c>
      <c r="M59" s="353"/>
      <c r="N59" s="354" t="e">
        <v>#N/A</v>
      </c>
    </row>
    <row r="60" spans="1:14" s="295" customFormat="1" ht="31.5" outlineLevel="1">
      <c r="A60" s="349">
        <v>53</v>
      </c>
      <c r="B60" s="356">
        <v>3811</v>
      </c>
      <c r="C60" s="349" t="s">
        <v>132</v>
      </c>
      <c r="D60" s="351" t="s">
        <v>8148</v>
      </c>
      <c r="E60" s="351" t="s">
        <v>8174</v>
      </c>
      <c r="F60" s="351" t="s">
        <v>8202</v>
      </c>
      <c r="G60" s="351">
        <v>2013</v>
      </c>
      <c r="H60" s="351">
        <v>6100008110</v>
      </c>
      <c r="I60" s="351">
        <v>6100008110</v>
      </c>
      <c r="J60" s="352">
        <v>40842</v>
      </c>
      <c r="K60" s="351" t="s">
        <v>8229</v>
      </c>
      <c r="L60" s="351" t="s">
        <v>8735</v>
      </c>
      <c r="M60" s="353"/>
      <c r="N60" s="354" t="e">
        <v>#N/A</v>
      </c>
    </row>
    <row r="61" spans="1:14" s="295" customFormat="1" ht="31.5" outlineLevel="1">
      <c r="A61" s="349">
        <v>54</v>
      </c>
      <c r="B61" s="355">
        <v>3812</v>
      </c>
      <c r="C61" s="349" t="s">
        <v>132</v>
      </c>
      <c r="D61" s="351" t="s">
        <v>7858</v>
      </c>
      <c r="E61" s="351" t="s">
        <v>7929</v>
      </c>
      <c r="F61" s="351" t="s">
        <v>8202</v>
      </c>
      <c r="G61" s="351">
        <v>2013</v>
      </c>
      <c r="H61" s="351">
        <v>6100008857</v>
      </c>
      <c r="I61" s="351">
        <v>6100008857</v>
      </c>
      <c r="J61" s="352">
        <v>40904</v>
      </c>
      <c r="K61" s="351" t="s">
        <v>8014</v>
      </c>
      <c r="L61" s="351" t="s">
        <v>8736</v>
      </c>
      <c r="M61" s="353"/>
      <c r="N61" s="354" t="e">
        <v>#N/A</v>
      </c>
    </row>
    <row r="62" spans="1:14" s="295" customFormat="1" ht="63" outlineLevel="1">
      <c r="A62" s="349">
        <v>55</v>
      </c>
      <c r="B62" s="356">
        <v>4483</v>
      </c>
      <c r="C62" s="349" t="s">
        <v>132</v>
      </c>
      <c r="D62" s="351" t="s">
        <v>8160</v>
      </c>
      <c r="E62" s="351" t="s">
        <v>8190</v>
      </c>
      <c r="F62" s="351" t="s">
        <v>8202</v>
      </c>
      <c r="G62" s="351">
        <v>2013</v>
      </c>
      <c r="H62" s="351" t="s">
        <v>8209</v>
      </c>
      <c r="I62" s="357">
        <v>6100007900</v>
      </c>
      <c r="J62" s="352" t="s">
        <v>8096</v>
      </c>
      <c r="K62" s="351" t="s">
        <v>8244</v>
      </c>
      <c r="L62" s="351" t="s">
        <v>8746</v>
      </c>
      <c r="M62" s="353"/>
      <c r="N62" s="354" t="s">
        <v>7500</v>
      </c>
    </row>
    <row r="63" spans="1:14" s="295" customFormat="1" ht="31.5" outlineLevel="1">
      <c r="A63" s="349">
        <v>56</v>
      </c>
      <c r="B63" s="356">
        <v>4487</v>
      </c>
      <c r="C63" s="349" t="s">
        <v>132</v>
      </c>
      <c r="D63" s="351" t="s">
        <v>8161</v>
      </c>
      <c r="E63" s="351" t="s">
        <v>7926</v>
      </c>
      <c r="F63" s="351" t="s">
        <v>8202</v>
      </c>
      <c r="G63" s="351">
        <v>2013</v>
      </c>
      <c r="H63" s="351">
        <v>610008668</v>
      </c>
      <c r="I63" s="351">
        <v>610008668</v>
      </c>
      <c r="J63" s="352">
        <v>40889</v>
      </c>
      <c r="K63" s="351" t="s">
        <v>8011</v>
      </c>
      <c r="L63" s="351" t="s">
        <v>8747</v>
      </c>
      <c r="M63" s="353"/>
      <c r="N63" s="354" t="e">
        <v>#N/A</v>
      </c>
    </row>
    <row r="64" spans="1:14" s="295" customFormat="1" ht="31.5" outlineLevel="1">
      <c r="A64" s="349">
        <v>57</v>
      </c>
      <c r="B64" s="355">
        <v>4488</v>
      </c>
      <c r="C64" s="349" t="s">
        <v>132</v>
      </c>
      <c r="D64" s="351" t="s">
        <v>7904</v>
      </c>
      <c r="E64" s="351" t="s">
        <v>8191</v>
      </c>
      <c r="F64" s="351" t="s">
        <v>8202</v>
      </c>
      <c r="G64" s="351">
        <v>2013</v>
      </c>
      <c r="H64" s="351" t="s">
        <v>8210</v>
      </c>
      <c r="I64" s="357">
        <v>6100009658</v>
      </c>
      <c r="J64" s="352">
        <v>40988</v>
      </c>
      <c r="K64" s="351" t="s">
        <v>8245</v>
      </c>
      <c r="L64" s="351" t="s">
        <v>8732</v>
      </c>
      <c r="M64" s="353"/>
      <c r="N64" s="354" t="e">
        <v>#N/A</v>
      </c>
    </row>
    <row r="65" spans="1:14" s="295" customFormat="1" ht="31.5" outlineLevel="1">
      <c r="A65" s="349">
        <v>58</v>
      </c>
      <c r="B65" s="355">
        <v>4490</v>
      </c>
      <c r="C65" s="349" t="s">
        <v>132</v>
      </c>
      <c r="D65" s="351" t="s">
        <v>8257</v>
      </c>
      <c r="E65" s="351" t="s">
        <v>8169</v>
      </c>
      <c r="F65" s="351" t="s">
        <v>8202</v>
      </c>
      <c r="G65" s="351">
        <v>2013</v>
      </c>
      <c r="H65" s="351">
        <v>6100006025</v>
      </c>
      <c r="I65" s="351">
        <v>6100006025</v>
      </c>
      <c r="J65" s="352">
        <v>40708</v>
      </c>
      <c r="K65" s="351" t="s">
        <v>8225</v>
      </c>
      <c r="L65" s="351" t="s">
        <v>8731</v>
      </c>
      <c r="M65" s="353"/>
      <c r="N65" s="354" t="e">
        <v>#N/A</v>
      </c>
    </row>
    <row r="66" spans="1:14" s="295" customFormat="1" ht="78.75" outlineLevel="1">
      <c r="A66" s="349">
        <v>59</v>
      </c>
      <c r="B66" s="356">
        <v>4491</v>
      </c>
      <c r="C66" s="349" t="s">
        <v>132</v>
      </c>
      <c r="D66" s="351" t="s">
        <v>8159</v>
      </c>
      <c r="E66" s="351" t="s">
        <v>8171</v>
      </c>
      <c r="F66" s="351" t="s">
        <v>8202</v>
      </c>
      <c r="G66" s="351">
        <v>2013</v>
      </c>
      <c r="H66" s="351">
        <v>6100008593</v>
      </c>
      <c r="I66" s="351">
        <v>6100008593</v>
      </c>
      <c r="J66" s="352">
        <v>40884</v>
      </c>
      <c r="K66" s="351" t="s">
        <v>8226</v>
      </c>
      <c r="L66" s="351" t="s">
        <v>8733</v>
      </c>
      <c r="M66" s="353"/>
      <c r="N66" s="354" t="e">
        <v>#N/A</v>
      </c>
    </row>
    <row r="67" spans="1:14" s="295" customFormat="1" ht="47.25" outlineLevel="1">
      <c r="A67" s="349">
        <v>60</v>
      </c>
      <c r="B67" s="355">
        <v>4492</v>
      </c>
      <c r="C67" s="349" t="s">
        <v>132</v>
      </c>
      <c r="D67" s="351" t="s">
        <v>8145</v>
      </c>
      <c r="E67" s="351" t="s">
        <v>8170</v>
      </c>
      <c r="F67" s="351" t="s">
        <v>8202</v>
      </c>
      <c r="G67" s="351">
        <v>2013</v>
      </c>
      <c r="H67" s="351">
        <v>6100007689</v>
      </c>
      <c r="I67" s="351">
        <v>6100007689</v>
      </c>
      <c r="J67" s="352">
        <v>40793</v>
      </c>
      <c r="K67" s="351" t="s">
        <v>305</v>
      </c>
      <c r="L67" s="351" t="s">
        <v>8732</v>
      </c>
      <c r="M67" s="353"/>
      <c r="N67" s="354" t="s">
        <v>8762</v>
      </c>
    </row>
    <row r="68" spans="1:14" s="295" customFormat="1" ht="31.5" outlineLevel="1">
      <c r="A68" s="349">
        <v>61</v>
      </c>
      <c r="B68" s="356">
        <v>4493</v>
      </c>
      <c r="C68" s="349" t="s">
        <v>132</v>
      </c>
      <c r="D68" s="351" t="s">
        <v>8146</v>
      </c>
      <c r="E68" s="351" t="s">
        <v>8172</v>
      </c>
      <c r="F68" s="351" t="s">
        <v>8202</v>
      </c>
      <c r="G68" s="351">
        <v>2013</v>
      </c>
      <c r="H68" s="351">
        <v>6100008463</v>
      </c>
      <c r="I68" s="351">
        <v>6100008463</v>
      </c>
      <c r="J68" s="352">
        <v>40871</v>
      </c>
      <c r="K68" s="351" t="s">
        <v>8227</v>
      </c>
      <c r="L68" s="351" t="s">
        <v>8734</v>
      </c>
      <c r="M68" s="353"/>
      <c r="N68" s="354" t="e">
        <v>#N/A</v>
      </c>
    </row>
    <row r="69" spans="1:14" s="295" customFormat="1" ht="31.5" outlineLevel="1">
      <c r="A69" s="349">
        <v>62</v>
      </c>
      <c r="B69" s="355">
        <v>4494</v>
      </c>
      <c r="C69" s="349" t="s">
        <v>132</v>
      </c>
      <c r="D69" s="351" t="s">
        <v>8147</v>
      </c>
      <c r="E69" s="351" t="s">
        <v>8173</v>
      </c>
      <c r="F69" s="351" t="s">
        <v>8202</v>
      </c>
      <c r="G69" s="351">
        <v>2013</v>
      </c>
      <c r="H69" s="351">
        <v>6100008598</v>
      </c>
      <c r="I69" s="351">
        <v>6100008598</v>
      </c>
      <c r="J69" s="352">
        <v>40884</v>
      </c>
      <c r="K69" s="351" t="s">
        <v>8228</v>
      </c>
      <c r="L69" s="351" t="s">
        <v>8732</v>
      </c>
      <c r="M69" s="353"/>
      <c r="N69" s="354" t="e">
        <v>#N/A</v>
      </c>
    </row>
    <row r="70" spans="1:14" s="295" customFormat="1" ht="31.5" outlineLevel="1">
      <c r="A70" s="349">
        <v>63</v>
      </c>
      <c r="B70" s="356">
        <v>4495</v>
      </c>
      <c r="C70" s="349" t="s">
        <v>132</v>
      </c>
      <c r="D70" s="351" t="s">
        <v>8148</v>
      </c>
      <c r="E70" s="351" t="s">
        <v>8174</v>
      </c>
      <c r="F70" s="351" t="s">
        <v>8202</v>
      </c>
      <c r="G70" s="351">
        <v>2013</v>
      </c>
      <c r="H70" s="351">
        <v>6100008110</v>
      </c>
      <c r="I70" s="351">
        <v>6100008110</v>
      </c>
      <c r="J70" s="352">
        <v>40842</v>
      </c>
      <c r="K70" s="351" t="s">
        <v>8229</v>
      </c>
      <c r="L70" s="351" t="s">
        <v>8735</v>
      </c>
      <c r="M70" s="353"/>
      <c r="N70" s="354" t="e">
        <v>#N/A</v>
      </c>
    </row>
    <row r="71" spans="1:14" s="295" customFormat="1" ht="31.5" outlineLevel="1">
      <c r="A71" s="349">
        <v>64</v>
      </c>
      <c r="B71" s="355">
        <v>4496</v>
      </c>
      <c r="C71" s="349" t="s">
        <v>132</v>
      </c>
      <c r="D71" s="351" t="s">
        <v>7858</v>
      </c>
      <c r="E71" s="351" t="s">
        <v>7929</v>
      </c>
      <c r="F71" s="351" t="s">
        <v>8202</v>
      </c>
      <c r="G71" s="351">
        <v>2013</v>
      </c>
      <c r="H71" s="351">
        <v>6100008857</v>
      </c>
      <c r="I71" s="351">
        <v>6100008857</v>
      </c>
      <c r="J71" s="352">
        <v>40904</v>
      </c>
      <c r="K71" s="351" t="s">
        <v>8014</v>
      </c>
      <c r="L71" s="351" t="s">
        <v>8736</v>
      </c>
      <c r="M71" s="353"/>
      <c r="N71" s="354" t="e">
        <v>#N/A</v>
      </c>
    </row>
    <row r="72" spans="1:14" s="295" customFormat="1" ht="63" outlineLevel="1">
      <c r="A72" s="349">
        <v>65</v>
      </c>
      <c r="B72" s="356">
        <v>5215</v>
      </c>
      <c r="C72" s="349" t="s">
        <v>132</v>
      </c>
      <c r="D72" s="351" t="s">
        <v>8160</v>
      </c>
      <c r="E72" s="351" t="s">
        <v>8190</v>
      </c>
      <c r="F72" s="351" t="s">
        <v>8202</v>
      </c>
      <c r="G72" s="351">
        <v>2013</v>
      </c>
      <c r="H72" s="351" t="s">
        <v>8209</v>
      </c>
      <c r="I72" s="357">
        <v>6100007900</v>
      </c>
      <c r="J72" s="352" t="s">
        <v>8096</v>
      </c>
      <c r="K72" s="351" t="s">
        <v>8244</v>
      </c>
      <c r="L72" s="351" t="s">
        <v>8746</v>
      </c>
      <c r="M72" s="353"/>
      <c r="N72" s="354" t="s">
        <v>7500</v>
      </c>
    </row>
    <row r="73" spans="1:14" s="295" customFormat="1" ht="47.25" outlineLevel="1">
      <c r="A73" s="349">
        <v>66</v>
      </c>
      <c r="B73" s="356">
        <v>5219</v>
      </c>
      <c r="C73" s="349" t="s">
        <v>132</v>
      </c>
      <c r="D73" s="351" t="s">
        <v>8145</v>
      </c>
      <c r="E73" s="351" t="s">
        <v>8170</v>
      </c>
      <c r="F73" s="351" t="s">
        <v>8202</v>
      </c>
      <c r="G73" s="351">
        <v>2013</v>
      </c>
      <c r="H73" s="351">
        <v>6100007689</v>
      </c>
      <c r="I73" s="351">
        <v>6100007689</v>
      </c>
      <c r="J73" s="352">
        <v>40793</v>
      </c>
      <c r="K73" s="351" t="s">
        <v>305</v>
      </c>
      <c r="L73" s="351" t="s">
        <v>8732</v>
      </c>
      <c r="M73" s="353"/>
      <c r="N73" s="354" t="s">
        <v>8762</v>
      </c>
    </row>
    <row r="74" spans="1:14" s="295" customFormat="1" ht="78.75" outlineLevel="1">
      <c r="A74" s="349">
        <v>67</v>
      </c>
      <c r="B74" s="356">
        <v>5221</v>
      </c>
      <c r="C74" s="349" t="s">
        <v>132</v>
      </c>
      <c r="D74" s="351" t="s">
        <v>8760</v>
      </c>
      <c r="E74" s="351" t="s">
        <v>8171</v>
      </c>
      <c r="F74" s="351" t="s">
        <v>8202</v>
      </c>
      <c r="G74" s="351">
        <v>2013</v>
      </c>
      <c r="H74" s="351">
        <v>6100008593</v>
      </c>
      <c r="I74" s="351">
        <v>6100008593</v>
      </c>
      <c r="J74" s="352">
        <v>40884</v>
      </c>
      <c r="K74" s="351" t="s">
        <v>8226</v>
      </c>
      <c r="L74" s="351" t="s">
        <v>8733</v>
      </c>
      <c r="M74" s="353"/>
      <c r="N74" s="354" t="e">
        <v>#N/A</v>
      </c>
    </row>
    <row r="75" spans="1:14" s="295" customFormat="1" ht="31.5" outlineLevel="1">
      <c r="A75" s="349">
        <v>68</v>
      </c>
      <c r="B75" s="355">
        <v>5222</v>
      </c>
      <c r="C75" s="349" t="s">
        <v>132</v>
      </c>
      <c r="D75" s="351" t="s">
        <v>8146</v>
      </c>
      <c r="E75" s="351" t="s">
        <v>8172</v>
      </c>
      <c r="F75" s="351" t="s">
        <v>8202</v>
      </c>
      <c r="G75" s="351">
        <v>2013</v>
      </c>
      <c r="H75" s="351">
        <v>6100008463</v>
      </c>
      <c r="I75" s="351">
        <v>6100008463</v>
      </c>
      <c r="J75" s="352">
        <v>40871</v>
      </c>
      <c r="K75" s="351" t="s">
        <v>8227</v>
      </c>
      <c r="L75" s="351" t="s">
        <v>8734</v>
      </c>
      <c r="M75" s="353"/>
      <c r="N75" s="354" t="e">
        <v>#N/A</v>
      </c>
    </row>
    <row r="76" spans="1:14" s="295" customFormat="1" ht="31.5" outlineLevel="1">
      <c r="A76" s="349">
        <v>69</v>
      </c>
      <c r="B76" s="356">
        <v>5223</v>
      </c>
      <c r="C76" s="349" t="s">
        <v>132</v>
      </c>
      <c r="D76" s="351" t="s">
        <v>8147</v>
      </c>
      <c r="E76" s="351" t="s">
        <v>8173</v>
      </c>
      <c r="F76" s="351" t="s">
        <v>8202</v>
      </c>
      <c r="G76" s="351">
        <v>2013</v>
      </c>
      <c r="H76" s="351">
        <v>6100008598</v>
      </c>
      <c r="I76" s="351">
        <v>6100008598</v>
      </c>
      <c r="J76" s="352">
        <v>40884</v>
      </c>
      <c r="K76" s="351" t="s">
        <v>8228</v>
      </c>
      <c r="L76" s="351" t="s">
        <v>8732</v>
      </c>
      <c r="M76" s="353"/>
      <c r="N76" s="354" t="e">
        <v>#N/A</v>
      </c>
    </row>
    <row r="77" spans="1:14" s="295" customFormat="1" ht="31.5" outlineLevel="1">
      <c r="A77" s="349">
        <v>70</v>
      </c>
      <c r="B77" s="355">
        <v>5224</v>
      </c>
      <c r="C77" s="349" t="s">
        <v>132</v>
      </c>
      <c r="D77" s="351" t="s">
        <v>8148</v>
      </c>
      <c r="E77" s="351" t="s">
        <v>8174</v>
      </c>
      <c r="F77" s="351" t="s">
        <v>8202</v>
      </c>
      <c r="G77" s="351">
        <v>2013</v>
      </c>
      <c r="H77" s="351">
        <v>6100008110</v>
      </c>
      <c r="I77" s="351">
        <v>6100008110</v>
      </c>
      <c r="J77" s="352">
        <v>40842</v>
      </c>
      <c r="K77" s="351" t="s">
        <v>8229</v>
      </c>
      <c r="L77" s="351" t="s">
        <v>8735</v>
      </c>
      <c r="M77" s="353"/>
      <c r="N77" s="354" t="e">
        <v>#N/A</v>
      </c>
    </row>
    <row r="78" spans="1:14" s="295" customFormat="1" ht="31.5" outlineLevel="1">
      <c r="A78" s="349">
        <v>71</v>
      </c>
      <c r="B78" s="356">
        <v>5225</v>
      </c>
      <c r="C78" s="349" t="s">
        <v>132</v>
      </c>
      <c r="D78" s="351" t="s">
        <v>7858</v>
      </c>
      <c r="E78" s="351" t="s">
        <v>7929</v>
      </c>
      <c r="F78" s="351" t="s">
        <v>8202</v>
      </c>
      <c r="G78" s="351">
        <v>2013</v>
      </c>
      <c r="H78" s="351">
        <v>6100008857</v>
      </c>
      <c r="I78" s="351">
        <v>6100008857</v>
      </c>
      <c r="J78" s="352">
        <v>40904</v>
      </c>
      <c r="K78" s="351" t="s">
        <v>8014</v>
      </c>
      <c r="L78" s="351" t="s">
        <v>8736</v>
      </c>
      <c r="M78" s="353"/>
      <c r="N78" s="354" t="e">
        <v>#N/A</v>
      </c>
    </row>
    <row r="79" spans="1:14" s="295" customFormat="1" ht="47.25" outlineLevel="1">
      <c r="A79" s="349">
        <v>72</v>
      </c>
      <c r="B79" s="356">
        <v>6403</v>
      </c>
      <c r="C79" s="349" t="s">
        <v>132</v>
      </c>
      <c r="D79" s="351" t="s">
        <v>8145</v>
      </c>
      <c r="E79" s="351" t="s">
        <v>8170</v>
      </c>
      <c r="F79" s="351" t="s">
        <v>8202</v>
      </c>
      <c r="G79" s="351">
        <v>2013</v>
      </c>
      <c r="H79" s="351">
        <v>6100007689</v>
      </c>
      <c r="I79" s="351">
        <v>6100007689</v>
      </c>
      <c r="J79" s="352">
        <v>40793</v>
      </c>
      <c r="K79" s="351" t="s">
        <v>305</v>
      </c>
      <c r="L79" s="351" t="s">
        <v>8732</v>
      </c>
      <c r="M79" s="353"/>
      <c r="N79" s="354" t="s">
        <v>8762</v>
      </c>
    </row>
    <row r="80" spans="1:14" s="295" customFormat="1" ht="78.75" outlineLevel="1">
      <c r="A80" s="349">
        <v>73</v>
      </c>
      <c r="B80" s="355">
        <v>6404</v>
      </c>
      <c r="C80" s="349" t="s">
        <v>132</v>
      </c>
      <c r="D80" s="351" t="s">
        <v>8159</v>
      </c>
      <c r="E80" s="351" t="s">
        <v>8171</v>
      </c>
      <c r="F80" s="351" t="s">
        <v>8202</v>
      </c>
      <c r="G80" s="351">
        <v>2013</v>
      </c>
      <c r="H80" s="351">
        <v>6100008593</v>
      </c>
      <c r="I80" s="351">
        <v>6100008593</v>
      </c>
      <c r="J80" s="352">
        <v>40884</v>
      </c>
      <c r="K80" s="351" t="s">
        <v>8226</v>
      </c>
      <c r="L80" s="351" t="s">
        <v>8733</v>
      </c>
      <c r="M80" s="353"/>
      <c r="N80" s="354" t="e">
        <v>#N/A</v>
      </c>
    </row>
    <row r="81" spans="1:14" s="295" customFormat="1" ht="31.5" outlineLevel="1">
      <c r="A81" s="349">
        <v>74</v>
      </c>
      <c r="B81" s="356">
        <v>6405</v>
      </c>
      <c r="C81" s="349" t="s">
        <v>132</v>
      </c>
      <c r="D81" s="351" t="s">
        <v>8146</v>
      </c>
      <c r="E81" s="351" t="s">
        <v>8172</v>
      </c>
      <c r="F81" s="351" t="s">
        <v>8202</v>
      </c>
      <c r="G81" s="351">
        <v>2013</v>
      </c>
      <c r="H81" s="351">
        <v>6100008463</v>
      </c>
      <c r="I81" s="351">
        <v>6100008463</v>
      </c>
      <c r="J81" s="352">
        <v>40871</v>
      </c>
      <c r="K81" s="351" t="s">
        <v>8227</v>
      </c>
      <c r="L81" s="351" t="s">
        <v>8734</v>
      </c>
      <c r="M81" s="353"/>
      <c r="N81" s="354" t="e">
        <v>#N/A</v>
      </c>
    </row>
    <row r="82" spans="1:14" s="295" customFormat="1" ht="31.5" outlineLevel="1">
      <c r="A82" s="349">
        <v>75</v>
      </c>
      <c r="B82" s="355">
        <v>6406</v>
      </c>
      <c r="C82" s="349" t="s">
        <v>132</v>
      </c>
      <c r="D82" s="351" t="s">
        <v>8147</v>
      </c>
      <c r="E82" s="351" t="s">
        <v>8173</v>
      </c>
      <c r="F82" s="351" t="s">
        <v>8202</v>
      </c>
      <c r="G82" s="351">
        <v>2013</v>
      </c>
      <c r="H82" s="351">
        <v>6100008598</v>
      </c>
      <c r="I82" s="351">
        <v>6100008598</v>
      </c>
      <c r="J82" s="352">
        <v>40884</v>
      </c>
      <c r="K82" s="351" t="s">
        <v>8228</v>
      </c>
      <c r="L82" s="351" t="s">
        <v>8732</v>
      </c>
      <c r="M82" s="353"/>
      <c r="N82" s="354" t="e">
        <v>#N/A</v>
      </c>
    </row>
    <row r="83" spans="1:14" s="295" customFormat="1" ht="31.5" outlineLevel="1">
      <c r="A83" s="349">
        <v>76</v>
      </c>
      <c r="B83" s="356">
        <v>6407</v>
      </c>
      <c r="C83" s="349" t="s">
        <v>132</v>
      </c>
      <c r="D83" s="351" t="s">
        <v>8148</v>
      </c>
      <c r="E83" s="351" t="s">
        <v>8174</v>
      </c>
      <c r="F83" s="351" t="s">
        <v>8202</v>
      </c>
      <c r="G83" s="351">
        <v>2013</v>
      </c>
      <c r="H83" s="351">
        <v>6100008110</v>
      </c>
      <c r="I83" s="351">
        <v>6100008110</v>
      </c>
      <c r="J83" s="352">
        <v>40842</v>
      </c>
      <c r="K83" s="351" t="s">
        <v>8229</v>
      </c>
      <c r="L83" s="351" t="s">
        <v>8735</v>
      </c>
      <c r="M83" s="353"/>
      <c r="N83" s="354" t="e">
        <v>#N/A</v>
      </c>
    </row>
    <row r="84" spans="1:14" s="295" customFormat="1" ht="31.5" outlineLevel="1">
      <c r="A84" s="349">
        <v>77</v>
      </c>
      <c r="B84" s="355">
        <v>6408</v>
      </c>
      <c r="C84" s="349" t="s">
        <v>132</v>
      </c>
      <c r="D84" s="351" t="s">
        <v>7858</v>
      </c>
      <c r="E84" s="351" t="s">
        <v>7929</v>
      </c>
      <c r="F84" s="351" t="s">
        <v>8202</v>
      </c>
      <c r="G84" s="351">
        <v>2013</v>
      </c>
      <c r="H84" s="351">
        <v>6100008857</v>
      </c>
      <c r="I84" s="351">
        <v>6100008857</v>
      </c>
      <c r="J84" s="352">
        <v>40904</v>
      </c>
      <c r="K84" s="351" t="s">
        <v>8014</v>
      </c>
      <c r="L84" s="351" t="s">
        <v>8736</v>
      </c>
      <c r="M84" s="353"/>
      <c r="N84" s="354" t="e">
        <v>#N/A</v>
      </c>
    </row>
    <row r="85" spans="1:14" s="295" customFormat="1" ht="31.5" outlineLevel="1">
      <c r="A85" s="349">
        <v>78</v>
      </c>
      <c r="B85" s="356">
        <v>6409</v>
      </c>
      <c r="C85" s="349" t="s">
        <v>132</v>
      </c>
      <c r="D85" s="351" t="s">
        <v>8161</v>
      </c>
      <c r="E85" s="351" t="s">
        <v>7926</v>
      </c>
      <c r="F85" s="351" t="s">
        <v>8202</v>
      </c>
      <c r="G85" s="351">
        <v>2013</v>
      </c>
      <c r="H85" s="351">
        <v>610008668</v>
      </c>
      <c r="I85" s="351">
        <v>610008668</v>
      </c>
      <c r="J85" s="352">
        <v>40889</v>
      </c>
      <c r="K85" s="351" t="s">
        <v>8011</v>
      </c>
      <c r="L85" s="351" t="s">
        <v>8747</v>
      </c>
      <c r="M85" s="353"/>
      <c r="N85" s="354" t="e">
        <v>#N/A</v>
      </c>
    </row>
    <row r="86" spans="1:14" s="295" customFormat="1" ht="63" outlineLevel="1">
      <c r="A86" s="349">
        <v>79</v>
      </c>
      <c r="B86" s="356">
        <v>6411</v>
      </c>
      <c r="C86" s="349" t="s">
        <v>132</v>
      </c>
      <c r="D86" s="351" t="s">
        <v>8160</v>
      </c>
      <c r="E86" s="351" t="s">
        <v>8190</v>
      </c>
      <c r="F86" s="351" t="s">
        <v>8202</v>
      </c>
      <c r="G86" s="351">
        <v>2013</v>
      </c>
      <c r="H86" s="351" t="s">
        <v>8209</v>
      </c>
      <c r="I86" s="357">
        <v>6100007900</v>
      </c>
      <c r="J86" s="352" t="s">
        <v>8096</v>
      </c>
      <c r="K86" s="351" t="s">
        <v>8244</v>
      </c>
      <c r="L86" s="351" t="s">
        <v>8746</v>
      </c>
      <c r="M86" s="353"/>
      <c r="N86" s="354" t="s">
        <v>7500</v>
      </c>
    </row>
    <row r="87" spans="1:14" s="295" customFormat="1" ht="31.5" outlineLevel="1">
      <c r="A87" s="349">
        <v>80</v>
      </c>
      <c r="B87" s="355">
        <v>6412</v>
      </c>
      <c r="C87" s="349" t="s">
        <v>132</v>
      </c>
      <c r="D87" s="351" t="s">
        <v>7904</v>
      </c>
      <c r="E87" s="351" t="s">
        <v>8168</v>
      </c>
      <c r="F87" s="351" t="s">
        <v>8202</v>
      </c>
      <c r="G87" s="351">
        <v>2013</v>
      </c>
      <c r="H87" s="351" t="s">
        <v>8211</v>
      </c>
      <c r="I87" s="357">
        <v>6100013836</v>
      </c>
      <c r="J87" s="352">
        <v>41233</v>
      </c>
      <c r="K87" s="351" t="s">
        <v>8246</v>
      </c>
      <c r="L87" s="351" t="s">
        <v>8732</v>
      </c>
      <c r="M87" s="353"/>
      <c r="N87" s="354" t="e">
        <v>#N/A</v>
      </c>
    </row>
    <row r="88" spans="1:14" s="295" customFormat="1" ht="31.5" outlineLevel="1">
      <c r="A88" s="349">
        <v>81</v>
      </c>
      <c r="B88" s="355">
        <v>6414</v>
      </c>
      <c r="C88" s="349" t="s">
        <v>132</v>
      </c>
      <c r="D88" s="351" t="s">
        <v>7909</v>
      </c>
      <c r="E88" s="351" t="s">
        <v>7991</v>
      </c>
      <c r="F88" s="351" t="s">
        <v>8202</v>
      </c>
      <c r="G88" s="351">
        <v>2013</v>
      </c>
      <c r="H88" s="351" t="s">
        <v>8212</v>
      </c>
      <c r="I88" s="357">
        <v>6100013036</v>
      </c>
      <c r="J88" s="352">
        <v>41184</v>
      </c>
      <c r="K88" s="351" t="s">
        <v>8073</v>
      </c>
      <c r="L88" s="351" t="s">
        <v>8748</v>
      </c>
      <c r="M88" s="353"/>
      <c r="N88" s="354" t="s">
        <v>7500</v>
      </c>
    </row>
    <row r="89" spans="1:14" s="295" customFormat="1" ht="31.5" outlineLevel="1">
      <c r="A89" s="349">
        <v>82</v>
      </c>
      <c r="B89" s="356">
        <v>6415</v>
      </c>
      <c r="C89" s="349" t="s">
        <v>132</v>
      </c>
      <c r="D89" s="351" t="s">
        <v>7869</v>
      </c>
      <c r="E89" s="351" t="s">
        <v>7944</v>
      </c>
      <c r="F89" s="351" t="s">
        <v>8202</v>
      </c>
      <c r="G89" s="351">
        <v>2013</v>
      </c>
      <c r="H89" s="351" t="s">
        <v>8213</v>
      </c>
      <c r="I89" s="357">
        <v>6100014490</v>
      </c>
      <c r="J89" s="352">
        <v>41269</v>
      </c>
      <c r="K89" s="351" t="s">
        <v>8028</v>
      </c>
      <c r="L89" s="351" t="s">
        <v>8732</v>
      </c>
      <c r="M89" s="353"/>
      <c r="N89" s="354" t="e">
        <v>#N/A</v>
      </c>
    </row>
    <row r="90" spans="1:14" s="295" customFormat="1" ht="31.5" outlineLevel="1">
      <c r="A90" s="349">
        <v>83</v>
      </c>
      <c r="B90" s="355">
        <v>6416</v>
      </c>
      <c r="C90" s="349" t="s">
        <v>132</v>
      </c>
      <c r="D90" s="351" t="s">
        <v>7869</v>
      </c>
      <c r="E90" s="351" t="s">
        <v>8192</v>
      </c>
      <c r="F90" s="351" t="s">
        <v>8202</v>
      </c>
      <c r="G90" s="351">
        <v>2013</v>
      </c>
      <c r="H90" s="351" t="s">
        <v>8214</v>
      </c>
      <c r="I90" s="357">
        <v>6100014274</v>
      </c>
      <c r="J90" s="352">
        <v>41255</v>
      </c>
      <c r="K90" s="351" t="s">
        <v>8247</v>
      </c>
      <c r="L90" s="351" t="s">
        <v>8732</v>
      </c>
      <c r="M90" s="353"/>
      <c r="N90" s="354" t="e">
        <v>#N/A</v>
      </c>
    </row>
    <row r="91" spans="1:14" s="295" customFormat="1" ht="31.5" outlineLevel="1">
      <c r="A91" s="349">
        <v>84</v>
      </c>
      <c r="B91" s="356">
        <v>6417</v>
      </c>
      <c r="C91" s="349" t="s">
        <v>132</v>
      </c>
      <c r="D91" s="351" t="s">
        <v>7130</v>
      </c>
      <c r="E91" s="351" t="s">
        <v>8007</v>
      </c>
      <c r="F91" s="351" t="s">
        <v>8202</v>
      </c>
      <c r="G91" s="351">
        <v>2013</v>
      </c>
      <c r="H91" s="351" t="s">
        <v>8141</v>
      </c>
      <c r="I91" s="357">
        <v>6100015723</v>
      </c>
      <c r="J91" s="352">
        <v>41362</v>
      </c>
      <c r="K91" s="351" t="s">
        <v>8088</v>
      </c>
      <c r="L91" s="351" t="s">
        <v>8732</v>
      </c>
      <c r="M91" s="353"/>
      <c r="N91" s="354" t="s">
        <v>7500</v>
      </c>
    </row>
    <row r="92" spans="1:14" s="295" customFormat="1" ht="31.5" outlineLevel="1">
      <c r="A92" s="349">
        <v>85</v>
      </c>
      <c r="B92" s="355">
        <v>6418</v>
      </c>
      <c r="C92" s="349" t="s">
        <v>132</v>
      </c>
      <c r="D92" s="351" t="s">
        <v>7130</v>
      </c>
      <c r="E92" s="351" t="s">
        <v>7964</v>
      </c>
      <c r="F92" s="351" t="s">
        <v>8202</v>
      </c>
      <c r="G92" s="351">
        <v>2013</v>
      </c>
      <c r="H92" s="351" t="s">
        <v>8132</v>
      </c>
      <c r="I92" s="357">
        <v>6100016518</v>
      </c>
      <c r="J92" s="352">
        <v>41416</v>
      </c>
      <c r="K92" s="351" t="s">
        <v>8048</v>
      </c>
      <c r="L92" s="351" t="s">
        <v>8732</v>
      </c>
      <c r="M92" s="353"/>
      <c r="N92" s="354" t="s">
        <v>7500</v>
      </c>
    </row>
    <row r="93" spans="1:14" s="295" customFormat="1" ht="63" outlineLevel="1">
      <c r="A93" s="349">
        <v>86</v>
      </c>
      <c r="B93" s="355">
        <v>7194</v>
      </c>
      <c r="C93" s="349" t="s">
        <v>132</v>
      </c>
      <c r="D93" s="351" t="s">
        <v>8160</v>
      </c>
      <c r="E93" s="351" t="s">
        <v>8190</v>
      </c>
      <c r="F93" s="351" t="s">
        <v>8202</v>
      </c>
      <c r="G93" s="351">
        <v>2013</v>
      </c>
      <c r="H93" s="351" t="s">
        <v>8209</v>
      </c>
      <c r="I93" s="357">
        <v>6100007900</v>
      </c>
      <c r="J93" s="352" t="s">
        <v>8096</v>
      </c>
      <c r="K93" s="351" t="s">
        <v>8244</v>
      </c>
      <c r="L93" s="351" t="s">
        <v>8746</v>
      </c>
      <c r="M93" s="353"/>
      <c r="N93" s="354" t="s">
        <v>7500</v>
      </c>
    </row>
    <row r="94" spans="1:14" s="295" customFormat="1" ht="31.5" outlineLevel="1">
      <c r="A94" s="349">
        <v>87</v>
      </c>
      <c r="B94" s="356">
        <v>7195</v>
      </c>
      <c r="C94" s="349" t="s">
        <v>132</v>
      </c>
      <c r="D94" s="351" t="s">
        <v>7922</v>
      </c>
      <c r="E94" s="351" t="s">
        <v>8006</v>
      </c>
      <c r="F94" s="351" t="s">
        <v>8202</v>
      </c>
      <c r="G94" s="351">
        <v>2013</v>
      </c>
      <c r="H94" s="351" t="s">
        <v>8140</v>
      </c>
      <c r="I94" s="357">
        <v>6100013829</v>
      </c>
      <c r="J94" s="352">
        <v>41233</v>
      </c>
      <c r="K94" s="351" t="s">
        <v>8087</v>
      </c>
      <c r="L94" s="351" t="s">
        <v>8749</v>
      </c>
      <c r="M94" s="353"/>
      <c r="N94" s="354" t="s">
        <v>8762</v>
      </c>
    </row>
    <row r="95" spans="1:14" s="295" customFormat="1" ht="63" outlineLevel="1">
      <c r="A95" s="349">
        <v>88</v>
      </c>
      <c r="B95" s="355">
        <v>7196</v>
      </c>
      <c r="C95" s="349" t="s">
        <v>132</v>
      </c>
      <c r="D95" s="351" t="s">
        <v>8162</v>
      </c>
      <c r="E95" s="351" t="s">
        <v>8193</v>
      </c>
      <c r="F95" s="351" t="s">
        <v>8202</v>
      </c>
      <c r="G95" s="351">
        <v>2013</v>
      </c>
      <c r="H95" s="351" t="s">
        <v>8215</v>
      </c>
      <c r="I95" s="357">
        <v>6100019116</v>
      </c>
      <c r="J95" s="352">
        <v>41537</v>
      </c>
      <c r="K95" s="351" t="s">
        <v>8248</v>
      </c>
      <c r="L95" s="351" t="s">
        <v>8750</v>
      </c>
      <c r="M95" s="353"/>
      <c r="N95" s="354" t="s">
        <v>8764</v>
      </c>
    </row>
    <row r="96" spans="1:14" s="295" customFormat="1" ht="31.5" outlineLevel="1">
      <c r="A96" s="349">
        <v>89</v>
      </c>
      <c r="B96" s="356">
        <v>7199</v>
      </c>
      <c r="C96" s="349" t="s">
        <v>132</v>
      </c>
      <c r="D96" s="351" t="s">
        <v>8161</v>
      </c>
      <c r="E96" s="351" t="s">
        <v>7926</v>
      </c>
      <c r="F96" s="351" t="s">
        <v>8202</v>
      </c>
      <c r="G96" s="351">
        <v>2013</v>
      </c>
      <c r="H96" s="351">
        <v>610008668</v>
      </c>
      <c r="I96" s="351">
        <v>610008668</v>
      </c>
      <c r="J96" s="352">
        <v>40889</v>
      </c>
      <c r="K96" s="351" t="s">
        <v>8011</v>
      </c>
      <c r="L96" s="351" t="s">
        <v>8747</v>
      </c>
      <c r="M96" s="353"/>
      <c r="N96" s="354" t="e">
        <v>#N/A</v>
      </c>
    </row>
    <row r="97" spans="1:14" s="295" customFormat="1" ht="31.5" outlineLevel="1">
      <c r="A97" s="349">
        <v>90</v>
      </c>
      <c r="B97" s="356">
        <v>7201</v>
      </c>
      <c r="C97" s="349" t="s">
        <v>132</v>
      </c>
      <c r="D97" s="351" t="s">
        <v>7910</v>
      </c>
      <c r="E97" s="351" t="s">
        <v>7992</v>
      </c>
      <c r="F97" s="351" t="s">
        <v>8202</v>
      </c>
      <c r="G97" s="351">
        <v>2013</v>
      </c>
      <c r="H97" s="351">
        <v>6100011350</v>
      </c>
      <c r="I97" s="351">
        <v>6100011350</v>
      </c>
      <c r="J97" s="352">
        <v>41087</v>
      </c>
      <c r="K97" s="351" t="s">
        <v>8074</v>
      </c>
      <c r="L97" s="351" t="s">
        <v>8736</v>
      </c>
      <c r="M97" s="353"/>
      <c r="N97" s="354" t="s">
        <v>8765</v>
      </c>
    </row>
    <row r="98" spans="1:14" s="295" customFormat="1" ht="31.5" outlineLevel="1">
      <c r="A98" s="349">
        <v>91</v>
      </c>
      <c r="B98" s="355">
        <v>7204</v>
      </c>
      <c r="C98" s="349" t="s">
        <v>132</v>
      </c>
      <c r="D98" s="351" t="s">
        <v>8163</v>
      </c>
      <c r="E98" s="351" t="s">
        <v>8194</v>
      </c>
      <c r="F98" s="351" t="s">
        <v>8202</v>
      </c>
      <c r="G98" s="351">
        <v>2013</v>
      </c>
      <c r="H98" s="351" t="s">
        <v>8216</v>
      </c>
      <c r="I98" s="357">
        <v>6100018089</v>
      </c>
      <c r="J98" s="352">
        <v>41494</v>
      </c>
      <c r="K98" s="351" t="s">
        <v>8249</v>
      </c>
      <c r="L98" s="351" t="s">
        <v>8749</v>
      </c>
      <c r="M98" s="353"/>
      <c r="N98" s="354" t="s">
        <v>8763</v>
      </c>
    </row>
    <row r="99" spans="1:14" s="295" customFormat="1" ht="47.25" outlineLevel="1">
      <c r="A99" s="349">
        <v>92</v>
      </c>
      <c r="B99" s="356">
        <v>7205</v>
      </c>
      <c r="C99" s="349" t="s">
        <v>132</v>
      </c>
      <c r="D99" s="351" t="s">
        <v>8145</v>
      </c>
      <c r="E99" s="351" t="s">
        <v>8170</v>
      </c>
      <c r="F99" s="351" t="s">
        <v>8202</v>
      </c>
      <c r="G99" s="351">
        <v>2013</v>
      </c>
      <c r="H99" s="351">
        <v>6100007689</v>
      </c>
      <c r="I99" s="351">
        <v>6100007689</v>
      </c>
      <c r="J99" s="352">
        <v>40793</v>
      </c>
      <c r="K99" s="351" t="s">
        <v>305</v>
      </c>
      <c r="L99" s="351" t="s">
        <v>8732</v>
      </c>
      <c r="M99" s="353"/>
      <c r="N99" s="354" t="s">
        <v>8762</v>
      </c>
    </row>
    <row r="100" spans="1:14" s="295" customFormat="1" ht="78.75" outlineLevel="1">
      <c r="A100" s="349">
        <v>93</v>
      </c>
      <c r="B100" s="355">
        <v>7206</v>
      </c>
      <c r="C100" s="349" t="s">
        <v>132</v>
      </c>
      <c r="D100" s="351" t="s">
        <v>8159</v>
      </c>
      <c r="E100" s="351" t="s">
        <v>8171</v>
      </c>
      <c r="F100" s="351" t="s">
        <v>8202</v>
      </c>
      <c r="G100" s="351">
        <v>2013</v>
      </c>
      <c r="H100" s="351">
        <v>6100008593</v>
      </c>
      <c r="I100" s="351">
        <v>6100008593</v>
      </c>
      <c r="J100" s="352">
        <v>40884</v>
      </c>
      <c r="K100" s="351" t="s">
        <v>8226</v>
      </c>
      <c r="L100" s="351" t="s">
        <v>8733</v>
      </c>
      <c r="M100" s="353"/>
      <c r="N100" s="354" t="e">
        <v>#N/A</v>
      </c>
    </row>
    <row r="101" spans="1:14" s="295" customFormat="1" ht="31.5" outlineLevel="1">
      <c r="A101" s="349">
        <v>94</v>
      </c>
      <c r="B101" s="356">
        <v>7207</v>
      </c>
      <c r="C101" s="349" t="s">
        <v>132</v>
      </c>
      <c r="D101" s="351" t="s">
        <v>8146</v>
      </c>
      <c r="E101" s="351" t="s">
        <v>8172</v>
      </c>
      <c r="F101" s="351" t="s">
        <v>8202</v>
      </c>
      <c r="G101" s="351">
        <v>2013</v>
      </c>
      <c r="H101" s="351">
        <v>6100008463</v>
      </c>
      <c r="I101" s="351">
        <v>6100008463</v>
      </c>
      <c r="J101" s="352">
        <v>40871</v>
      </c>
      <c r="K101" s="351" t="s">
        <v>8227</v>
      </c>
      <c r="L101" s="351" t="s">
        <v>8734</v>
      </c>
      <c r="M101" s="353"/>
      <c r="N101" s="354" t="e">
        <v>#N/A</v>
      </c>
    </row>
    <row r="102" spans="1:14" s="295" customFormat="1" ht="31.5" outlineLevel="1">
      <c r="A102" s="349">
        <v>95</v>
      </c>
      <c r="B102" s="355">
        <v>7208</v>
      </c>
      <c r="C102" s="349" t="s">
        <v>132</v>
      </c>
      <c r="D102" s="351" t="s">
        <v>8147</v>
      </c>
      <c r="E102" s="351" t="s">
        <v>8173</v>
      </c>
      <c r="F102" s="351" t="s">
        <v>8202</v>
      </c>
      <c r="G102" s="351">
        <v>2013</v>
      </c>
      <c r="H102" s="351">
        <v>6100008598</v>
      </c>
      <c r="I102" s="351">
        <v>6100008598</v>
      </c>
      <c r="J102" s="352">
        <v>40884</v>
      </c>
      <c r="K102" s="351" t="s">
        <v>8228</v>
      </c>
      <c r="L102" s="351" t="s">
        <v>8732</v>
      </c>
      <c r="M102" s="353"/>
      <c r="N102" s="354" t="e">
        <v>#N/A</v>
      </c>
    </row>
    <row r="103" spans="1:14" s="295" customFormat="1" ht="31.5" outlineLevel="1">
      <c r="A103" s="349">
        <v>96</v>
      </c>
      <c r="B103" s="356">
        <v>7209</v>
      </c>
      <c r="C103" s="349" t="s">
        <v>132</v>
      </c>
      <c r="D103" s="351" t="s">
        <v>8148</v>
      </c>
      <c r="E103" s="351" t="s">
        <v>8174</v>
      </c>
      <c r="F103" s="351" t="s">
        <v>8202</v>
      </c>
      <c r="G103" s="351">
        <v>2013</v>
      </c>
      <c r="H103" s="351">
        <v>6100008110</v>
      </c>
      <c r="I103" s="351">
        <v>6100008110</v>
      </c>
      <c r="J103" s="352">
        <v>40842</v>
      </c>
      <c r="K103" s="351" t="s">
        <v>8229</v>
      </c>
      <c r="L103" s="351" t="s">
        <v>8735</v>
      </c>
      <c r="M103" s="353"/>
      <c r="N103" s="354" t="e">
        <v>#N/A</v>
      </c>
    </row>
    <row r="104" spans="1:14" s="295" customFormat="1" ht="31.5" outlineLevel="1">
      <c r="A104" s="349">
        <v>97</v>
      </c>
      <c r="B104" s="355">
        <v>7210</v>
      </c>
      <c r="C104" s="349" t="s">
        <v>132</v>
      </c>
      <c r="D104" s="351" t="s">
        <v>7858</v>
      </c>
      <c r="E104" s="351" t="s">
        <v>7929</v>
      </c>
      <c r="F104" s="351" t="s">
        <v>8202</v>
      </c>
      <c r="G104" s="351">
        <v>2013</v>
      </c>
      <c r="H104" s="351">
        <v>6100008857</v>
      </c>
      <c r="I104" s="351">
        <v>6100008857</v>
      </c>
      <c r="J104" s="352">
        <v>40904</v>
      </c>
      <c r="K104" s="351" t="s">
        <v>8014</v>
      </c>
      <c r="L104" s="351" t="s">
        <v>8736</v>
      </c>
      <c r="M104" s="353"/>
      <c r="N104" s="354" t="e">
        <v>#N/A</v>
      </c>
    </row>
    <row r="105" spans="1:14" s="295" customFormat="1" ht="63" outlineLevel="1">
      <c r="A105" s="349">
        <v>98</v>
      </c>
      <c r="B105" s="356">
        <v>7953</v>
      </c>
      <c r="C105" s="349" t="s">
        <v>132</v>
      </c>
      <c r="D105" s="351" t="s">
        <v>8160</v>
      </c>
      <c r="E105" s="351" t="s">
        <v>8190</v>
      </c>
      <c r="F105" s="351" t="s">
        <v>8202</v>
      </c>
      <c r="G105" s="351">
        <v>2013</v>
      </c>
      <c r="H105" s="351" t="s">
        <v>8209</v>
      </c>
      <c r="I105" s="357">
        <v>6100007900</v>
      </c>
      <c r="J105" s="352" t="s">
        <v>8096</v>
      </c>
      <c r="K105" s="351" t="s">
        <v>8244</v>
      </c>
      <c r="L105" s="351" t="s">
        <v>8746</v>
      </c>
      <c r="M105" s="353"/>
      <c r="N105" s="354" t="s">
        <v>7500</v>
      </c>
    </row>
    <row r="106" spans="1:14" s="295" customFormat="1" ht="31.5" outlineLevel="1">
      <c r="A106" s="349">
        <v>99</v>
      </c>
      <c r="B106" s="355">
        <v>7954</v>
      </c>
      <c r="C106" s="349" t="s">
        <v>132</v>
      </c>
      <c r="D106" s="351" t="s">
        <v>8161</v>
      </c>
      <c r="E106" s="351" t="s">
        <v>7926</v>
      </c>
      <c r="F106" s="351" t="s">
        <v>8202</v>
      </c>
      <c r="G106" s="351">
        <v>2013</v>
      </c>
      <c r="H106" s="351">
        <v>610008668</v>
      </c>
      <c r="I106" s="351">
        <v>610008668</v>
      </c>
      <c r="J106" s="352">
        <v>40889</v>
      </c>
      <c r="K106" s="351" t="s">
        <v>8011</v>
      </c>
      <c r="L106" s="351" t="s">
        <v>8747</v>
      </c>
      <c r="M106" s="353"/>
      <c r="N106" s="354" t="e">
        <v>#N/A</v>
      </c>
    </row>
    <row r="107" spans="1:14" s="295" customFormat="1" ht="31.5" outlineLevel="1">
      <c r="A107" s="349">
        <v>100</v>
      </c>
      <c r="B107" s="355">
        <v>7956</v>
      </c>
      <c r="C107" s="349" t="s">
        <v>132</v>
      </c>
      <c r="D107" s="351" t="s">
        <v>7904</v>
      </c>
      <c r="E107" s="351" t="s">
        <v>8191</v>
      </c>
      <c r="F107" s="351" t="s">
        <v>8202</v>
      </c>
      <c r="G107" s="351">
        <v>2013</v>
      </c>
      <c r="H107" s="351" t="s">
        <v>8210</v>
      </c>
      <c r="I107" s="357">
        <v>6100009658</v>
      </c>
      <c r="J107" s="352">
        <v>40988</v>
      </c>
      <c r="K107" s="351" t="s">
        <v>8245</v>
      </c>
      <c r="L107" s="351" t="s">
        <v>8732</v>
      </c>
      <c r="M107" s="353"/>
      <c r="N107" s="354" t="e">
        <v>#N/A</v>
      </c>
    </row>
    <row r="108" spans="1:14" s="295" customFormat="1" ht="31.5" outlineLevel="1">
      <c r="A108" s="349">
        <v>101</v>
      </c>
      <c r="B108" s="356">
        <v>7957</v>
      </c>
      <c r="C108" s="349" t="s">
        <v>132</v>
      </c>
      <c r="D108" s="351" t="s">
        <v>7909</v>
      </c>
      <c r="E108" s="351" t="s">
        <v>7991</v>
      </c>
      <c r="F108" s="351" t="s">
        <v>8202</v>
      </c>
      <c r="G108" s="351">
        <v>2013</v>
      </c>
      <c r="H108" s="351" t="s">
        <v>8212</v>
      </c>
      <c r="I108" s="357">
        <v>6100013036</v>
      </c>
      <c r="J108" s="352">
        <v>41184</v>
      </c>
      <c r="K108" s="351" t="s">
        <v>8073</v>
      </c>
      <c r="L108" s="351" t="s">
        <v>8748</v>
      </c>
      <c r="M108" s="353"/>
      <c r="N108" s="354" t="s">
        <v>7500</v>
      </c>
    </row>
    <row r="109" spans="1:14" s="295" customFormat="1" ht="31.5" outlineLevel="1">
      <c r="A109" s="349">
        <v>102</v>
      </c>
      <c r="B109" s="355">
        <v>7958</v>
      </c>
      <c r="C109" s="349" t="s">
        <v>132</v>
      </c>
      <c r="D109" s="351" t="s">
        <v>7910</v>
      </c>
      <c r="E109" s="351" t="s">
        <v>7992</v>
      </c>
      <c r="F109" s="351" t="s">
        <v>8202</v>
      </c>
      <c r="G109" s="351">
        <v>2013</v>
      </c>
      <c r="H109" s="351">
        <v>6100011350</v>
      </c>
      <c r="I109" s="351">
        <v>6100011350</v>
      </c>
      <c r="J109" s="352">
        <v>41087</v>
      </c>
      <c r="K109" s="351" t="s">
        <v>8074</v>
      </c>
      <c r="L109" s="351" t="s">
        <v>8736</v>
      </c>
      <c r="M109" s="353"/>
      <c r="N109" s="354" t="s">
        <v>8765</v>
      </c>
    </row>
    <row r="110" spans="1:14" s="295" customFormat="1" ht="63" outlineLevel="1">
      <c r="A110" s="349">
        <v>103</v>
      </c>
      <c r="B110" s="355">
        <v>7960</v>
      </c>
      <c r="C110" s="349" t="s">
        <v>132</v>
      </c>
      <c r="D110" s="351" t="s">
        <v>8162</v>
      </c>
      <c r="E110" s="351" t="s">
        <v>8193</v>
      </c>
      <c r="F110" s="351" t="s">
        <v>8202</v>
      </c>
      <c r="G110" s="351">
        <v>2013</v>
      </c>
      <c r="H110" s="351" t="s">
        <v>8215</v>
      </c>
      <c r="I110" s="357">
        <v>6100019116</v>
      </c>
      <c r="J110" s="352">
        <v>41537</v>
      </c>
      <c r="K110" s="351" t="s">
        <v>8248</v>
      </c>
      <c r="L110" s="351" t="s">
        <v>8750</v>
      </c>
      <c r="M110" s="353"/>
      <c r="N110" s="354" t="s">
        <v>8764</v>
      </c>
    </row>
    <row r="111" spans="1:14" s="295" customFormat="1" ht="31.5" outlineLevel="1">
      <c r="A111" s="349">
        <v>104</v>
      </c>
      <c r="B111" s="356">
        <v>7963</v>
      </c>
      <c r="C111" s="349" t="s">
        <v>132</v>
      </c>
      <c r="D111" s="351" t="s">
        <v>7904</v>
      </c>
      <c r="E111" s="351" t="s">
        <v>8195</v>
      </c>
      <c r="F111" s="351" t="s">
        <v>8202</v>
      </c>
      <c r="G111" s="351">
        <v>2013</v>
      </c>
      <c r="H111" s="351" t="s">
        <v>8217</v>
      </c>
      <c r="I111" s="357">
        <v>6100011453</v>
      </c>
      <c r="J111" s="352">
        <v>41095</v>
      </c>
      <c r="K111" s="351" t="s">
        <v>8250</v>
      </c>
      <c r="L111" s="351" t="s">
        <v>8732</v>
      </c>
      <c r="M111" s="353"/>
      <c r="N111" s="354" t="s">
        <v>8763</v>
      </c>
    </row>
    <row r="112" spans="1:14" s="295" customFormat="1" ht="31.5" outlineLevel="1">
      <c r="A112" s="349">
        <v>105</v>
      </c>
      <c r="B112" s="355">
        <v>7964</v>
      </c>
      <c r="C112" s="349" t="s">
        <v>132</v>
      </c>
      <c r="D112" s="351" t="s">
        <v>7910</v>
      </c>
      <c r="E112" s="351" t="s">
        <v>8196</v>
      </c>
      <c r="F112" s="351" t="s">
        <v>8202</v>
      </c>
      <c r="G112" s="351">
        <v>2013</v>
      </c>
      <c r="H112" s="351" t="s">
        <v>8218</v>
      </c>
      <c r="I112" s="357">
        <v>6100012903</v>
      </c>
      <c r="J112" s="352">
        <v>41177</v>
      </c>
      <c r="K112" s="351" t="s">
        <v>8251</v>
      </c>
      <c r="L112" s="351" t="s">
        <v>8736</v>
      </c>
      <c r="M112" s="353"/>
      <c r="N112" s="354" t="e">
        <v>#N/A</v>
      </c>
    </row>
    <row r="113" spans="1:14" s="295" customFormat="1" ht="31.5" outlineLevel="1">
      <c r="A113" s="349">
        <v>106</v>
      </c>
      <c r="B113" s="356">
        <v>7965</v>
      </c>
      <c r="C113" s="349" t="s">
        <v>132</v>
      </c>
      <c r="D113" s="351" t="s">
        <v>8341</v>
      </c>
      <c r="E113" s="351" t="s">
        <v>7942</v>
      </c>
      <c r="F113" s="351" t="s">
        <v>8202</v>
      </c>
      <c r="G113" s="351">
        <v>2013</v>
      </c>
      <c r="H113" s="351" t="s">
        <v>8219</v>
      </c>
      <c r="I113" s="357">
        <v>6100013871</v>
      </c>
      <c r="J113" s="352">
        <v>41234</v>
      </c>
      <c r="K113" s="351" t="s">
        <v>309</v>
      </c>
      <c r="L113" s="351" t="s">
        <v>8751</v>
      </c>
      <c r="M113" s="353"/>
      <c r="N113" s="354" t="e">
        <v>#N/A</v>
      </c>
    </row>
    <row r="114" spans="1:14" s="295" customFormat="1" ht="31.5" outlineLevel="1">
      <c r="A114" s="349">
        <v>107</v>
      </c>
      <c r="B114" s="355">
        <v>7966</v>
      </c>
      <c r="C114" s="349" t="s">
        <v>132</v>
      </c>
      <c r="D114" s="351" t="s">
        <v>7881</v>
      </c>
      <c r="E114" s="351" t="s">
        <v>7955</v>
      </c>
      <c r="F114" s="351" t="s">
        <v>8202</v>
      </c>
      <c r="G114" s="351">
        <v>2013</v>
      </c>
      <c r="H114" s="351">
        <v>6100013799</v>
      </c>
      <c r="I114" s="351">
        <v>6100013799</v>
      </c>
      <c r="J114" s="352">
        <v>41233</v>
      </c>
      <c r="K114" s="351" t="s">
        <v>8039</v>
      </c>
      <c r="L114" s="351" t="s">
        <v>8752</v>
      </c>
      <c r="M114" s="353"/>
      <c r="N114" s="354" t="e">
        <v>#N/A</v>
      </c>
    </row>
    <row r="115" spans="1:14" s="295" customFormat="1" ht="31.5" outlineLevel="1">
      <c r="A115" s="349">
        <v>108</v>
      </c>
      <c r="B115" s="355">
        <v>7968</v>
      </c>
      <c r="C115" s="349" t="s">
        <v>132</v>
      </c>
      <c r="D115" s="351" t="s">
        <v>8342</v>
      </c>
      <c r="E115" s="351" t="s">
        <v>7945</v>
      </c>
      <c r="F115" s="351" t="s">
        <v>8202</v>
      </c>
      <c r="G115" s="351">
        <v>2013</v>
      </c>
      <c r="H115" s="351" t="s">
        <v>8220</v>
      </c>
      <c r="I115" s="357">
        <v>6100014132</v>
      </c>
      <c r="J115" s="352">
        <v>41243</v>
      </c>
      <c r="K115" s="351" t="s">
        <v>8029</v>
      </c>
      <c r="L115" s="351" t="s">
        <v>8753</v>
      </c>
      <c r="M115" s="353"/>
      <c r="N115" s="354" t="e">
        <v>#N/A</v>
      </c>
    </row>
    <row r="116" spans="1:14" s="295" customFormat="1" ht="31.5" outlineLevel="1">
      <c r="A116" s="349">
        <v>109</v>
      </c>
      <c r="B116" s="356">
        <v>7969</v>
      </c>
      <c r="C116" s="349" t="s">
        <v>132</v>
      </c>
      <c r="D116" s="351" t="s">
        <v>8343</v>
      </c>
      <c r="E116" s="351" t="s">
        <v>8008</v>
      </c>
      <c r="F116" s="351" t="s">
        <v>8202</v>
      </c>
      <c r="G116" s="351">
        <v>2013</v>
      </c>
      <c r="H116" s="351" t="s">
        <v>8142</v>
      </c>
      <c r="I116" s="357">
        <v>6100015132</v>
      </c>
      <c r="J116" s="352">
        <v>41333</v>
      </c>
      <c r="K116" s="351" t="s">
        <v>8089</v>
      </c>
      <c r="L116" s="351" t="s">
        <v>8754</v>
      </c>
      <c r="M116" s="353"/>
      <c r="N116" s="354" t="e">
        <v>#N/A</v>
      </c>
    </row>
    <row r="117" spans="1:14" s="295" customFormat="1" ht="31.5" outlineLevel="1">
      <c r="A117" s="349">
        <v>110</v>
      </c>
      <c r="B117" s="355">
        <v>7970</v>
      </c>
      <c r="C117" s="349" t="s">
        <v>132</v>
      </c>
      <c r="D117" s="351" t="s">
        <v>8344</v>
      </c>
      <c r="E117" s="351" t="s">
        <v>7965</v>
      </c>
      <c r="F117" s="351" t="s">
        <v>8202</v>
      </c>
      <c r="G117" s="351">
        <v>2013</v>
      </c>
      <c r="H117" s="351" t="s">
        <v>8133</v>
      </c>
      <c r="I117" s="357">
        <v>6100014958</v>
      </c>
      <c r="J117" s="352">
        <v>41303</v>
      </c>
      <c r="K117" s="351" t="s">
        <v>8049</v>
      </c>
      <c r="L117" s="351" t="s">
        <v>8694</v>
      </c>
      <c r="M117" s="353"/>
      <c r="N117" s="354" t="s">
        <v>8763</v>
      </c>
    </row>
    <row r="118" spans="1:14" s="295" customFormat="1" ht="31.5" outlineLevel="1">
      <c r="A118" s="349">
        <v>111</v>
      </c>
      <c r="B118" s="356">
        <v>7971</v>
      </c>
      <c r="C118" s="349" t="s">
        <v>132</v>
      </c>
      <c r="D118" s="351" t="s">
        <v>8345</v>
      </c>
      <c r="E118" s="351" t="s">
        <v>7966</v>
      </c>
      <c r="F118" s="351" t="s">
        <v>8202</v>
      </c>
      <c r="G118" s="351">
        <v>2013</v>
      </c>
      <c r="H118" s="351" t="s">
        <v>8134</v>
      </c>
      <c r="I118" s="357">
        <v>6100015442</v>
      </c>
      <c r="J118" s="352">
        <v>41348</v>
      </c>
      <c r="K118" s="351" t="s">
        <v>278</v>
      </c>
      <c r="L118" s="351" t="s">
        <v>8755</v>
      </c>
      <c r="M118" s="353"/>
      <c r="N118" s="354" t="s">
        <v>8763</v>
      </c>
    </row>
    <row r="119" spans="1:14" s="295" customFormat="1" ht="31.5" outlineLevel="1">
      <c r="A119" s="349">
        <v>112</v>
      </c>
      <c r="B119" s="355">
        <v>7972</v>
      </c>
      <c r="C119" s="349" t="s">
        <v>132</v>
      </c>
      <c r="D119" s="351" t="s">
        <v>8341</v>
      </c>
      <c r="E119" s="351" t="s">
        <v>7993</v>
      </c>
      <c r="F119" s="351" t="s">
        <v>8202</v>
      </c>
      <c r="G119" s="351">
        <v>2013</v>
      </c>
      <c r="H119" s="351">
        <v>6100018680</v>
      </c>
      <c r="I119" s="351">
        <v>6100018680</v>
      </c>
      <c r="J119" s="352">
        <v>41526</v>
      </c>
      <c r="K119" s="351" t="s">
        <v>8075</v>
      </c>
      <c r="L119" s="351" t="s">
        <v>8751</v>
      </c>
      <c r="M119" s="353"/>
      <c r="N119" s="354" t="s">
        <v>8762</v>
      </c>
    </row>
    <row r="120" spans="1:14" s="295" customFormat="1" ht="31.5" outlineLevel="1">
      <c r="A120" s="349">
        <v>113</v>
      </c>
      <c r="B120" s="356">
        <v>7973</v>
      </c>
      <c r="C120" s="349" t="s">
        <v>132</v>
      </c>
      <c r="D120" s="351" t="s">
        <v>8346</v>
      </c>
      <c r="E120" s="351" t="s">
        <v>8197</v>
      </c>
      <c r="F120" s="351" t="s">
        <v>8202</v>
      </c>
      <c r="G120" s="351">
        <v>2013</v>
      </c>
      <c r="H120" s="351">
        <v>6100018735</v>
      </c>
      <c r="I120" s="351">
        <v>6100018735</v>
      </c>
      <c r="J120" s="352">
        <v>41507</v>
      </c>
      <c r="K120" s="351" t="s">
        <v>8252</v>
      </c>
      <c r="L120" s="351" t="s">
        <v>8756</v>
      </c>
      <c r="M120" s="353"/>
      <c r="N120" s="354" t="s">
        <v>8762</v>
      </c>
    </row>
    <row r="121" spans="1:14" s="295" customFormat="1" ht="31.5" outlineLevel="1">
      <c r="A121" s="349">
        <v>114</v>
      </c>
      <c r="B121" s="356">
        <v>9045</v>
      </c>
      <c r="C121" s="349" t="s">
        <v>132</v>
      </c>
      <c r="D121" s="351" t="s">
        <v>8161</v>
      </c>
      <c r="E121" s="351" t="s">
        <v>7926</v>
      </c>
      <c r="F121" s="351" t="s">
        <v>8202</v>
      </c>
      <c r="G121" s="351">
        <v>2013</v>
      </c>
      <c r="H121" s="351">
        <v>610008668</v>
      </c>
      <c r="I121" s="351">
        <v>610008668</v>
      </c>
      <c r="J121" s="352">
        <v>40889</v>
      </c>
      <c r="K121" s="351" t="s">
        <v>8011</v>
      </c>
      <c r="L121" s="351" t="s">
        <v>8747</v>
      </c>
      <c r="M121" s="353"/>
      <c r="N121" s="354" t="e">
        <v>#N/A</v>
      </c>
    </row>
    <row r="122" spans="1:14" s="295" customFormat="1" ht="31.5" outlineLevel="1">
      <c r="A122" s="349">
        <v>115</v>
      </c>
      <c r="B122" s="356">
        <v>9047</v>
      </c>
      <c r="C122" s="349" t="s">
        <v>132</v>
      </c>
      <c r="D122" s="351" t="s">
        <v>7909</v>
      </c>
      <c r="E122" s="351" t="s">
        <v>7991</v>
      </c>
      <c r="F122" s="351" t="s">
        <v>8202</v>
      </c>
      <c r="G122" s="351">
        <v>2013</v>
      </c>
      <c r="H122" s="351" t="s">
        <v>8212</v>
      </c>
      <c r="I122" s="357">
        <v>6100013036</v>
      </c>
      <c r="J122" s="352">
        <v>41184</v>
      </c>
      <c r="K122" s="351" t="s">
        <v>8073</v>
      </c>
      <c r="L122" s="351" t="s">
        <v>8748</v>
      </c>
      <c r="M122" s="353"/>
      <c r="N122" s="354" t="s">
        <v>7500</v>
      </c>
    </row>
    <row r="123" spans="1:14" s="295" customFormat="1" ht="31.5" outlineLevel="1">
      <c r="A123" s="349">
        <v>116</v>
      </c>
      <c r="B123" s="355">
        <v>9048</v>
      </c>
      <c r="C123" s="349" t="s">
        <v>132</v>
      </c>
      <c r="D123" s="351" t="s">
        <v>7922</v>
      </c>
      <c r="E123" s="351" t="s">
        <v>8006</v>
      </c>
      <c r="F123" s="351" t="s">
        <v>8202</v>
      </c>
      <c r="G123" s="351">
        <v>2013</v>
      </c>
      <c r="H123" s="351" t="s">
        <v>8140</v>
      </c>
      <c r="I123" s="357">
        <v>6100013829</v>
      </c>
      <c r="J123" s="352">
        <v>41233</v>
      </c>
      <c r="K123" s="351" t="s">
        <v>8087</v>
      </c>
      <c r="L123" s="351" t="s">
        <v>8749</v>
      </c>
      <c r="M123" s="353"/>
      <c r="N123" s="354" t="s">
        <v>8762</v>
      </c>
    </row>
    <row r="124" spans="1:14" s="295" customFormat="1" ht="31.5" outlineLevel="1">
      <c r="A124" s="349">
        <v>117</v>
      </c>
      <c r="B124" s="356">
        <v>9049</v>
      </c>
      <c r="C124" s="349" t="s">
        <v>132</v>
      </c>
      <c r="D124" s="351" t="s">
        <v>8163</v>
      </c>
      <c r="E124" s="351" t="s">
        <v>8194</v>
      </c>
      <c r="F124" s="351" t="s">
        <v>8202</v>
      </c>
      <c r="G124" s="351">
        <v>2013</v>
      </c>
      <c r="H124" s="351" t="s">
        <v>8216</v>
      </c>
      <c r="I124" s="357">
        <v>6100018089</v>
      </c>
      <c r="J124" s="352">
        <v>41494</v>
      </c>
      <c r="K124" s="351" t="s">
        <v>8249</v>
      </c>
      <c r="L124" s="351" t="s">
        <v>8749</v>
      </c>
      <c r="M124" s="353"/>
      <c r="N124" s="354" t="s">
        <v>8763</v>
      </c>
    </row>
    <row r="125" spans="1:14" s="295" customFormat="1" ht="31.5" outlineLevel="1">
      <c r="A125" s="349">
        <v>118</v>
      </c>
      <c r="B125" s="355">
        <v>9050</v>
      </c>
      <c r="C125" s="349" t="s">
        <v>132</v>
      </c>
      <c r="D125" s="351" t="s">
        <v>8345</v>
      </c>
      <c r="E125" s="351" t="s">
        <v>7966</v>
      </c>
      <c r="F125" s="351" t="s">
        <v>8202</v>
      </c>
      <c r="G125" s="351">
        <v>2013</v>
      </c>
      <c r="H125" s="351" t="s">
        <v>8134</v>
      </c>
      <c r="I125" s="357">
        <v>6100015442</v>
      </c>
      <c r="J125" s="352">
        <v>41348</v>
      </c>
      <c r="K125" s="351" t="s">
        <v>278</v>
      </c>
      <c r="L125" s="351" t="s">
        <v>8755</v>
      </c>
      <c r="M125" s="353"/>
      <c r="N125" s="354" t="s">
        <v>8763</v>
      </c>
    </row>
    <row r="126" spans="1:14" s="295" customFormat="1" ht="31.5" outlineLevel="1">
      <c r="A126" s="349">
        <v>119</v>
      </c>
      <c r="B126" s="356">
        <v>9051</v>
      </c>
      <c r="C126" s="349" t="s">
        <v>132</v>
      </c>
      <c r="D126" s="351" t="s">
        <v>8341</v>
      </c>
      <c r="E126" s="351" t="s">
        <v>7993</v>
      </c>
      <c r="F126" s="351" t="s">
        <v>8202</v>
      </c>
      <c r="G126" s="351">
        <v>2013</v>
      </c>
      <c r="H126" s="351">
        <v>6100018680</v>
      </c>
      <c r="I126" s="351">
        <v>6100018680</v>
      </c>
      <c r="J126" s="352">
        <v>41526</v>
      </c>
      <c r="K126" s="351" t="s">
        <v>8075</v>
      </c>
      <c r="L126" s="351" t="s">
        <v>8751</v>
      </c>
      <c r="M126" s="353"/>
      <c r="N126" s="354" t="s">
        <v>8762</v>
      </c>
    </row>
    <row r="127" spans="1:14" s="295" customFormat="1" ht="31.5" outlineLevel="1">
      <c r="A127" s="349">
        <v>120</v>
      </c>
      <c r="B127" s="355">
        <v>9052</v>
      </c>
      <c r="C127" s="349" t="s">
        <v>132</v>
      </c>
      <c r="D127" s="351" t="s">
        <v>8346</v>
      </c>
      <c r="E127" s="351" t="s">
        <v>8197</v>
      </c>
      <c r="F127" s="351" t="s">
        <v>8202</v>
      </c>
      <c r="G127" s="351">
        <v>2013</v>
      </c>
      <c r="H127" s="351">
        <v>6100018735</v>
      </c>
      <c r="I127" s="351">
        <v>6100018735</v>
      </c>
      <c r="J127" s="352">
        <v>41507</v>
      </c>
      <c r="K127" s="351" t="s">
        <v>8252</v>
      </c>
      <c r="L127" s="351" t="s">
        <v>8756</v>
      </c>
      <c r="M127" s="353"/>
      <c r="N127" s="354" t="s">
        <v>8762</v>
      </c>
    </row>
    <row r="128" spans="1:14" s="295" customFormat="1" ht="31.5" outlineLevel="1">
      <c r="A128" s="349">
        <v>121</v>
      </c>
      <c r="B128" s="355">
        <v>9060</v>
      </c>
      <c r="C128" s="349" t="s">
        <v>132</v>
      </c>
      <c r="D128" s="351" t="s">
        <v>8345</v>
      </c>
      <c r="E128" s="351" t="s">
        <v>7966</v>
      </c>
      <c r="F128" s="351" t="s">
        <v>8202</v>
      </c>
      <c r="G128" s="351">
        <v>2013</v>
      </c>
      <c r="H128" s="351" t="s">
        <v>8134</v>
      </c>
      <c r="I128" s="357">
        <v>6100015442</v>
      </c>
      <c r="J128" s="352">
        <v>41348</v>
      </c>
      <c r="K128" s="351" t="s">
        <v>278</v>
      </c>
      <c r="L128" s="351" t="s">
        <v>8755</v>
      </c>
      <c r="M128" s="353"/>
      <c r="N128" s="354" t="s">
        <v>8763</v>
      </c>
    </row>
    <row r="129" spans="1:14" s="295" customFormat="1" ht="31.5" outlineLevel="1">
      <c r="A129" s="349">
        <v>122</v>
      </c>
      <c r="B129" s="356">
        <v>9061</v>
      </c>
      <c r="C129" s="349" t="s">
        <v>132</v>
      </c>
      <c r="D129" s="351" t="s">
        <v>7130</v>
      </c>
      <c r="E129" s="351" t="s">
        <v>7967</v>
      </c>
      <c r="F129" s="351" t="s">
        <v>8202</v>
      </c>
      <c r="G129" s="351">
        <v>2013</v>
      </c>
      <c r="H129" s="351" t="s">
        <v>8135</v>
      </c>
      <c r="I129" s="357">
        <v>6100016615</v>
      </c>
      <c r="J129" s="352">
        <v>41417</v>
      </c>
      <c r="K129" s="351" t="s">
        <v>8050</v>
      </c>
      <c r="L129" s="351" t="s">
        <v>8732</v>
      </c>
      <c r="M129" s="353"/>
      <c r="N129" s="354" t="s">
        <v>8763</v>
      </c>
    </row>
    <row r="130" spans="1:14" s="295" customFormat="1" ht="31.5" outlineLevel="1">
      <c r="A130" s="349">
        <v>123</v>
      </c>
      <c r="B130" s="355">
        <v>9062</v>
      </c>
      <c r="C130" s="349" t="s">
        <v>132</v>
      </c>
      <c r="D130" s="351" t="s">
        <v>7130</v>
      </c>
      <c r="E130" s="351" t="s">
        <v>8198</v>
      </c>
      <c r="F130" s="351" t="s">
        <v>8202</v>
      </c>
      <c r="G130" s="351">
        <v>2013</v>
      </c>
      <c r="H130" s="351" t="s">
        <v>8221</v>
      </c>
      <c r="I130" s="357">
        <v>6100018088</v>
      </c>
      <c r="J130" s="352">
        <v>41494</v>
      </c>
      <c r="K130" s="351" t="s">
        <v>8253</v>
      </c>
      <c r="L130" s="351" t="s">
        <v>8732</v>
      </c>
      <c r="M130" s="353"/>
      <c r="N130" s="354" t="e">
        <v>#N/A</v>
      </c>
    </row>
    <row r="131" spans="1:14" s="295" customFormat="1" ht="31.5" outlineLevel="1">
      <c r="A131" s="349">
        <v>124</v>
      </c>
      <c r="B131" s="356">
        <v>9063</v>
      </c>
      <c r="C131" s="349" t="s">
        <v>132</v>
      </c>
      <c r="D131" s="351" t="s">
        <v>8164</v>
      </c>
      <c r="E131" s="351" t="s">
        <v>8199</v>
      </c>
      <c r="F131" s="351" t="s">
        <v>8202</v>
      </c>
      <c r="G131" s="351">
        <v>2013</v>
      </c>
      <c r="H131" s="351">
        <v>6100018975</v>
      </c>
      <c r="I131" s="351">
        <v>6100018975</v>
      </c>
      <c r="J131" s="352">
        <v>41523</v>
      </c>
      <c r="K131" s="351" t="s">
        <v>8254</v>
      </c>
      <c r="L131" s="351" t="s">
        <v>8732</v>
      </c>
      <c r="M131" s="353"/>
      <c r="N131" s="354" t="e">
        <v>#N/A</v>
      </c>
    </row>
    <row r="132" spans="1:14" s="295" customFormat="1" ht="31.5" outlineLevel="1">
      <c r="A132" s="349">
        <v>125</v>
      </c>
      <c r="B132" s="355">
        <v>9996</v>
      </c>
      <c r="C132" s="349" t="s">
        <v>132</v>
      </c>
      <c r="D132" s="351" t="s">
        <v>8161</v>
      </c>
      <c r="E132" s="351" t="s">
        <v>7926</v>
      </c>
      <c r="F132" s="351" t="s">
        <v>8202</v>
      </c>
      <c r="G132" s="351">
        <v>2013</v>
      </c>
      <c r="H132" s="351">
        <v>610008668</v>
      </c>
      <c r="I132" s="351">
        <v>610008668</v>
      </c>
      <c r="J132" s="352">
        <v>40889</v>
      </c>
      <c r="K132" s="351" t="s">
        <v>8011</v>
      </c>
      <c r="L132" s="351" t="s">
        <v>8747</v>
      </c>
      <c r="M132" s="353"/>
      <c r="N132" s="354" t="e">
        <v>#N/A</v>
      </c>
    </row>
    <row r="133" spans="1:14" s="295" customFormat="1" ht="31.5" outlineLevel="1">
      <c r="A133" s="349">
        <v>126</v>
      </c>
      <c r="B133" s="355">
        <v>10000</v>
      </c>
      <c r="C133" s="349" t="s">
        <v>132</v>
      </c>
      <c r="D133" s="351" t="s">
        <v>8165</v>
      </c>
      <c r="E133" s="351" t="s">
        <v>8200</v>
      </c>
      <c r="F133" s="351" t="s">
        <v>8202</v>
      </c>
      <c r="G133" s="351">
        <v>2013</v>
      </c>
      <c r="H133" s="351" t="s">
        <v>8222</v>
      </c>
      <c r="I133" s="357">
        <v>6100014950</v>
      </c>
      <c r="J133" s="352">
        <v>41303</v>
      </c>
      <c r="K133" s="351" t="s">
        <v>8255</v>
      </c>
      <c r="L133" s="351" t="s">
        <v>8736</v>
      </c>
      <c r="M133" s="353"/>
      <c r="N133" s="354" t="s">
        <v>8765</v>
      </c>
    </row>
    <row r="134" spans="1:14" s="295" customFormat="1" ht="31.5" outlineLevel="1">
      <c r="A134" s="349">
        <v>127</v>
      </c>
      <c r="B134" s="355">
        <v>10002</v>
      </c>
      <c r="C134" s="349" t="s">
        <v>132</v>
      </c>
      <c r="D134" s="351" t="s">
        <v>8166</v>
      </c>
      <c r="E134" s="351" t="s">
        <v>8201</v>
      </c>
      <c r="F134" s="351" t="s">
        <v>8202</v>
      </c>
      <c r="G134" s="351">
        <v>2013</v>
      </c>
      <c r="H134" s="351">
        <v>6100015485</v>
      </c>
      <c r="I134" s="351">
        <v>6100015485</v>
      </c>
      <c r="J134" s="352">
        <v>41355</v>
      </c>
      <c r="K134" s="351" t="s">
        <v>8256</v>
      </c>
      <c r="L134" s="351" t="s">
        <v>8757</v>
      </c>
      <c r="M134" s="353"/>
      <c r="N134" s="354" t="e">
        <v>#N/A</v>
      </c>
    </row>
    <row r="135" spans="1:14" s="295" customFormat="1" ht="31.5" outlineLevel="1">
      <c r="A135" s="349">
        <v>128</v>
      </c>
      <c r="B135" s="356">
        <v>10003</v>
      </c>
      <c r="C135" s="349" t="s">
        <v>132</v>
      </c>
      <c r="D135" s="351" t="s">
        <v>7859</v>
      </c>
      <c r="E135" s="351" t="s">
        <v>7933</v>
      </c>
      <c r="F135" s="351" t="s">
        <v>8202</v>
      </c>
      <c r="G135" s="351">
        <v>2013</v>
      </c>
      <c r="H135" s="351">
        <v>6100014159</v>
      </c>
      <c r="I135" s="351">
        <v>6100014159</v>
      </c>
      <c r="J135" s="352">
        <v>41248</v>
      </c>
      <c r="K135" s="351" t="s">
        <v>8018</v>
      </c>
      <c r="L135" s="351" t="s">
        <v>8757</v>
      </c>
      <c r="M135" s="353" t="s">
        <v>8758</v>
      </c>
      <c r="N135" s="354" t="s">
        <v>8766</v>
      </c>
    </row>
    <row r="136" spans="1:14" s="295" customFormat="1" ht="31.5" outlineLevel="1">
      <c r="A136" s="349">
        <v>129</v>
      </c>
      <c r="B136" s="355">
        <v>10004</v>
      </c>
      <c r="C136" s="349" t="s">
        <v>132</v>
      </c>
      <c r="D136" s="351" t="s">
        <v>7860</v>
      </c>
      <c r="E136" s="351" t="s">
        <v>7934</v>
      </c>
      <c r="F136" s="351" t="s">
        <v>8202</v>
      </c>
      <c r="G136" s="351">
        <v>2013</v>
      </c>
      <c r="H136" s="351">
        <v>6100016665</v>
      </c>
      <c r="I136" s="351">
        <v>6100016665</v>
      </c>
      <c r="J136" s="352">
        <v>41423</v>
      </c>
      <c r="K136" s="351" t="s">
        <v>8019</v>
      </c>
      <c r="L136" s="351" t="s">
        <v>8757</v>
      </c>
      <c r="M136" s="353"/>
      <c r="N136" s="354" t="s">
        <v>8766</v>
      </c>
    </row>
    <row r="137" spans="1:14" s="295" customFormat="1" ht="31.5" outlineLevel="1">
      <c r="A137" s="349">
        <v>130</v>
      </c>
      <c r="B137" s="356">
        <v>10005</v>
      </c>
      <c r="C137" s="349" t="s">
        <v>132</v>
      </c>
      <c r="D137" s="351" t="s">
        <v>7860</v>
      </c>
      <c r="E137" s="351" t="s">
        <v>7935</v>
      </c>
      <c r="F137" s="351" t="s">
        <v>8202</v>
      </c>
      <c r="G137" s="351">
        <v>2013</v>
      </c>
      <c r="H137" s="351">
        <v>6100015722</v>
      </c>
      <c r="I137" s="351">
        <v>6100015722</v>
      </c>
      <c r="J137" s="352">
        <v>41362</v>
      </c>
      <c r="K137" s="351" t="s">
        <v>8020</v>
      </c>
      <c r="L137" s="351" t="s">
        <v>8757</v>
      </c>
      <c r="M137" s="353"/>
      <c r="N137" s="354" t="s">
        <v>8766</v>
      </c>
    </row>
    <row r="138" spans="1:14">
      <c r="A138" s="310"/>
      <c r="B138" s="310"/>
      <c r="C138" s="310"/>
      <c r="D138" s="310"/>
      <c r="E138" s="310"/>
      <c r="F138" s="310"/>
      <c r="G138" s="310"/>
      <c r="H138" s="310"/>
      <c r="I138" s="310"/>
      <c r="J138" s="310"/>
      <c r="K138" s="310"/>
      <c r="L138" s="310"/>
      <c r="M138" s="310"/>
      <c r="N138" s="310"/>
    </row>
    <row r="139" spans="1:14">
      <c r="A139" s="310"/>
      <c r="B139" s="310"/>
      <c r="C139" s="310"/>
      <c r="D139" s="310"/>
      <c r="E139" s="310"/>
      <c r="F139" s="310"/>
      <c r="G139" s="310"/>
      <c r="H139" s="310"/>
      <c r="I139" s="310"/>
      <c r="J139" s="310"/>
      <c r="K139" s="310"/>
      <c r="L139" s="310"/>
      <c r="M139" s="310"/>
      <c r="N139" s="310"/>
    </row>
  </sheetData>
  <autoFilter ref="A7:N137"/>
  <dataConsolidate/>
  <customSheetViews>
    <customSheetView guid="{A211E8FE-0EB8-4B84-973D-E1AEAFDEA977}" scale="70" showAutoFilter="1" topLeftCell="A3002">
      <selection activeCell="E3017" sqref="E3017"/>
      <pageMargins left="0.7" right="0.7" top="0.75" bottom="0.75" header="0.3" footer="0.3"/>
      <autoFilter ref="A6:S3052"/>
    </customSheetView>
  </customSheetViews>
  <mergeCells count="7">
    <mergeCell ref="A1:N2"/>
    <mergeCell ref="N4:N5"/>
    <mergeCell ref="D4:D5"/>
    <mergeCell ref="E4:E5"/>
    <mergeCell ref="F4:F5"/>
    <mergeCell ref="G4:G5"/>
    <mergeCell ref="H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66FF33"/>
  </sheetPr>
  <dimension ref="B1:R7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367" t="s">
        <v>0</v>
      </c>
      <c r="D4" s="368"/>
      <c r="E4" s="368"/>
      <c r="F4" s="368"/>
      <c r="G4" s="368"/>
      <c r="H4" s="368"/>
      <c r="I4" s="368"/>
      <c r="J4" s="368"/>
      <c r="K4" s="368"/>
      <c r="L4" s="368"/>
      <c r="M4" s="368"/>
      <c r="N4" s="368"/>
      <c r="O4" s="368"/>
      <c r="P4" s="368"/>
      <c r="Q4" s="368"/>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359" t="s">
        <v>1</v>
      </c>
      <c r="C6" s="361" t="s">
        <v>2</v>
      </c>
      <c r="D6" s="363" t="s">
        <v>3</v>
      </c>
      <c r="E6" s="363"/>
      <c r="F6" s="363"/>
      <c r="G6" s="363"/>
      <c r="H6" s="363"/>
      <c r="I6" s="363"/>
      <c r="J6" s="363"/>
      <c r="K6" s="363"/>
      <c r="L6" s="363"/>
      <c r="M6" s="363"/>
      <c r="N6" s="363" t="s">
        <v>4</v>
      </c>
      <c r="O6" s="363"/>
      <c r="P6" s="363" t="s">
        <v>5</v>
      </c>
      <c r="Q6" s="363"/>
      <c r="R6" s="11"/>
    </row>
    <row r="7" spans="2:18" s="12" customFormat="1" ht="96" customHeight="1">
      <c r="B7" s="360"/>
      <c r="C7" s="362"/>
      <c r="D7" s="366" t="s">
        <v>6</v>
      </c>
      <c r="E7" s="366"/>
      <c r="F7" s="366" t="s">
        <v>7</v>
      </c>
      <c r="G7" s="366"/>
      <c r="H7" s="366" t="s">
        <v>8</v>
      </c>
      <c r="I7" s="366"/>
      <c r="J7" s="366" t="s">
        <v>9</v>
      </c>
      <c r="K7" s="366"/>
      <c r="L7" s="366" t="s">
        <v>10</v>
      </c>
      <c r="M7" s="366"/>
      <c r="N7" s="366"/>
      <c r="O7" s="366"/>
      <c r="P7" s="366"/>
      <c r="Q7" s="366"/>
      <c r="R7" s="11"/>
    </row>
    <row r="8" spans="2:18" s="12" customFormat="1" ht="102" customHeight="1">
      <c r="B8" s="360"/>
      <c r="C8" s="362"/>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thickBo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89" customFormat="1" ht="68.25" customHeight="1">
      <c r="B10" s="87"/>
      <c r="C10" s="25" t="s">
        <v>91</v>
      </c>
      <c r="D10" s="26">
        <f t="shared" ref="D10:Q10" si="0">SUM(D11:D46)</f>
        <v>931.58621690422137</v>
      </c>
      <c r="E10" s="26">
        <f t="shared" si="0"/>
        <v>1124.3824839363344</v>
      </c>
      <c r="F10" s="26">
        <f t="shared" si="0"/>
        <v>250.18897994</v>
      </c>
      <c r="G10" s="26">
        <f t="shared" si="0"/>
        <v>250.18953993999997</v>
      </c>
      <c r="H10" s="26">
        <f t="shared" si="0"/>
        <v>190.58470718322133</v>
      </c>
      <c r="I10" s="26">
        <f t="shared" si="0"/>
        <v>190.56981229207997</v>
      </c>
      <c r="J10" s="26">
        <f t="shared" si="0"/>
        <v>222.30229457999999</v>
      </c>
      <c r="K10" s="26">
        <f t="shared" si="0"/>
        <v>203.92764541925456</v>
      </c>
      <c r="L10" s="26">
        <f t="shared" si="0"/>
        <v>268.510235201</v>
      </c>
      <c r="M10" s="26">
        <f t="shared" si="0"/>
        <v>479.69548628499996</v>
      </c>
      <c r="N10" s="26">
        <f t="shared" si="0"/>
        <v>951.31893560000003</v>
      </c>
      <c r="O10" s="26">
        <f t="shared" si="0"/>
        <v>400.82072619999997</v>
      </c>
      <c r="P10" s="26">
        <f t="shared" si="0"/>
        <v>982.43610211999999</v>
      </c>
      <c r="Q10" s="26">
        <f t="shared" si="0"/>
        <v>664.9694037999999</v>
      </c>
      <c r="R10" s="88"/>
    </row>
    <row r="11" spans="2:18" s="93" customFormat="1" ht="108.75" customHeight="1">
      <c r="B11" s="90">
        <v>1</v>
      </c>
      <c r="C11" s="91" t="s">
        <v>92</v>
      </c>
      <c r="D11" s="92">
        <f t="shared" ref="D11:E21" si="1">F11+H11+J11+L11</f>
        <v>16.73554931</v>
      </c>
      <c r="E11" s="44">
        <f t="shared" si="1"/>
        <v>14.353748640000001</v>
      </c>
      <c r="F11" s="44">
        <v>0.36470174999999999</v>
      </c>
      <c r="G11" s="44">
        <f>364.70175/1000</f>
        <v>0.36470174999999999</v>
      </c>
      <c r="H11" s="44">
        <v>0</v>
      </c>
      <c r="I11" s="44">
        <v>0</v>
      </c>
      <c r="J11" s="44">
        <v>0</v>
      </c>
      <c r="K11" s="44">
        <f>478.57859/1000</f>
        <v>0.47857859000000003</v>
      </c>
      <c r="L11" s="44">
        <v>16.370847560000001</v>
      </c>
      <c r="M11" s="44">
        <f>13510.4683/1000</f>
        <v>13.510468300000001</v>
      </c>
      <c r="N11" s="55">
        <f>12378.73063/1000</f>
        <v>12.37873063</v>
      </c>
      <c r="O11" s="55">
        <f>3979.70468/1000</f>
        <v>3.9797046799999998</v>
      </c>
      <c r="P11" s="44">
        <v>42.178230159999998</v>
      </c>
      <c r="Q11" s="44">
        <f>42178.23016/1000</f>
        <v>42.178230159999998</v>
      </c>
      <c r="R11" s="88"/>
    </row>
    <row r="12" spans="2:18" s="93" customFormat="1" ht="59.25" customHeight="1">
      <c r="B12" s="90">
        <v>2</v>
      </c>
      <c r="C12" s="91" t="s">
        <v>93</v>
      </c>
      <c r="D12" s="92">
        <f t="shared" si="1"/>
        <v>92.569199139999995</v>
      </c>
      <c r="E12" s="44">
        <f t="shared" si="1"/>
        <v>86.103465990000018</v>
      </c>
      <c r="F12" s="44">
        <v>0.87675137000000003</v>
      </c>
      <c r="G12" s="44">
        <f>876.75137/1000</f>
        <v>0.87675136999999992</v>
      </c>
      <c r="H12" s="44">
        <v>3.2323821399999999</v>
      </c>
      <c r="I12" s="44">
        <f>3232.38214/1000</f>
        <v>3.2323821400000003</v>
      </c>
      <c r="J12" s="44">
        <f>3623.68997/1000</f>
        <v>3.62368997</v>
      </c>
      <c r="K12" s="44">
        <f>3823.69337/1000</f>
        <v>3.82369337</v>
      </c>
      <c r="L12" s="44">
        <f>84836.37566/1000</f>
        <v>84.836375660000002</v>
      </c>
      <c r="M12" s="44">
        <f>78170.63911/1000</f>
        <v>78.17063911000001</v>
      </c>
      <c r="N12" s="55">
        <f>75692.81655/1000</f>
        <v>75.692816550000003</v>
      </c>
      <c r="O12" s="55">
        <f>68934.33037/1000</f>
        <v>68.934330369999998</v>
      </c>
      <c r="P12" s="44">
        <f>Q12</f>
        <v>75.692816550000003</v>
      </c>
      <c r="Q12" s="44">
        <f>75692.81655/1000</f>
        <v>75.692816550000003</v>
      </c>
      <c r="R12" s="88"/>
    </row>
    <row r="13" spans="2:18" s="93" customFormat="1" ht="59.25" customHeight="1">
      <c r="B13" s="90">
        <v>3</v>
      </c>
      <c r="C13" s="91" t="s">
        <v>94</v>
      </c>
      <c r="D13" s="92">
        <f t="shared" si="1"/>
        <v>0</v>
      </c>
      <c r="E13" s="44">
        <f t="shared" si="1"/>
        <v>1.0568892999999999</v>
      </c>
      <c r="F13" s="44">
        <v>0</v>
      </c>
      <c r="G13" s="44">
        <v>0</v>
      </c>
      <c r="H13" s="44">
        <v>0</v>
      </c>
      <c r="I13" s="44">
        <f>8.68639/1000</f>
        <v>8.6863899999999987E-3</v>
      </c>
      <c r="J13" s="44">
        <v>0</v>
      </c>
      <c r="K13" s="44">
        <f>55.66868/1000</f>
        <v>5.5668680000000005E-2</v>
      </c>
      <c r="L13" s="44">
        <v>0</v>
      </c>
      <c r="M13" s="44">
        <f>992.53423/1000</f>
        <v>0.99253422999999996</v>
      </c>
      <c r="N13" s="55">
        <f>1344.29994/1000</f>
        <v>1.3442999400000002</v>
      </c>
      <c r="O13" s="55">
        <f>256.81196/1000</f>
        <v>0.25681196000000001</v>
      </c>
      <c r="P13" s="44">
        <v>0</v>
      </c>
      <c r="Q13" s="44">
        <v>0</v>
      </c>
      <c r="R13" s="88"/>
    </row>
    <row r="14" spans="2:18" s="93" customFormat="1" ht="69.75" customHeight="1">
      <c r="B14" s="90">
        <v>4</v>
      </c>
      <c r="C14" s="91" t="s">
        <v>95</v>
      </c>
      <c r="D14" s="92">
        <f t="shared" si="1"/>
        <v>0.395339</v>
      </c>
      <c r="E14" s="44">
        <f t="shared" si="1"/>
        <v>0.39533915000000003</v>
      </c>
      <c r="F14" s="44">
        <v>0</v>
      </c>
      <c r="G14" s="44">
        <v>0</v>
      </c>
      <c r="H14" s="44">
        <v>0</v>
      </c>
      <c r="I14" s="44">
        <v>0</v>
      </c>
      <c r="J14" s="44">
        <v>0.395339</v>
      </c>
      <c r="K14" s="44">
        <f>395.33915/1000</f>
        <v>0.39533915000000003</v>
      </c>
      <c r="L14" s="44">
        <v>0</v>
      </c>
      <c r="M14" s="44">
        <v>0</v>
      </c>
      <c r="N14" s="55">
        <v>0</v>
      </c>
      <c r="O14" s="55">
        <v>0</v>
      </c>
      <c r="P14" s="44">
        <v>0</v>
      </c>
      <c r="Q14" s="44">
        <v>0</v>
      </c>
      <c r="R14" s="88"/>
    </row>
    <row r="15" spans="2:18" s="93" customFormat="1" ht="87" customHeight="1">
      <c r="B15" s="90">
        <v>5</v>
      </c>
      <c r="C15" s="91" t="s">
        <v>96</v>
      </c>
      <c r="D15" s="92">
        <f t="shared" si="1"/>
        <v>1.64151388</v>
      </c>
      <c r="E15" s="44">
        <f t="shared" si="1"/>
        <v>1.64151388</v>
      </c>
      <c r="F15" s="44">
        <v>1.64151388</v>
      </c>
      <c r="G15" s="44">
        <f>1641.51388/1000</f>
        <v>1.64151388</v>
      </c>
      <c r="H15" s="44">
        <v>0</v>
      </c>
      <c r="I15" s="44">
        <v>0</v>
      </c>
      <c r="J15" s="44">
        <v>0</v>
      </c>
      <c r="K15" s="44">
        <v>0</v>
      </c>
      <c r="L15" s="44">
        <v>0</v>
      </c>
      <c r="M15" s="44">
        <v>0</v>
      </c>
      <c r="N15" s="55">
        <v>1.4037900000000001</v>
      </c>
      <c r="O15" s="55">
        <v>0</v>
      </c>
      <c r="P15" s="44">
        <f>1403.78558/1000</f>
        <v>1.4037855800000001</v>
      </c>
      <c r="Q15" s="44">
        <v>0</v>
      </c>
      <c r="R15" s="88"/>
    </row>
    <row r="16" spans="2:18" s="93" customFormat="1" ht="70.5" customHeight="1">
      <c r="B16" s="90">
        <v>6</v>
      </c>
      <c r="C16" s="91" t="s">
        <v>97</v>
      </c>
      <c r="D16" s="92">
        <f t="shared" si="1"/>
        <v>0</v>
      </c>
      <c r="E16" s="44">
        <f t="shared" si="1"/>
        <v>20.60395741</v>
      </c>
      <c r="F16" s="44">
        <v>0</v>
      </c>
      <c r="G16" s="44">
        <v>0</v>
      </c>
      <c r="H16" s="44">
        <v>0</v>
      </c>
      <c r="I16" s="44">
        <v>0</v>
      </c>
      <c r="J16" s="44">
        <v>0</v>
      </c>
      <c r="K16" s="44">
        <f>37.74592/1000</f>
        <v>3.7745919999999995E-2</v>
      </c>
      <c r="L16" s="44">
        <v>0</v>
      </c>
      <c r="M16" s="44">
        <f>20566.21149/1000</f>
        <v>20.566211490000001</v>
      </c>
      <c r="N16" s="55">
        <f>17623.21082/1000</f>
        <v>17.623210820000001</v>
      </c>
      <c r="O16" s="55">
        <f>16985.37077/1000</f>
        <v>16.985370770000003</v>
      </c>
      <c r="P16" s="44">
        <f>Q16</f>
        <v>17.210132519999998</v>
      </c>
      <c r="Q16" s="44">
        <f>17210.13252/1000</f>
        <v>17.210132519999998</v>
      </c>
      <c r="R16" s="88"/>
    </row>
    <row r="17" spans="2:18" s="93" customFormat="1" ht="96.75" customHeight="1">
      <c r="B17" s="90">
        <v>7</v>
      </c>
      <c r="C17" s="91" t="s">
        <v>98</v>
      </c>
      <c r="D17" s="92">
        <f t="shared" si="1"/>
        <v>0</v>
      </c>
      <c r="E17" s="44">
        <f t="shared" si="1"/>
        <v>12.532176209999999</v>
      </c>
      <c r="F17" s="44">
        <v>0</v>
      </c>
      <c r="G17" s="44">
        <v>0</v>
      </c>
      <c r="H17" s="44">
        <v>0</v>
      </c>
      <c r="I17" s="44">
        <v>0</v>
      </c>
      <c r="J17" s="44">
        <v>0</v>
      </c>
      <c r="K17" s="44">
        <v>0</v>
      </c>
      <c r="L17" s="44">
        <v>0</v>
      </c>
      <c r="M17" s="44">
        <f>12532.17621/1000</f>
        <v>12.532176209999999</v>
      </c>
      <c r="N17" s="55">
        <f>10789.5975/1000</f>
        <v>10.789597499999999</v>
      </c>
      <c r="O17" s="55">
        <f>10789.5975/1000</f>
        <v>10.789597499999999</v>
      </c>
      <c r="P17" s="44">
        <f>Q17</f>
        <v>10.789597499999999</v>
      </c>
      <c r="Q17" s="44">
        <f>10789.5975/1000</f>
        <v>10.789597499999999</v>
      </c>
      <c r="R17" s="88"/>
    </row>
    <row r="18" spans="2:18" s="93" customFormat="1" ht="60.75" customHeight="1">
      <c r="B18" s="90">
        <v>8</v>
      </c>
      <c r="C18" s="91" t="s">
        <v>99</v>
      </c>
      <c r="D18" s="92">
        <f t="shared" si="1"/>
        <v>0</v>
      </c>
      <c r="E18" s="44">
        <f t="shared" si="1"/>
        <v>0</v>
      </c>
      <c r="F18" s="44">
        <v>0</v>
      </c>
      <c r="G18" s="44">
        <v>0</v>
      </c>
      <c r="H18" s="44">
        <v>0</v>
      </c>
      <c r="I18" s="44">
        <v>0</v>
      </c>
      <c r="J18" s="44">
        <v>0</v>
      </c>
      <c r="K18" s="44">
        <v>0</v>
      </c>
      <c r="L18" s="44">
        <v>0</v>
      </c>
      <c r="M18" s="44">
        <v>0</v>
      </c>
      <c r="N18" s="55">
        <v>0</v>
      </c>
      <c r="O18" s="55">
        <v>0</v>
      </c>
      <c r="P18" s="44">
        <f>68.16692/1000</f>
        <v>6.8166920000000006E-2</v>
      </c>
      <c r="Q18" s="44">
        <v>0</v>
      </c>
      <c r="R18" s="88"/>
    </row>
    <row r="19" spans="2:18" s="93" customFormat="1" ht="45.75" customHeight="1">
      <c r="B19" s="90">
        <v>9</v>
      </c>
      <c r="C19" s="91" t="s">
        <v>100</v>
      </c>
      <c r="D19" s="92">
        <f t="shared" si="1"/>
        <v>4.2383446410000003</v>
      </c>
      <c r="E19" s="44">
        <f t="shared" si="1"/>
        <v>3.9662775899999998</v>
      </c>
      <c r="F19" s="44">
        <v>0.54072956999999999</v>
      </c>
      <c r="G19" s="44">
        <f>540.72957/1000</f>
        <v>0.54072956999999999</v>
      </c>
      <c r="H19" s="44">
        <f>704.3187/1000</f>
        <v>0.70431870000000008</v>
      </c>
      <c r="I19" s="44">
        <v>0</v>
      </c>
      <c r="J19" s="44">
        <f>2993.29506/1000</f>
        <v>2.9932950599999999</v>
      </c>
      <c r="K19" s="44">
        <f>3173.35826/1000</f>
        <v>3.1733582600000001</v>
      </c>
      <c r="L19" s="44">
        <f>0.001311/1000</f>
        <v>1.311E-6</v>
      </c>
      <c r="M19" s="44">
        <f>252.18976/1000</f>
        <v>0.25218975999999999</v>
      </c>
      <c r="N19" s="55">
        <f>3388.77134/1000</f>
        <v>3.3887713399999999</v>
      </c>
      <c r="O19" s="55">
        <v>0</v>
      </c>
      <c r="P19" s="44">
        <f>Q19</f>
        <v>3.3887713399999999</v>
      </c>
      <c r="Q19" s="44">
        <f>3388.77134/1000</f>
        <v>3.3887713399999999</v>
      </c>
      <c r="R19" s="88"/>
    </row>
    <row r="20" spans="2:18" s="93" customFormat="1" ht="57.75" customHeight="1">
      <c r="B20" s="90">
        <v>10</v>
      </c>
      <c r="C20" s="91" t="s">
        <v>101</v>
      </c>
      <c r="D20" s="92">
        <f t="shared" si="1"/>
        <v>0.84606517999999997</v>
      </c>
      <c r="E20" s="44">
        <f>G20+I20+K20+M20</f>
        <v>0.69390439999999998</v>
      </c>
      <c r="F20" s="44">
        <v>0</v>
      </c>
      <c r="G20" s="44">
        <v>0</v>
      </c>
      <c r="H20" s="44">
        <v>0</v>
      </c>
      <c r="I20" s="44">
        <f>693.9044/1000</f>
        <v>0.69390439999999998</v>
      </c>
      <c r="J20" s="44">
        <v>0.15216072</v>
      </c>
      <c r="K20" s="44">
        <v>0</v>
      </c>
      <c r="L20" s="44">
        <f>693.90446/1000</f>
        <v>0.69390445999999995</v>
      </c>
      <c r="M20" s="44">
        <v>0</v>
      </c>
      <c r="N20" s="55">
        <f>677.21554/1000</f>
        <v>0.67721554000000006</v>
      </c>
      <c r="O20" s="55">
        <v>0</v>
      </c>
      <c r="P20" s="44">
        <f>677.21554/1000</f>
        <v>0.67721554000000006</v>
      </c>
      <c r="Q20" s="44">
        <v>0.67721554000000006</v>
      </c>
      <c r="R20" s="88"/>
    </row>
    <row r="21" spans="2:18" s="93" customFormat="1" ht="49.5" customHeight="1">
      <c r="B21" s="90">
        <v>11</v>
      </c>
      <c r="C21" s="91" t="s">
        <v>102</v>
      </c>
      <c r="D21" s="92">
        <f t="shared" si="1"/>
        <v>0.42653131</v>
      </c>
      <c r="E21" s="44">
        <f>G21+I21+K21+M21</f>
        <v>0.42653131999999999</v>
      </c>
      <c r="F21" s="44">
        <v>0</v>
      </c>
      <c r="G21" s="44">
        <v>0</v>
      </c>
      <c r="H21" s="44">
        <v>0.42653131</v>
      </c>
      <c r="I21" s="44">
        <f>426.53132/1000</f>
        <v>0.42653131999999999</v>
      </c>
      <c r="J21" s="44">
        <v>0</v>
      </c>
      <c r="K21" s="44">
        <v>0</v>
      </c>
      <c r="L21" s="44">
        <v>0</v>
      </c>
      <c r="M21" s="44">
        <v>0</v>
      </c>
      <c r="N21" s="55">
        <f>364.75995/1000</f>
        <v>0.36475995</v>
      </c>
      <c r="O21" s="55">
        <v>0</v>
      </c>
      <c r="P21" s="44">
        <f>364.75995/1000</f>
        <v>0.36475995</v>
      </c>
      <c r="Q21" s="44">
        <v>0</v>
      </c>
      <c r="R21" s="88"/>
    </row>
    <row r="22" spans="2:18" s="93" customFormat="1" ht="52.5" customHeight="1">
      <c r="B22" s="90">
        <v>12</v>
      </c>
      <c r="C22" s="91" t="s">
        <v>103</v>
      </c>
      <c r="D22" s="92">
        <v>0</v>
      </c>
      <c r="E22" s="44">
        <f>G22+I22+K22+M22</f>
        <v>1.7243299999999998E-3</v>
      </c>
      <c r="F22" s="44">
        <v>0</v>
      </c>
      <c r="G22" s="44">
        <v>0</v>
      </c>
      <c r="H22" s="44">
        <v>0</v>
      </c>
      <c r="I22" s="44">
        <f>1.72433/1000</f>
        <v>1.7243299999999998E-3</v>
      </c>
      <c r="J22" s="44">
        <v>0</v>
      </c>
      <c r="K22" s="44">
        <v>0</v>
      </c>
      <c r="L22" s="44">
        <v>0</v>
      </c>
      <c r="M22" s="44">
        <v>0</v>
      </c>
      <c r="N22" s="55">
        <f>29.13823/1000</f>
        <v>2.9138230000000001E-2</v>
      </c>
      <c r="O22" s="55">
        <v>0</v>
      </c>
      <c r="P22" s="44">
        <f>Q22</f>
        <v>6.8246139999999997E-2</v>
      </c>
      <c r="Q22" s="44">
        <f>68.24614/1000</f>
        <v>6.8246139999999997E-2</v>
      </c>
      <c r="R22" s="88"/>
    </row>
    <row r="23" spans="2:18" s="93" customFormat="1" ht="103.5" customHeight="1">
      <c r="B23" s="90">
        <v>13</v>
      </c>
      <c r="C23" s="91" t="s">
        <v>104</v>
      </c>
      <c r="D23" s="92">
        <f t="shared" ref="D23:E33" si="2">F23+H23+J23+L23</f>
        <v>0</v>
      </c>
      <c r="E23" s="44">
        <f t="shared" si="2"/>
        <v>7.7558000000000016E-2</v>
      </c>
      <c r="F23" s="44">
        <v>0</v>
      </c>
      <c r="G23" s="44">
        <v>0</v>
      </c>
      <c r="H23" s="44">
        <v>0</v>
      </c>
      <c r="I23" s="44">
        <v>0</v>
      </c>
      <c r="J23" s="44">
        <v>0</v>
      </c>
      <c r="K23" s="44">
        <f>4.7804/1000</f>
        <v>4.7804000000000006E-3</v>
      </c>
      <c r="L23" s="44">
        <v>0</v>
      </c>
      <c r="M23" s="44">
        <f>72.7776/1000</f>
        <v>7.2777600000000012E-2</v>
      </c>
      <c r="N23" s="55">
        <v>8.0780000000000005E-2</v>
      </c>
      <c r="O23" s="55">
        <v>0</v>
      </c>
      <c r="P23" s="44">
        <v>0</v>
      </c>
      <c r="Q23" s="44">
        <v>0</v>
      </c>
      <c r="R23" s="88"/>
    </row>
    <row r="24" spans="2:18" s="93" customFormat="1" ht="58.5" customHeight="1">
      <c r="B24" s="90">
        <v>14</v>
      </c>
      <c r="C24" s="91" t="s">
        <v>105</v>
      </c>
      <c r="D24" s="92">
        <f t="shared" si="2"/>
        <v>0</v>
      </c>
      <c r="E24" s="44">
        <f t="shared" si="2"/>
        <v>2.62473E-3</v>
      </c>
      <c r="F24" s="44">
        <v>0</v>
      </c>
      <c r="G24" s="44">
        <v>0</v>
      </c>
      <c r="H24" s="44">
        <v>0</v>
      </c>
      <c r="I24" s="44">
        <v>0</v>
      </c>
      <c r="J24" s="44">
        <v>0</v>
      </c>
      <c r="K24" s="44">
        <f>2.62473/1000</f>
        <v>2.62473E-3</v>
      </c>
      <c r="L24" s="44">
        <v>0</v>
      </c>
      <c r="M24" s="44">
        <v>0</v>
      </c>
      <c r="N24" s="55">
        <v>4.4350000000000001E-2</v>
      </c>
      <c r="O24" s="55">
        <v>0</v>
      </c>
      <c r="P24" s="44">
        <v>0</v>
      </c>
      <c r="Q24" s="44">
        <v>0</v>
      </c>
      <c r="R24" s="88"/>
    </row>
    <row r="25" spans="2:18" s="93" customFormat="1" ht="39.75" customHeight="1">
      <c r="B25" s="90">
        <v>15</v>
      </c>
      <c r="C25" s="91" t="s">
        <v>106</v>
      </c>
      <c r="D25" s="92">
        <f t="shared" si="2"/>
        <v>0</v>
      </c>
      <c r="E25" s="44">
        <f t="shared" si="2"/>
        <v>0.20929940999999999</v>
      </c>
      <c r="F25" s="44">
        <v>0</v>
      </c>
      <c r="G25" s="44">
        <v>0</v>
      </c>
      <c r="H25" s="44">
        <v>0</v>
      </c>
      <c r="I25" s="44">
        <v>0</v>
      </c>
      <c r="J25" s="44">
        <v>0</v>
      </c>
      <c r="K25" s="44">
        <f>3.28432/1000</f>
        <v>3.2843200000000003E-3</v>
      </c>
      <c r="L25" s="44">
        <v>0</v>
      </c>
      <c r="M25" s="44">
        <f>206.01509/1000</f>
        <v>0.20601508999999998</v>
      </c>
      <c r="N25" s="55">
        <f>714.7776/1000</f>
        <v>0.71477760000000001</v>
      </c>
      <c r="O25" s="55">
        <f>659.2784/1000</f>
        <v>0.65927840000000004</v>
      </c>
      <c r="P25" s="44">
        <f>Q25</f>
        <v>0.71477760000000001</v>
      </c>
      <c r="Q25" s="44">
        <f>714.7776/1000</f>
        <v>0.71477760000000001</v>
      </c>
      <c r="R25" s="88"/>
    </row>
    <row r="26" spans="2:18" s="93" customFormat="1" ht="52.5" customHeight="1">
      <c r="B26" s="90">
        <v>16</v>
      </c>
      <c r="C26" s="91" t="s">
        <v>107</v>
      </c>
      <c r="D26" s="92">
        <f t="shared" si="2"/>
        <v>0</v>
      </c>
      <c r="E26" s="44">
        <f t="shared" si="2"/>
        <v>2.34966645</v>
      </c>
      <c r="F26" s="44">
        <v>0</v>
      </c>
      <c r="G26" s="44">
        <v>0</v>
      </c>
      <c r="H26" s="44">
        <v>0</v>
      </c>
      <c r="I26" s="44">
        <v>0</v>
      </c>
      <c r="J26" s="44">
        <v>0</v>
      </c>
      <c r="K26" s="44">
        <f>2349.66645/1000</f>
        <v>2.34966645</v>
      </c>
      <c r="L26" s="44">
        <v>0</v>
      </c>
      <c r="M26" s="44">
        <v>0</v>
      </c>
      <c r="N26" s="55">
        <f>2009.38166/1000</f>
        <v>2.0093816599999998</v>
      </c>
      <c r="O26" s="55">
        <v>0</v>
      </c>
      <c r="P26" s="44">
        <f>Q26</f>
        <v>1.2405719999999998</v>
      </c>
      <c r="Q26" s="44">
        <f>1240.572/1000</f>
        <v>1.2405719999999998</v>
      </c>
      <c r="R26" s="88"/>
    </row>
    <row r="27" spans="2:18" s="93" customFormat="1" ht="43.5" customHeight="1">
      <c r="B27" s="90">
        <v>17</v>
      </c>
      <c r="C27" s="91" t="s">
        <v>108</v>
      </c>
      <c r="D27" s="92">
        <f t="shared" si="2"/>
        <v>0</v>
      </c>
      <c r="E27" s="44">
        <f t="shared" si="2"/>
        <v>0</v>
      </c>
      <c r="F27" s="92">
        <v>0</v>
      </c>
      <c r="G27" s="92">
        <v>0</v>
      </c>
      <c r="H27" s="92">
        <v>0</v>
      </c>
      <c r="I27" s="92">
        <v>0</v>
      </c>
      <c r="J27" s="92">
        <v>0</v>
      </c>
      <c r="K27" s="92">
        <v>0</v>
      </c>
      <c r="L27" s="92">
        <v>0</v>
      </c>
      <c r="M27" s="44">
        <v>0</v>
      </c>
      <c r="N27" s="55">
        <v>0</v>
      </c>
      <c r="O27" s="55">
        <v>0</v>
      </c>
      <c r="P27" s="44">
        <f>0.04780919</f>
        <v>4.7809190000000001E-2</v>
      </c>
      <c r="Q27" s="44">
        <v>0</v>
      </c>
      <c r="R27" s="88"/>
    </row>
    <row r="28" spans="2:18" s="93" customFormat="1" ht="43.5" customHeight="1">
      <c r="B28" s="90">
        <v>18</v>
      </c>
      <c r="C28" s="91" t="s">
        <v>109</v>
      </c>
      <c r="D28" s="92">
        <v>0</v>
      </c>
      <c r="E28" s="44">
        <f t="shared" si="2"/>
        <v>7.1579740000000003E-2</v>
      </c>
      <c r="F28" s="92">
        <v>0</v>
      </c>
      <c r="G28" s="92">
        <v>0</v>
      </c>
      <c r="H28" s="92">
        <v>0</v>
      </c>
      <c r="I28" s="92">
        <v>0</v>
      </c>
      <c r="J28" s="92">
        <v>0</v>
      </c>
      <c r="K28" s="92">
        <v>0</v>
      </c>
      <c r="L28" s="92">
        <v>0</v>
      </c>
      <c r="M28" s="44">
        <f>71.57974/1000</f>
        <v>7.1579740000000003E-2</v>
      </c>
      <c r="N28" s="55">
        <f>61.09933/1000</f>
        <v>6.109933E-2</v>
      </c>
      <c r="O28" s="55">
        <f>61.09933/1000</f>
        <v>6.109933E-2</v>
      </c>
      <c r="P28" s="44">
        <v>0</v>
      </c>
      <c r="Q28" s="44">
        <v>0</v>
      </c>
      <c r="R28" s="88"/>
    </row>
    <row r="29" spans="2:18" s="93" customFormat="1" ht="43.5" customHeight="1">
      <c r="B29" s="90">
        <v>19</v>
      </c>
      <c r="C29" s="91" t="s">
        <v>110</v>
      </c>
      <c r="D29" s="92">
        <v>0</v>
      </c>
      <c r="E29" s="44">
        <f t="shared" si="2"/>
        <v>0.84063135999999994</v>
      </c>
      <c r="F29" s="92">
        <v>0</v>
      </c>
      <c r="G29" s="92">
        <v>0</v>
      </c>
      <c r="H29" s="92">
        <v>0</v>
      </c>
      <c r="I29" s="92">
        <v>0</v>
      </c>
      <c r="J29" s="92">
        <v>0</v>
      </c>
      <c r="K29" s="92">
        <v>0</v>
      </c>
      <c r="L29" s="92">
        <v>0</v>
      </c>
      <c r="M29" s="44">
        <f>840.63136/1000</f>
        <v>0.84063135999999994</v>
      </c>
      <c r="N29" s="55">
        <v>0.71238999999999997</v>
      </c>
      <c r="O29" s="55">
        <v>0.71238999999999997</v>
      </c>
      <c r="P29" s="44">
        <f>Q29</f>
        <v>0.91919845999999994</v>
      </c>
      <c r="Q29" s="44">
        <f>919.19846/1000</f>
        <v>0.91919845999999994</v>
      </c>
      <c r="R29" s="88"/>
    </row>
    <row r="30" spans="2:18" s="93" customFormat="1" ht="43.5" customHeight="1">
      <c r="B30" s="90">
        <v>20</v>
      </c>
      <c r="C30" s="91" t="s">
        <v>111</v>
      </c>
      <c r="D30" s="92">
        <v>0</v>
      </c>
      <c r="E30" s="44"/>
      <c r="F30" s="92">
        <v>0</v>
      </c>
      <c r="G30" s="92">
        <v>0</v>
      </c>
      <c r="H30" s="92">
        <v>0</v>
      </c>
      <c r="I30" s="92">
        <v>0</v>
      </c>
      <c r="J30" s="92">
        <v>0</v>
      </c>
      <c r="K30" s="92">
        <v>0</v>
      </c>
      <c r="L30" s="92">
        <v>0</v>
      </c>
      <c r="M30" s="44">
        <v>0</v>
      </c>
      <c r="N30" s="55">
        <f>92.52288/1000</f>
        <v>9.2522880000000002E-2</v>
      </c>
      <c r="O30" s="55">
        <v>9.2522880000000002E-2</v>
      </c>
      <c r="P30" s="44">
        <v>0</v>
      </c>
      <c r="Q30" s="44">
        <v>0</v>
      </c>
      <c r="R30" s="88"/>
    </row>
    <row r="31" spans="2:18" s="93" customFormat="1" ht="69" customHeight="1">
      <c r="B31" s="90">
        <v>21</v>
      </c>
      <c r="C31" s="91" t="s">
        <v>112</v>
      </c>
      <c r="D31" s="92">
        <v>0</v>
      </c>
      <c r="E31" s="44">
        <f t="shared" si="2"/>
        <v>1.48561969</v>
      </c>
      <c r="F31" s="92">
        <v>0</v>
      </c>
      <c r="G31" s="92">
        <v>0</v>
      </c>
      <c r="H31" s="92">
        <v>0</v>
      </c>
      <c r="I31" s="92">
        <v>0</v>
      </c>
      <c r="J31" s="92">
        <v>0</v>
      </c>
      <c r="K31" s="92">
        <v>0</v>
      </c>
      <c r="L31" s="92">
        <v>0</v>
      </c>
      <c r="M31" s="44">
        <f>1485.61969/1000</f>
        <v>1.48561969</v>
      </c>
      <c r="N31" s="55">
        <f>1268.10132/1000</f>
        <v>1.26810132</v>
      </c>
      <c r="O31" s="55">
        <f>1268.10132/1000</f>
        <v>1.26810132</v>
      </c>
      <c r="P31" s="44">
        <f>Q31</f>
        <v>1.26810132</v>
      </c>
      <c r="Q31" s="44">
        <f>1268.10132/1000</f>
        <v>1.26810132</v>
      </c>
      <c r="R31" s="88"/>
    </row>
    <row r="32" spans="2:18" s="93" customFormat="1" ht="71.25" customHeight="1">
      <c r="B32" s="90">
        <v>22</v>
      </c>
      <c r="C32" s="91" t="s">
        <v>113</v>
      </c>
      <c r="D32" s="92">
        <f>F32+H32+J32+L32</f>
        <v>7.8265399999999999E-3</v>
      </c>
      <c r="E32" s="44">
        <f t="shared" si="2"/>
        <v>7.8265399999999999E-3</v>
      </c>
      <c r="F32" s="44">
        <v>0</v>
      </c>
      <c r="G32" s="44">
        <v>0</v>
      </c>
      <c r="H32" s="44">
        <f>7.82654/1000</f>
        <v>7.8265399999999999E-3</v>
      </c>
      <c r="I32" s="44">
        <f>7.82654/1000</f>
        <v>7.8265399999999999E-3</v>
      </c>
      <c r="J32" s="44">
        <v>0</v>
      </c>
      <c r="K32" s="44">
        <v>0</v>
      </c>
      <c r="L32" s="44">
        <v>0</v>
      </c>
      <c r="M32" s="44">
        <v>0</v>
      </c>
      <c r="N32" s="55">
        <v>6.6930800000000006E-3</v>
      </c>
      <c r="O32" s="55">
        <v>0</v>
      </c>
      <c r="P32" s="44">
        <v>0</v>
      </c>
      <c r="Q32" s="44">
        <v>0</v>
      </c>
      <c r="R32" s="88"/>
    </row>
    <row r="33" spans="2:18" s="93" customFormat="1" ht="45.75" customHeight="1">
      <c r="B33" s="90">
        <v>23</v>
      </c>
      <c r="C33" s="91" t="s">
        <v>114</v>
      </c>
      <c r="D33" s="92">
        <f t="shared" ref="D33:E46" si="3">F33+H33+J33+L33</f>
        <v>0.28406598</v>
      </c>
      <c r="E33" s="44">
        <f t="shared" si="2"/>
        <v>0.2299003</v>
      </c>
      <c r="F33" s="44">
        <v>0</v>
      </c>
      <c r="G33" s="44">
        <v>0</v>
      </c>
      <c r="H33" s="44">
        <v>1.163467E-2</v>
      </c>
      <c r="I33" s="44">
        <f>11.63467/1000</f>
        <v>1.163467E-2</v>
      </c>
      <c r="J33" s="44">
        <v>0.26968903</v>
      </c>
      <c r="K33" s="44">
        <f>218.26563/1000</f>
        <v>0.21826562999999999</v>
      </c>
      <c r="L33" s="44">
        <f>2.74228/1000</f>
        <v>2.7422800000000002E-3</v>
      </c>
      <c r="M33" s="44">
        <v>0</v>
      </c>
      <c r="N33" s="55">
        <v>0.19660554</v>
      </c>
      <c r="O33" s="55">
        <v>0</v>
      </c>
      <c r="P33" s="44">
        <v>0</v>
      </c>
      <c r="Q33" s="44">
        <v>0</v>
      </c>
      <c r="R33" s="88"/>
    </row>
    <row r="34" spans="2:18" s="93" customFormat="1" ht="45.75" customHeight="1">
      <c r="B34" s="90">
        <v>24</v>
      </c>
      <c r="C34" s="91" t="s">
        <v>115</v>
      </c>
      <c r="D34" s="92">
        <f t="shared" si="3"/>
        <v>0</v>
      </c>
      <c r="E34" s="92">
        <v>0</v>
      </c>
      <c r="F34" s="92">
        <v>0</v>
      </c>
      <c r="G34" s="92">
        <v>0</v>
      </c>
      <c r="H34" s="92">
        <v>0</v>
      </c>
      <c r="I34" s="92">
        <v>0</v>
      </c>
      <c r="J34" s="92">
        <v>0</v>
      </c>
      <c r="K34" s="92">
        <v>0</v>
      </c>
      <c r="L34" s="92">
        <v>0</v>
      </c>
      <c r="M34" s="44">
        <v>0</v>
      </c>
      <c r="N34" s="55">
        <v>0</v>
      </c>
      <c r="O34" s="55">
        <v>0</v>
      </c>
      <c r="P34" s="44">
        <f>26.01395/1000</f>
        <v>2.6013950000000001E-2</v>
      </c>
      <c r="Q34" s="44">
        <v>0</v>
      </c>
      <c r="R34" s="88"/>
    </row>
    <row r="35" spans="2:18" s="93" customFormat="1" ht="69.75" customHeight="1">
      <c r="B35" s="90">
        <v>25</v>
      </c>
      <c r="C35" s="91" t="s">
        <v>116</v>
      </c>
      <c r="D35" s="92">
        <f t="shared" si="3"/>
        <v>28.733715450000002</v>
      </c>
      <c r="E35" s="44">
        <f>G35+I35+K35+M35</f>
        <v>24.809832790000002</v>
      </c>
      <c r="F35" s="44">
        <v>0.25576336999999999</v>
      </c>
      <c r="G35" s="44">
        <f>255.76337/1000</f>
        <v>0.25576336999999999</v>
      </c>
      <c r="H35" s="44">
        <f>571.29945/1000</f>
        <v>0.57129944999999993</v>
      </c>
      <c r="I35" s="44">
        <f>525.85955/1000</f>
        <v>0.52585955000000006</v>
      </c>
      <c r="J35" s="44">
        <v>2.2721608</v>
      </c>
      <c r="K35" s="44">
        <f>1195.29928/1000</f>
        <v>1.19529928</v>
      </c>
      <c r="L35" s="44">
        <v>25.634491830000002</v>
      </c>
      <c r="M35" s="44">
        <f>22832.91059/1000</f>
        <v>22.832910590000001</v>
      </c>
      <c r="N35" s="55">
        <f>21389.26257/1000</f>
        <v>21.38926257</v>
      </c>
      <c r="O35" s="55">
        <f>409.17242/1000</f>
        <v>0.40917241999999998</v>
      </c>
      <c r="P35" s="44">
        <f>Q35</f>
        <v>20.980090149999999</v>
      </c>
      <c r="Q35" s="44">
        <f>20980.09015/1000</f>
        <v>20.980090149999999</v>
      </c>
      <c r="R35" s="88"/>
    </row>
    <row r="36" spans="2:18" s="93" customFormat="1" ht="57.75" customHeight="1">
      <c r="B36" s="90">
        <v>26</v>
      </c>
      <c r="C36" s="51" t="s">
        <v>117</v>
      </c>
      <c r="D36" s="92">
        <f t="shared" si="3"/>
        <v>0.52727252000000002</v>
      </c>
      <c r="E36" s="44">
        <f>G36+I36+K36+M36</f>
        <v>0.52727250000000003</v>
      </c>
      <c r="F36" s="44">
        <v>0</v>
      </c>
      <c r="G36" s="44">
        <v>0</v>
      </c>
      <c r="H36" s="44">
        <v>0.52727252000000002</v>
      </c>
      <c r="I36" s="44">
        <f>527.2725/1000</f>
        <v>0.52727250000000003</v>
      </c>
      <c r="J36" s="44">
        <v>0</v>
      </c>
      <c r="K36" s="44">
        <v>0</v>
      </c>
      <c r="L36" s="44">
        <v>0</v>
      </c>
      <c r="M36" s="44">
        <v>0</v>
      </c>
      <c r="N36" s="55">
        <f>450.91154/1000</f>
        <v>0.45091154</v>
      </c>
      <c r="O36" s="55">
        <v>0</v>
      </c>
      <c r="P36" s="44">
        <f>Q36</f>
        <v>0.45091154</v>
      </c>
      <c r="Q36" s="44">
        <f>450.91154/1000</f>
        <v>0.45091154</v>
      </c>
      <c r="R36" s="88"/>
    </row>
    <row r="37" spans="2:18" s="93" customFormat="1" ht="60" customHeight="1">
      <c r="B37" s="90">
        <v>27</v>
      </c>
      <c r="C37" s="51" t="s">
        <v>118</v>
      </c>
      <c r="D37" s="92">
        <f t="shared" si="3"/>
        <v>0.45602297000000003</v>
      </c>
      <c r="E37" s="44">
        <f t="shared" si="3"/>
        <v>0.46102828000000001</v>
      </c>
      <c r="F37" s="44">
        <v>0</v>
      </c>
      <c r="G37" s="44">
        <v>0</v>
      </c>
      <c r="H37" s="44">
        <v>0.45602297000000003</v>
      </c>
      <c r="I37" s="44">
        <f>461.02828/1000</f>
        <v>0.46102828000000001</v>
      </c>
      <c r="J37" s="44">
        <v>0</v>
      </c>
      <c r="K37" s="44">
        <v>0</v>
      </c>
      <c r="L37" s="44">
        <v>0</v>
      </c>
      <c r="M37" s="44">
        <v>0</v>
      </c>
      <c r="N37" s="55">
        <v>0.47456388999999999</v>
      </c>
      <c r="O37" s="55">
        <v>0</v>
      </c>
      <c r="P37" s="44">
        <f>474.56389/1000</f>
        <v>0.47456388999999999</v>
      </c>
      <c r="Q37" s="44">
        <v>0</v>
      </c>
      <c r="R37" s="88"/>
    </row>
    <row r="38" spans="2:18" s="93" customFormat="1" ht="69" customHeight="1">
      <c r="B38" s="90">
        <v>28</v>
      </c>
      <c r="C38" s="91" t="s">
        <v>119</v>
      </c>
      <c r="D38" s="92">
        <f t="shared" si="3"/>
        <v>5.5055059999999996E-2</v>
      </c>
      <c r="E38" s="44">
        <f t="shared" si="3"/>
        <v>9.548856E-2</v>
      </c>
      <c r="F38" s="44">
        <v>0</v>
      </c>
      <c r="G38" s="44">
        <v>0</v>
      </c>
      <c r="H38" s="44">
        <f>55.05506/1000</f>
        <v>5.5055059999999996E-2</v>
      </c>
      <c r="I38" s="44">
        <f>95.48856/1000</f>
        <v>9.548856E-2</v>
      </c>
      <c r="J38" s="44">
        <v>0</v>
      </c>
      <c r="K38" s="44">
        <v>0</v>
      </c>
      <c r="L38" s="44">
        <v>0</v>
      </c>
      <c r="M38" s="44">
        <v>0</v>
      </c>
      <c r="N38" s="55">
        <v>8.8478170000000009E-2</v>
      </c>
      <c r="O38" s="55">
        <v>0</v>
      </c>
      <c r="P38" s="44">
        <f>Q38</f>
        <v>1.28339292</v>
      </c>
      <c r="Q38" s="44">
        <f>1283.39292/1000</f>
        <v>1.28339292</v>
      </c>
      <c r="R38" s="88"/>
    </row>
    <row r="39" spans="2:18" s="93" customFormat="1" ht="54" customHeight="1">
      <c r="B39" s="90">
        <v>29</v>
      </c>
      <c r="C39" s="91" t="s">
        <v>120</v>
      </c>
      <c r="D39" s="92">
        <f t="shared" si="3"/>
        <v>7.0495999999999996E-3</v>
      </c>
      <c r="E39" s="44">
        <f>G39+I39+K39+M39</f>
        <v>0</v>
      </c>
      <c r="F39" s="44">
        <v>0</v>
      </c>
      <c r="G39" s="44">
        <v>0</v>
      </c>
      <c r="H39" s="44">
        <v>0</v>
      </c>
      <c r="I39" s="44">
        <v>0</v>
      </c>
      <c r="J39" s="44">
        <v>0</v>
      </c>
      <c r="K39" s="44">
        <v>0</v>
      </c>
      <c r="L39" s="44">
        <v>7.0495999999999996E-3</v>
      </c>
      <c r="M39" s="44">
        <v>0</v>
      </c>
      <c r="N39" s="55">
        <v>0</v>
      </c>
      <c r="O39" s="55">
        <v>0</v>
      </c>
      <c r="P39" s="44">
        <v>0</v>
      </c>
      <c r="Q39" s="44">
        <v>0</v>
      </c>
      <c r="R39" s="88"/>
    </row>
    <row r="40" spans="2:18" s="93" customFormat="1" ht="129" customHeight="1">
      <c r="B40" s="90">
        <v>30</v>
      </c>
      <c r="C40" s="91" t="s">
        <v>121</v>
      </c>
      <c r="D40" s="92">
        <f t="shared" si="3"/>
        <v>0</v>
      </c>
      <c r="E40" s="44">
        <f t="shared" si="3"/>
        <v>3.9670009999999999E-2</v>
      </c>
      <c r="F40" s="44">
        <v>0</v>
      </c>
      <c r="G40" s="44">
        <v>0</v>
      </c>
      <c r="H40" s="44">
        <v>0</v>
      </c>
      <c r="I40" s="44">
        <v>0</v>
      </c>
      <c r="J40" s="44">
        <v>0</v>
      </c>
      <c r="K40" s="44">
        <f>39.67001/1000</f>
        <v>3.9670009999999999E-2</v>
      </c>
      <c r="L40" s="44">
        <v>0</v>
      </c>
      <c r="M40" s="44">
        <v>0</v>
      </c>
      <c r="N40" s="55">
        <v>0</v>
      </c>
      <c r="O40" s="55">
        <v>0</v>
      </c>
      <c r="P40" s="44">
        <v>0</v>
      </c>
      <c r="Q40" s="44">
        <v>0</v>
      </c>
      <c r="R40" s="88"/>
    </row>
    <row r="41" spans="2:18" s="93" customFormat="1" ht="122.25" customHeight="1">
      <c r="B41" s="90">
        <v>31</v>
      </c>
      <c r="C41" s="91" t="s">
        <v>122</v>
      </c>
      <c r="D41" s="92">
        <f t="shared" si="3"/>
        <v>0</v>
      </c>
      <c r="E41" s="44">
        <f t="shared" si="3"/>
        <v>8.2011279999999992E-2</v>
      </c>
      <c r="F41" s="44">
        <v>0</v>
      </c>
      <c r="G41" s="44">
        <v>0</v>
      </c>
      <c r="H41" s="44">
        <v>0</v>
      </c>
      <c r="I41" s="44">
        <v>0</v>
      </c>
      <c r="J41" s="44">
        <v>0</v>
      </c>
      <c r="K41" s="44">
        <f>4.19544/1000</f>
        <v>4.1954399999999999E-3</v>
      </c>
      <c r="L41" s="44">
        <v>0</v>
      </c>
      <c r="M41" s="44">
        <f>77.81584/1000</f>
        <v>7.7815839999999997E-2</v>
      </c>
      <c r="N41" s="55">
        <f>70.89544/1000</f>
        <v>7.089543999999999E-2</v>
      </c>
      <c r="O41" s="55">
        <v>0</v>
      </c>
      <c r="P41" s="44">
        <v>0</v>
      </c>
      <c r="Q41" s="44">
        <v>0</v>
      </c>
      <c r="R41" s="88"/>
    </row>
    <row r="42" spans="2:18" s="93" customFormat="1" ht="52.5" customHeight="1">
      <c r="B42" s="90">
        <v>32</v>
      </c>
      <c r="C42" s="91" t="s">
        <v>123</v>
      </c>
      <c r="D42" s="92">
        <v>0</v>
      </c>
      <c r="E42" s="44">
        <f t="shared" si="3"/>
        <v>6.1956600000000004E-3</v>
      </c>
      <c r="F42" s="44">
        <v>0</v>
      </c>
      <c r="G42" s="44">
        <v>0</v>
      </c>
      <c r="H42" s="44">
        <v>0</v>
      </c>
      <c r="I42" s="44">
        <v>0</v>
      </c>
      <c r="J42" s="44">
        <v>0</v>
      </c>
      <c r="K42" s="44">
        <v>0</v>
      </c>
      <c r="L42" s="44">
        <v>0</v>
      </c>
      <c r="M42" s="44">
        <f>6.19566/1000</f>
        <v>6.1956600000000004E-3</v>
      </c>
      <c r="N42" s="55">
        <f>104.69566/1000</f>
        <v>0.10469566000000001</v>
      </c>
      <c r="O42" s="55">
        <f>104.69566/1000</f>
        <v>0.10469566000000001</v>
      </c>
      <c r="P42" s="44">
        <v>0</v>
      </c>
      <c r="Q42" s="44">
        <v>0</v>
      </c>
      <c r="R42" s="88"/>
    </row>
    <row r="43" spans="2:18" s="93" customFormat="1" ht="43.5" customHeight="1" outlineLevel="1">
      <c r="B43" s="90">
        <v>33</v>
      </c>
      <c r="C43" s="91" t="s">
        <v>60</v>
      </c>
      <c r="D43" s="92">
        <f t="shared" si="3"/>
        <v>0</v>
      </c>
      <c r="E43" s="44">
        <f t="shared" si="3"/>
        <v>0</v>
      </c>
      <c r="F43" s="44">
        <v>0</v>
      </c>
      <c r="G43" s="44">
        <v>0</v>
      </c>
      <c r="H43" s="44">
        <v>0</v>
      </c>
      <c r="I43" s="44">
        <v>0</v>
      </c>
      <c r="J43" s="44">
        <v>0</v>
      </c>
      <c r="K43" s="44">
        <v>0</v>
      </c>
      <c r="L43" s="44">
        <v>0</v>
      </c>
      <c r="M43" s="44">
        <v>0</v>
      </c>
      <c r="N43" s="55">
        <v>15.19821267</v>
      </c>
      <c r="O43" s="55">
        <v>15.19821267</v>
      </c>
      <c r="P43" s="44">
        <f>15198.21267/1000</f>
        <v>15.19821267</v>
      </c>
      <c r="Q43" s="44">
        <v>15.19821267</v>
      </c>
      <c r="R43" s="88"/>
    </row>
    <row r="44" spans="2:18" s="93" customFormat="1" ht="35.25" customHeight="1">
      <c r="B44" s="90">
        <v>34</v>
      </c>
      <c r="C44" s="94" t="s">
        <v>124</v>
      </c>
      <c r="D44" s="92">
        <f t="shared" si="3"/>
        <v>784.41221382322135</v>
      </c>
      <c r="E44" s="92">
        <f>G44+I44+K44+M44</f>
        <v>940.75467948633445</v>
      </c>
      <c r="F44" s="44">
        <v>246.50952000000001</v>
      </c>
      <c r="G44" s="44">
        <f>246510.08/1000</f>
        <v>246.51007999999999</v>
      </c>
      <c r="H44" s="44">
        <v>184.59236382322132</v>
      </c>
      <c r="I44" s="44">
        <v>184.57747361207998</v>
      </c>
      <c r="J44" s="44">
        <v>212.59595999999999</v>
      </c>
      <c r="K44" s="44">
        <v>192.14547518925457</v>
      </c>
      <c r="L44" s="44">
        <v>140.71437</v>
      </c>
      <c r="M44" s="44">
        <v>317.521650685</v>
      </c>
      <c r="N44" s="55">
        <v>775.29421658000001</v>
      </c>
      <c r="O44" s="55">
        <v>272.00077106999998</v>
      </c>
      <c r="P44" s="44">
        <v>778.62206905999994</v>
      </c>
      <c r="Q44" s="44">
        <v>463.54047021999997</v>
      </c>
      <c r="R44" s="88"/>
    </row>
    <row r="45" spans="2:18" s="93" customFormat="1" ht="39" customHeight="1">
      <c r="B45" s="90">
        <v>35</v>
      </c>
      <c r="C45" s="94" t="s">
        <v>73</v>
      </c>
      <c r="D45" s="92">
        <f t="shared" si="3"/>
        <v>0</v>
      </c>
      <c r="E45" s="92">
        <f>G45+I45+K45+M45</f>
        <v>10.480499980000001</v>
      </c>
      <c r="F45" s="44">
        <v>0</v>
      </c>
      <c r="G45" s="44">
        <v>0</v>
      </c>
      <c r="H45" s="44">
        <v>0</v>
      </c>
      <c r="I45" s="44">
        <v>0</v>
      </c>
      <c r="J45" s="44">
        <v>0</v>
      </c>
      <c r="K45" s="44">
        <v>0</v>
      </c>
      <c r="L45" s="44">
        <v>0</v>
      </c>
      <c r="M45" s="44">
        <f>10480.49998/1000</f>
        <v>10.480499980000001</v>
      </c>
      <c r="N45" s="55">
        <f>8881.77964/1000</f>
        <v>8.8817796400000013</v>
      </c>
      <c r="O45" s="55">
        <v>8.8817796399999995</v>
      </c>
      <c r="P45" s="44">
        <f>8881.77964/1000</f>
        <v>8.8817796400000013</v>
      </c>
      <c r="Q45" s="44">
        <v>8.8817796400000013</v>
      </c>
      <c r="R45" s="88"/>
    </row>
    <row r="46" spans="2:18" s="93" customFormat="1" ht="29.25" customHeight="1">
      <c r="B46" s="90">
        <v>36</v>
      </c>
      <c r="C46" s="94" t="s">
        <v>125</v>
      </c>
      <c r="D46" s="95">
        <f t="shared" si="3"/>
        <v>0.25045250000000002</v>
      </c>
      <c r="E46" s="44">
        <f>G46+I46+K46+M46</f>
        <v>7.5570949999999998E-2</v>
      </c>
      <c r="F46" s="44">
        <v>0</v>
      </c>
      <c r="G46" s="44">
        <v>0</v>
      </c>
      <c r="H46" s="44">
        <v>0</v>
      </c>
      <c r="I46" s="44">
        <v>0</v>
      </c>
      <c r="J46" s="44">
        <v>0</v>
      </c>
      <c r="K46" s="44">
        <v>0</v>
      </c>
      <c r="L46" s="44">
        <v>0.25045250000000002</v>
      </c>
      <c r="M46" s="44">
        <f>75.57095/1000</f>
        <v>7.5570949999999998E-2</v>
      </c>
      <c r="N46" s="55">
        <f>486.88753/1000</f>
        <v>0.48688753000000001</v>
      </c>
      <c r="O46" s="55">
        <v>0.48688753000000001</v>
      </c>
      <c r="P46" s="44">
        <f>486.88753/1000</f>
        <v>0.48688753000000001</v>
      </c>
      <c r="Q46" s="44">
        <v>0.48688753000000001</v>
      </c>
      <c r="R46" s="88"/>
    </row>
    <row r="47" spans="2:18" s="28" customFormat="1">
      <c r="B47" s="96"/>
      <c r="C47" s="97" t="s">
        <v>126</v>
      </c>
      <c r="D47" s="98"/>
      <c r="E47" s="98"/>
      <c r="F47" s="98"/>
      <c r="G47" s="99"/>
      <c r="H47" s="99"/>
      <c r="I47" s="99"/>
      <c r="J47" s="99"/>
      <c r="K47" s="99"/>
      <c r="L47" s="99"/>
      <c r="M47" s="99"/>
      <c r="N47" s="99"/>
      <c r="O47" s="99"/>
      <c r="P47" s="99"/>
      <c r="Q47" s="99"/>
      <c r="R47" s="27"/>
    </row>
    <row r="48" spans="2:18" s="28" customFormat="1">
      <c r="B48" s="96"/>
      <c r="C48" s="364" t="s">
        <v>127</v>
      </c>
      <c r="D48" s="364"/>
      <c r="E48" s="364"/>
      <c r="F48" s="364"/>
      <c r="G48" s="99"/>
      <c r="H48" s="99"/>
      <c r="I48" s="99"/>
      <c r="J48" s="99"/>
      <c r="K48" s="99"/>
      <c r="L48" s="99"/>
      <c r="M48" s="99"/>
      <c r="N48" s="99"/>
      <c r="O48" s="99"/>
      <c r="P48" s="99"/>
      <c r="Q48" s="99"/>
      <c r="R48" s="27"/>
    </row>
    <row r="49" spans="2:18" s="28" customFormat="1">
      <c r="B49" s="96"/>
      <c r="C49" s="101" t="s">
        <v>128</v>
      </c>
      <c r="D49" s="102"/>
      <c r="E49" s="102"/>
      <c r="F49" s="102"/>
      <c r="G49" s="99"/>
      <c r="H49" s="99"/>
      <c r="I49" s="99"/>
      <c r="J49" s="99"/>
      <c r="K49" s="99"/>
      <c r="L49" s="99"/>
      <c r="M49" s="99"/>
      <c r="N49" s="99"/>
      <c r="O49" s="99"/>
      <c r="P49" s="99"/>
      <c r="Q49" s="99"/>
      <c r="R49" s="27"/>
    </row>
    <row r="50" spans="2:18" s="28" customFormat="1">
      <c r="B50" s="96"/>
      <c r="C50" s="101" t="s">
        <v>129</v>
      </c>
      <c r="D50" s="102"/>
      <c r="E50" s="102"/>
      <c r="F50" s="102"/>
      <c r="G50" s="99"/>
      <c r="H50" s="99"/>
      <c r="I50" s="99"/>
      <c r="J50" s="99"/>
      <c r="K50" s="99"/>
      <c r="L50" s="99"/>
      <c r="M50" s="99"/>
      <c r="N50" s="99"/>
      <c r="O50" s="99"/>
      <c r="P50" s="99"/>
      <c r="Q50" s="99"/>
      <c r="R50" s="27"/>
    </row>
    <row r="51" spans="2:18" s="28" customFormat="1" ht="15">
      <c r="B51" s="96"/>
      <c r="C51" s="103"/>
      <c r="D51" s="100"/>
      <c r="E51" s="104"/>
      <c r="F51" s="99"/>
      <c r="G51" s="99"/>
      <c r="H51" s="99"/>
      <c r="I51" s="99"/>
      <c r="J51" s="99"/>
      <c r="K51" s="99"/>
      <c r="L51" s="99"/>
      <c r="M51" s="99"/>
      <c r="N51" s="99"/>
      <c r="O51" s="99"/>
      <c r="P51" s="99"/>
      <c r="Q51" s="99"/>
      <c r="R51" s="27"/>
    </row>
    <row r="52" spans="2:18" s="28" customFormat="1" ht="15">
      <c r="B52" s="96"/>
      <c r="C52" s="103"/>
      <c r="D52" s="100"/>
      <c r="E52" s="104"/>
      <c r="F52" s="99"/>
      <c r="G52" s="99"/>
      <c r="H52" s="99"/>
      <c r="I52" s="99"/>
      <c r="J52" s="99"/>
      <c r="K52" s="99"/>
      <c r="L52" s="99"/>
      <c r="M52" s="99"/>
      <c r="N52" s="99"/>
      <c r="O52" s="99"/>
      <c r="P52" s="99"/>
      <c r="Q52" s="99"/>
      <c r="R52" s="27"/>
    </row>
    <row r="53" spans="2:18" s="28" customFormat="1" ht="15">
      <c r="B53" s="96"/>
      <c r="C53" s="103"/>
      <c r="D53" s="100"/>
      <c r="E53" s="104"/>
      <c r="F53" s="99"/>
      <c r="G53" s="99"/>
      <c r="H53" s="99"/>
      <c r="I53" s="99"/>
      <c r="J53" s="99"/>
      <c r="K53" s="99"/>
      <c r="L53" s="99"/>
      <c r="M53" s="99"/>
      <c r="N53" s="99"/>
      <c r="O53" s="99"/>
      <c r="P53" s="99"/>
      <c r="Q53" s="99"/>
      <c r="R53" s="27"/>
    </row>
    <row r="54" spans="2:18" s="28" customFormat="1" ht="15">
      <c r="B54" s="96"/>
      <c r="C54" s="103"/>
      <c r="D54" s="100"/>
      <c r="E54" s="104"/>
      <c r="F54" s="99"/>
      <c r="G54" s="99"/>
      <c r="H54" s="99"/>
      <c r="I54" s="99"/>
      <c r="J54" s="99"/>
      <c r="K54" s="99"/>
      <c r="L54" s="99"/>
      <c r="M54" s="99"/>
      <c r="N54" s="99"/>
      <c r="O54" s="99"/>
      <c r="P54" s="99"/>
      <c r="Q54" s="99"/>
      <c r="R54" s="27"/>
    </row>
    <row r="55" spans="2:18" s="28" customFormat="1" ht="15">
      <c r="B55" s="96"/>
      <c r="C55" s="103"/>
      <c r="D55" s="100"/>
      <c r="E55" s="104"/>
      <c r="F55" s="99"/>
      <c r="G55" s="99"/>
      <c r="H55" s="99"/>
      <c r="I55" s="99"/>
      <c r="J55" s="99"/>
      <c r="K55" s="99"/>
      <c r="L55" s="99"/>
      <c r="M55" s="99"/>
      <c r="N55" s="99"/>
      <c r="O55" s="99"/>
      <c r="P55" s="99"/>
      <c r="Q55" s="99"/>
      <c r="R55" s="27"/>
    </row>
    <row r="56" spans="2:18" s="28" customFormat="1" ht="15">
      <c r="B56" s="96"/>
      <c r="C56" s="103"/>
      <c r="D56" s="100"/>
      <c r="E56" s="104"/>
      <c r="F56" s="99"/>
      <c r="G56" s="99"/>
      <c r="H56" s="99"/>
      <c r="I56" s="99"/>
      <c r="J56" s="99"/>
      <c r="K56" s="99"/>
      <c r="L56" s="99"/>
      <c r="M56" s="99"/>
      <c r="N56" s="99"/>
      <c r="O56" s="99"/>
      <c r="P56" s="99"/>
      <c r="Q56" s="99"/>
      <c r="R56" s="27"/>
    </row>
    <row r="57" spans="2:18" s="28" customFormat="1" ht="15">
      <c r="B57" s="96"/>
      <c r="C57" s="103"/>
      <c r="D57" s="100"/>
      <c r="E57" s="104"/>
      <c r="F57" s="99"/>
      <c r="G57" s="99"/>
      <c r="H57" s="99"/>
      <c r="I57" s="99"/>
      <c r="J57" s="99"/>
      <c r="K57" s="99"/>
      <c r="L57" s="99"/>
      <c r="M57" s="99"/>
      <c r="N57" s="99"/>
      <c r="O57" s="99"/>
      <c r="P57" s="99"/>
      <c r="Q57" s="99"/>
      <c r="R57" s="27"/>
    </row>
    <row r="58" spans="2:18" s="28" customFormat="1" ht="15">
      <c r="B58" s="96"/>
      <c r="C58" s="103"/>
      <c r="D58" s="100"/>
      <c r="E58" s="104"/>
      <c r="F58" s="99"/>
      <c r="G58" s="99"/>
      <c r="H58" s="99"/>
      <c r="I58" s="99"/>
      <c r="J58" s="99"/>
      <c r="K58" s="99"/>
      <c r="L58" s="99"/>
      <c r="M58" s="99"/>
      <c r="N58" s="99"/>
      <c r="O58" s="99"/>
      <c r="P58" s="99"/>
      <c r="Q58" s="99"/>
      <c r="R58" s="27"/>
    </row>
    <row r="59" spans="2:18" s="28" customFormat="1" ht="15">
      <c r="B59" s="96"/>
      <c r="C59" s="103"/>
      <c r="D59" s="100"/>
      <c r="E59" s="104"/>
      <c r="F59" s="99"/>
      <c r="G59" s="99"/>
      <c r="H59" s="99"/>
      <c r="I59" s="99"/>
      <c r="J59" s="99"/>
      <c r="K59" s="99"/>
      <c r="L59" s="99"/>
      <c r="M59" s="99"/>
      <c r="N59" s="99"/>
      <c r="O59" s="99"/>
      <c r="P59" s="99"/>
      <c r="Q59" s="99"/>
      <c r="R59" s="27"/>
    </row>
    <row r="60" spans="2:18" s="28" customFormat="1" ht="15">
      <c r="B60" s="96"/>
      <c r="C60" s="103"/>
      <c r="D60" s="100"/>
      <c r="E60" s="104"/>
      <c r="F60" s="99"/>
      <c r="G60" s="99"/>
      <c r="H60" s="99"/>
      <c r="I60" s="99"/>
      <c r="J60" s="99"/>
      <c r="K60" s="99"/>
      <c r="L60" s="99"/>
      <c r="M60" s="99"/>
      <c r="N60" s="99"/>
      <c r="O60" s="99"/>
      <c r="P60" s="99"/>
      <c r="Q60" s="99"/>
      <c r="R60" s="27"/>
    </row>
    <row r="61" spans="2:18" s="28" customFormat="1" ht="15">
      <c r="B61" s="96"/>
      <c r="C61" s="103"/>
      <c r="D61" s="100"/>
      <c r="E61" s="104"/>
      <c r="F61" s="99"/>
      <c r="G61" s="99"/>
      <c r="H61" s="99"/>
      <c r="I61" s="99"/>
      <c r="J61" s="99"/>
      <c r="K61" s="99"/>
      <c r="L61" s="99"/>
      <c r="M61" s="99"/>
      <c r="N61" s="99"/>
      <c r="O61" s="99"/>
      <c r="P61" s="99"/>
      <c r="Q61" s="99"/>
      <c r="R61" s="27"/>
    </row>
    <row r="62" spans="2:18" s="28" customFormat="1" ht="15">
      <c r="B62" s="96"/>
      <c r="C62" s="103"/>
      <c r="D62" s="100"/>
      <c r="E62" s="104"/>
      <c r="F62" s="99"/>
      <c r="G62" s="99"/>
      <c r="H62" s="99"/>
      <c r="I62" s="99"/>
      <c r="J62" s="99"/>
      <c r="K62" s="99"/>
      <c r="L62" s="99"/>
      <c r="M62" s="99"/>
      <c r="N62" s="99"/>
      <c r="O62" s="99"/>
      <c r="P62" s="99"/>
      <c r="Q62" s="99"/>
      <c r="R62" s="27"/>
    </row>
    <row r="63" spans="2:18" s="28" customFormat="1" ht="15">
      <c r="B63" s="96"/>
      <c r="C63" s="103"/>
      <c r="D63" s="100"/>
      <c r="E63" s="104"/>
      <c r="F63" s="99"/>
      <c r="G63" s="99"/>
      <c r="H63" s="99"/>
      <c r="I63" s="99"/>
      <c r="J63" s="99"/>
      <c r="K63" s="99"/>
      <c r="L63" s="99"/>
      <c r="M63" s="99"/>
      <c r="N63" s="99"/>
      <c r="O63" s="99"/>
      <c r="P63" s="99"/>
      <c r="Q63" s="99"/>
      <c r="R63" s="27"/>
    </row>
    <row r="64" spans="2:18" s="28" customFormat="1" ht="15">
      <c r="B64" s="96"/>
      <c r="C64" s="103"/>
      <c r="D64" s="100"/>
      <c r="E64" s="104"/>
      <c r="F64" s="99"/>
      <c r="G64" s="99"/>
      <c r="H64" s="99"/>
      <c r="I64" s="99"/>
      <c r="J64" s="99"/>
      <c r="K64" s="99"/>
      <c r="L64" s="99"/>
      <c r="M64" s="99"/>
      <c r="N64" s="99"/>
      <c r="O64" s="99"/>
      <c r="P64" s="99"/>
      <c r="Q64" s="99"/>
      <c r="R64" s="27"/>
    </row>
    <row r="65" spans="2:18" s="28" customFormat="1" ht="15">
      <c r="B65" s="96"/>
      <c r="C65" s="103"/>
      <c r="D65" s="100"/>
      <c r="E65" s="104"/>
      <c r="F65" s="99"/>
      <c r="G65" s="99"/>
      <c r="H65" s="99"/>
      <c r="I65" s="99"/>
      <c r="J65" s="99"/>
      <c r="K65" s="99"/>
      <c r="L65" s="99"/>
      <c r="M65" s="99"/>
      <c r="N65" s="99"/>
      <c r="O65" s="99"/>
      <c r="P65" s="99"/>
      <c r="Q65" s="99"/>
      <c r="R65" s="27"/>
    </row>
    <row r="66" spans="2:18">
      <c r="B66" s="105"/>
      <c r="C66" s="105"/>
      <c r="D66" s="106"/>
      <c r="E66" s="106"/>
      <c r="F66" s="106"/>
      <c r="G66" s="106"/>
      <c r="H66" s="106"/>
      <c r="I66" s="106"/>
      <c r="J66" s="106"/>
      <c r="K66" s="106"/>
      <c r="L66" s="106"/>
      <c r="M66" s="106"/>
      <c r="N66" s="106"/>
      <c r="O66" s="106"/>
      <c r="P66" s="106"/>
      <c r="Q66" s="106"/>
    </row>
    <row r="67" spans="2:18">
      <c r="B67" s="105"/>
      <c r="G67" s="98"/>
      <c r="H67" s="98"/>
      <c r="I67" s="98"/>
      <c r="J67" s="98"/>
      <c r="K67" s="98"/>
      <c r="L67" s="98"/>
      <c r="N67" s="98"/>
      <c r="O67" s="98"/>
      <c r="P67" s="98"/>
      <c r="Q67" s="106"/>
    </row>
    <row r="68" spans="2:18">
      <c r="B68" s="105"/>
      <c r="G68" s="98"/>
      <c r="H68" s="98"/>
      <c r="I68" s="98"/>
      <c r="J68" s="98"/>
      <c r="K68" s="106"/>
      <c r="L68" s="106"/>
      <c r="N68" s="106"/>
      <c r="O68" s="106"/>
      <c r="P68" s="106"/>
      <c r="Q68" s="106"/>
    </row>
    <row r="69" spans="2:18">
      <c r="B69" s="108"/>
    </row>
    <row r="70" spans="2:18">
      <c r="B70" s="108"/>
      <c r="I70" s="106"/>
      <c r="J70" s="106"/>
      <c r="K70" s="106"/>
      <c r="L70" s="106"/>
      <c r="M70" s="106"/>
      <c r="N70" s="106"/>
      <c r="O70" s="106"/>
      <c r="P70" s="106"/>
      <c r="Q70" s="106"/>
    </row>
    <row r="71" spans="2:18">
      <c r="B71" s="109"/>
      <c r="C71" s="365"/>
      <c r="D71" s="365"/>
      <c r="E71" s="365"/>
      <c r="F71" s="365"/>
      <c r="G71" s="365"/>
      <c r="H71" s="365"/>
      <c r="I71" s="110"/>
      <c r="J71" s="110"/>
      <c r="K71" s="110"/>
      <c r="L71" s="110"/>
      <c r="M71" s="110"/>
      <c r="N71" s="110"/>
      <c r="O71" s="110"/>
      <c r="P71" s="110"/>
      <c r="Q71" s="110"/>
    </row>
    <row r="72" spans="2:18">
      <c r="B72" s="108"/>
      <c r="C72" s="111"/>
      <c r="D72" s="106"/>
      <c r="E72" s="106"/>
      <c r="F72" s="106"/>
      <c r="G72" s="106"/>
      <c r="H72" s="106"/>
      <c r="I72" s="106"/>
      <c r="J72" s="106"/>
      <c r="K72" s="106"/>
      <c r="L72" s="106"/>
      <c r="M72" s="106"/>
      <c r="N72" s="106"/>
      <c r="O72" s="106"/>
      <c r="P72" s="106"/>
      <c r="Q72" s="106"/>
    </row>
    <row r="73" spans="2:18">
      <c r="B73" s="108"/>
      <c r="C73" s="108"/>
      <c r="D73" s="106"/>
      <c r="E73" s="106"/>
      <c r="F73" s="106"/>
      <c r="G73" s="106"/>
      <c r="H73" s="106"/>
      <c r="I73" s="106"/>
      <c r="J73" s="106"/>
      <c r="K73" s="106"/>
      <c r="L73" s="106"/>
      <c r="M73" s="106"/>
      <c r="N73" s="106"/>
      <c r="O73" s="106"/>
      <c r="P73" s="106"/>
      <c r="Q73" s="106"/>
      <c r="R73" s="112"/>
    </row>
    <row r="74" spans="2:18">
      <c r="B74" s="113"/>
    </row>
    <row r="75" spans="2:18">
      <c r="B75" s="114"/>
    </row>
    <row r="76" spans="2:18">
      <c r="D76" s="115"/>
      <c r="G76" s="116"/>
      <c r="I76" s="116"/>
      <c r="J76" s="116"/>
      <c r="K76" s="116"/>
      <c r="R76" s="27"/>
    </row>
    <row r="77" spans="2:18">
      <c r="B77" s="117"/>
      <c r="D77" s="118"/>
      <c r="I77" s="118"/>
      <c r="R77" s="27"/>
    </row>
    <row r="78" spans="2:18">
      <c r="R78" s="27"/>
    </row>
    <row r="79" spans="2:18">
      <c r="R79" s="27"/>
    </row>
  </sheetData>
  <autoFilter ref="B9:R75"/>
  <customSheetViews>
    <customSheetView guid="{AD7E442E-DD5C-42DD-BCA2-ACC5576F7C88}"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75"/>
    </customSheetView>
    <customSheetView guid="{A211E8FE-0EB8-4B84-973D-E1AEAFDEA977}"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75"/>
    </customSheetView>
  </customSheetViews>
  <mergeCells count="13">
    <mergeCell ref="C48:F48"/>
    <mergeCell ref="C71:H71"/>
    <mergeCell ref="L7:M7"/>
    <mergeCell ref="C4:Q4"/>
    <mergeCell ref="B6:B8"/>
    <mergeCell ref="C6:C8"/>
    <mergeCell ref="D6:M6"/>
    <mergeCell ref="N6:O7"/>
    <mergeCell ref="P6:Q7"/>
    <mergeCell ref="D7:E7"/>
    <mergeCell ref="F7:G7"/>
    <mergeCell ref="H7:I7"/>
    <mergeCell ref="J7:K7"/>
  </mergeCells>
  <conditionalFormatting sqref="C38:C42 C11:C35">
    <cfRule type="duplicateValues" dxfId="0" priority="1"/>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85" zoomScaleNormal="85" workbookViewId="0">
      <pane xSplit="2" ySplit="5" topLeftCell="C6" activePane="bottomRight" state="frozen"/>
      <selection pane="topRight" activeCell="C1" sqref="C1"/>
      <selection pane="bottomLeft" activeCell="A6" sqref="A6"/>
      <selection pane="bottomRight" activeCell="A7" sqref="A7:A97"/>
    </sheetView>
  </sheetViews>
  <sheetFormatPr defaultRowHeight="12.75"/>
  <cols>
    <col min="1" max="1" width="5.25" style="305" customWidth="1"/>
    <col min="2" max="2" width="6.375" style="305" customWidth="1"/>
    <col min="3" max="3" width="67.75" style="338" customWidth="1"/>
    <col min="4" max="4" width="0.25" style="342" hidden="1" customWidth="1"/>
    <col min="5" max="5" width="24.875" style="339" customWidth="1"/>
    <col min="6" max="6" width="14.375" style="305" customWidth="1"/>
    <col min="7" max="7" width="15.5" style="339" customWidth="1"/>
    <col min="8" max="8" width="6.5" style="347" hidden="1" customWidth="1"/>
    <col min="9" max="9" width="9" style="339"/>
    <col min="10" max="10" width="26" style="339" customWidth="1"/>
    <col min="11" max="11" width="38" style="305" customWidth="1"/>
    <col min="12" max="12" width="20.25" style="305" customWidth="1"/>
    <col min="13" max="13" width="20.5" style="305" customWidth="1"/>
    <col min="14" max="16384" width="9" style="305"/>
  </cols>
  <sheetData>
    <row r="1" spans="1:13">
      <c r="A1" s="370" t="s">
        <v>9337</v>
      </c>
      <c r="B1" s="370"/>
      <c r="C1" s="370"/>
      <c r="D1" s="370"/>
      <c r="E1" s="370"/>
      <c r="F1" s="370"/>
      <c r="G1" s="370"/>
      <c r="H1" s="370"/>
      <c r="I1" s="370"/>
      <c r="J1" s="370"/>
      <c r="K1" s="370"/>
      <c r="L1" s="370"/>
      <c r="M1" s="305" t="s">
        <v>7096</v>
      </c>
    </row>
    <row r="2" spans="1:13">
      <c r="A2" s="370"/>
      <c r="B2" s="370"/>
      <c r="C2" s="370"/>
      <c r="D2" s="370"/>
      <c r="E2" s="370"/>
      <c r="F2" s="370"/>
      <c r="G2" s="370"/>
      <c r="H2" s="370"/>
      <c r="I2" s="370"/>
      <c r="J2" s="370"/>
      <c r="K2" s="370"/>
      <c r="L2" s="370"/>
    </row>
    <row r="3" spans="1:13">
      <c r="A3" s="329"/>
      <c r="B3" s="329"/>
      <c r="C3" s="330"/>
      <c r="D3" s="348"/>
      <c r="E3" s="331"/>
      <c r="F3" s="332"/>
      <c r="G3" s="331"/>
      <c r="H3" s="344"/>
      <c r="I3" s="331"/>
      <c r="J3" s="331"/>
      <c r="K3" s="332"/>
      <c r="L3" s="306"/>
      <c r="M3" s="306"/>
    </row>
    <row r="4" spans="1:13" ht="37.5" customHeight="1">
      <c r="A4" s="371" t="s">
        <v>7089</v>
      </c>
      <c r="B4" s="374" t="s">
        <v>8143</v>
      </c>
      <c r="C4" s="369" t="s">
        <v>588</v>
      </c>
      <c r="D4" s="372" t="s">
        <v>7094</v>
      </c>
      <c r="E4" s="369" t="s">
        <v>7093</v>
      </c>
      <c r="F4" s="369" t="s">
        <v>7088</v>
      </c>
      <c r="G4" s="369" t="s">
        <v>590</v>
      </c>
      <c r="H4" s="369"/>
      <c r="I4" s="369"/>
      <c r="J4" s="369"/>
      <c r="K4" s="369"/>
      <c r="L4" s="369"/>
      <c r="M4" s="369" t="s">
        <v>7095</v>
      </c>
    </row>
    <row r="5" spans="1:13" ht="51">
      <c r="A5" s="371"/>
      <c r="B5" s="375"/>
      <c r="C5" s="369"/>
      <c r="D5" s="373"/>
      <c r="E5" s="369"/>
      <c r="F5" s="369"/>
      <c r="G5" s="333" t="s">
        <v>136</v>
      </c>
      <c r="H5" s="345" t="s">
        <v>7097</v>
      </c>
      <c r="I5" s="334" t="s">
        <v>135</v>
      </c>
      <c r="J5" s="333" t="s">
        <v>591</v>
      </c>
      <c r="K5" s="333" t="s">
        <v>7091</v>
      </c>
      <c r="L5" s="333" t="s">
        <v>7092</v>
      </c>
      <c r="M5" s="369"/>
    </row>
    <row r="6" spans="1:13">
      <c r="A6" s="318"/>
      <c r="B6" s="318"/>
      <c r="C6" s="326"/>
      <c r="D6" s="343"/>
      <c r="E6" s="327"/>
      <c r="F6" s="318"/>
      <c r="G6" s="327"/>
      <c r="H6" s="346"/>
      <c r="I6" s="328"/>
      <c r="J6" s="327"/>
      <c r="K6" s="320"/>
      <c r="L6" s="318"/>
    </row>
    <row r="7" spans="1:13" ht="38.25">
      <c r="A7" s="318">
        <v>1</v>
      </c>
      <c r="B7" s="318" t="s">
        <v>132</v>
      </c>
      <c r="C7" s="326" t="s">
        <v>8767</v>
      </c>
      <c r="D7" s="343">
        <v>6155242</v>
      </c>
      <c r="E7" s="327" t="s">
        <v>9207</v>
      </c>
      <c r="F7" s="318">
        <v>2018</v>
      </c>
      <c r="G7" s="327">
        <v>6100044593</v>
      </c>
      <c r="H7" s="346">
        <v>6100044593</v>
      </c>
      <c r="I7" s="328">
        <v>43014</v>
      </c>
      <c r="J7" s="327" t="s">
        <v>8846</v>
      </c>
      <c r="K7" s="320" t="s">
        <v>9037</v>
      </c>
      <c r="L7" s="318" t="s">
        <v>9038</v>
      </c>
      <c r="M7" s="318" t="s">
        <v>9329</v>
      </c>
    </row>
    <row r="8" spans="1:13" ht="25.5">
      <c r="A8" s="318">
        <v>2</v>
      </c>
      <c r="B8" s="318" t="s">
        <v>132</v>
      </c>
      <c r="C8" s="326" t="s">
        <v>8768</v>
      </c>
      <c r="D8" s="343">
        <v>6155243</v>
      </c>
      <c r="E8" s="327" t="s">
        <v>9207</v>
      </c>
      <c r="F8" s="318">
        <v>2018</v>
      </c>
      <c r="G8" s="327">
        <v>6100045703</v>
      </c>
      <c r="H8" s="346">
        <v>6100045703</v>
      </c>
      <c r="I8" s="328">
        <v>43024</v>
      </c>
      <c r="J8" s="327" t="s">
        <v>8847</v>
      </c>
      <c r="K8" s="320" t="s">
        <v>9039</v>
      </c>
      <c r="L8" s="318"/>
      <c r="M8" s="318"/>
    </row>
    <row r="9" spans="1:13" ht="25.5">
      <c r="A9" s="318">
        <v>3</v>
      </c>
      <c r="B9" s="318" t="s">
        <v>132</v>
      </c>
      <c r="C9" s="326" t="s">
        <v>8769</v>
      </c>
      <c r="D9" s="343">
        <v>6145165</v>
      </c>
      <c r="E9" s="327" t="s">
        <v>9207</v>
      </c>
      <c r="F9" s="318">
        <v>2018</v>
      </c>
      <c r="G9" s="327">
        <v>6100025473</v>
      </c>
      <c r="H9" s="346">
        <v>6100025473</v>
      </c>
      <c r="I9" s="328">
        <v>41911</v>
      </c>
      <c r="J9" s="327" t="s">
        <v>8848</v>
      </c>
      <c r="K9" s="320" t="s">
        <v>9040</v>
      </c>
      <c r="L9" s="318"/>
      <c r="M9" s="337"/>
    </row>
    <row r="10" spans="1:13" ht="38.25">
      <c r="A10" s="318">
        <v>4</v>
      </c>
      <c r="B10" s="318" t="s">
        <v>132</v>
      </c>
      <c r="C10" s="326" t="s">
        <v>8770</v>
      </c>
      <c r="D10" s="343">
        <v>6156049</v>
      </c>
      <c r="E10" s="327" t="s">
        <v>9207</v>
      </c>
      <c r="F10" s="318">
        <v>2018</v>
      </c>
      <c r="G10" s="327">
        <v>6100049603</v>
      </c>
      <c r="H10" s="346">
        <v>6100049603</v>
      </c>
      <c r="I10" s="328">
        <v>43224</v>
      </c>
      <c r="J10" s="327" t="s">
        <v>8849</v>
      </c>
      <c r="K10" s="320" t="s">
        <v>9041</v>
      </c>
      <c r="L10" s="318" t="s">
        <v>9042</v>
      </c>
      <c r="M10" s="318" t="s">
        <v>9329</v>
      </c>
    </row>
    <row r="11" spans="1:13">
      <c r="A11" s="318">
        <v>5</v>
      </c>
      <c r="B11" s="318" t="s">
        <v>132</v>
      </c>
      <c r="C11" s="326" t="s">
        <v>8771</v>
      </c>
      <c r="D11" s="343">
        <v>6132818</v>
      </c>
      <c r="E11" s="327" t="s">
        <v>9207</v>
      </c>
      <c r="F11" s="318">
        <v>2018</v>
      </c>
      <c r="G11" s="327">
        <v>6100018399</v>
      </c>
      <c r="H11" s="346">
        <v>6100018399</v>
      </c>
      <c r="I11" s="328">
        <v>41507</v>
      </c>
      <c r="J11" s="327" t="s">
        <v>8850</v>
      </c>
      <c r="K11" s="320" t="s">
        <v>9043</v>
      </c>
      <c r="L11" s="318" t="s">
        <v>9044</v>
      </c>
      <c r="M11" s="318" t="s">
        <v>9329</v>
      </c>
    </row>
    <row r="12" spans="1:13" ht="25.5">
      <c r="A12" s="318">
        <v>6</v>
      </c>
      <c r="B12" s="318" t="s">
        <v>132</v>
      </c>
      <c r="C12" s="326" t="s">
        <v>8772</v>
      </c>
      <c r="D12" s="343">
        <v>6154827</v>
      </c>
      <c r="E12" s="327" t="s">
        <v>9207</v>
      </c>
      <c r="F12" s="318">
        <v>2018</v>
      </c>
      <c r="G12" s="327">
        <v>6100043302</v>
      </c>
      <c r="H12" s="346">
        <v>6100043302</v>
      </c>
      <c r="I12" s="328">
        <v>42917</v>
      </c>
      <c r="J12" s="327" t="s">
        <v>5368</v>
      </c>
      <c r="K12" s="320" t="s">
        <v>9045</v>
      </c>
      <c r="L12" s="318" t="s">
        <v>9046</v>
      </c>
      <c r="M12" s="318" t="s">
        <v>9329</v>
      </c>
    </row>
    <row r="13" spans="1:13" ht="25.5">
      <c r="A13" s="318">
        <v>7</v>
      </c>
      <c r="B13" s="318" t="s">
        <v>132</v>
      </c>
      <c r="C13" s="326" t="s">
        <v>8773</v>
      </c>
      <c r="D13" s="343">
        <v>6155074</v>
      </c>
      <c r="E13" s="327" t="s">
        <v>9207</v>
      </c>
      <c r="F13" s="318">
        <v>2018</v>
      </c>
      <c r="G13" s="327">
        <v>6100044747</v>
      </c>
      <c r="H13" s="346">
        <v>6100044747</v>
      </c>
      <c r="I13" s="328">
        <v>42965</v>
      </c>
      <c r="J13" s="327" t="s">
        <v>8851</v>
      </c>
      <c r="K13" s="320" t="s">
        <v>9047</v>
      </c>
      <c r="L13" s="318" t="s">
        <v>9048</v>
      </c>
      <c r="M13" s="318" t="s">
        <v>9329</v>
      </c>
    </row>
    <row r="14" spans="1:13" ht="25.5">
      <c r="A14" s="318">
        <v>8</v>
      </c>
      <c r="B14" s="318" t="s">
        <v>132</v>
      </c>
      <c r="C14" s="326" t="s">
        <v>7177</v>
      </c>
      <c r="D14" s="343">
        <v>6155054</v>
      </c>
      <c r="E14" s="327" t="s">
        <v>9207</v>
      </c>
      <c r="F14" s="318">
        <v>2018</v>
      </c>
      <c r="G14" s="327">
        <v>6100044890</v>
      </c>
      <c r="H14" s="346">
        <v>6100044890</v>
      </c>
      <c r="I14" s="328">
        <v>42983</v>
      </c>
      <c r="J14" s="327" t="s">
        <v>8852</v>
      </c>
      <c r="K14" s="320" t="s">
        <v>9049</v>
      </c>
      <c r="L14" s="318" t="s">
        <v>9050</v>
      </c>
      <c r="M14" s="318" t="s">
        <v>9329</v>
      </c>
    </row>
    <row r="15" spans="1:13" ht="25.5">
      <c r="A15" s="318">
        <v>9</v>
      </c>
      <c r="B15" s="318" t="s">
        <v>132</v>
      </c>
      <c r="C15" s="326" t="s">
        <v>7185</v>
      </c>
      <c r="D15" s="343">
        <v>6155055</v>
      </c>
      <c r="E15" s="327" t="s">
        <v>9207</v>
      </c>
      <c r="F15" s="318">
        <v>2018</v>
      </c>
      <c r="G15" s="327">
        <v>6100045031</v>
      </c>
      <c r="H15" s="346">
        <v>6100045031</v>
      </c>
      <c r="I15" s="328">
        <v>42979</v>
      </c>
      <c r="J15" s="327" t="s">
        <v>8853</v>
      </c>
      <c r="K15" s="320" t="s">
        <v>9051</v>
      </c>
      <c r="L15" s="318" t="s">
        <v>9052</v>
      </c>
      <c r="M15" s="318" t="s">
        <v>9329</v>
      </c>
    </row>
    <row r="16" spans="1:13" ht="38.25">
      <c r="A16" s="318">
        <v>10</v>
      </c>
      <c r="B16" s="318" t="s">
        <v>132</v>
      </c>
      <c r="C16" s="326" t="s">
        <v>7185</v>
      </c>
      <c r="D16" s="343">
        <v>6155104</v>
      </c>
      <c r="E16" s="327" t="s">
        <v>9207</v>
      </c>
      <c r="F16" s="318">
        <v>2018</v>
      </c>
      <c r="G16" s="327">
        <v>6100045133</v>
      </c>
      <c r="H16" s="346">
        <v>6100045133</v>
      </c>
      <c r="I16" s="328">
        <v>42986</v>
      </c>
      <c r="J16" s="327" t="s">
        <v>8854</v>
      </c>
      <c r="K16" s="320" t="s">
        <v>9053</v>
      </c>
      <c r="L16" s="318" t="s">
        <v>9054</v>
      </c>
      <c r="M16" s="318" t="s">
        <v>9329</v>
      </c>
    </row>
    <row r="17" spans="1:13" ht="25.5">
      <c r="A17" s="318">
        <v>11</v>
      </c>
      <c r="B17" s="318" t="s">
        <v>132</v>
      </c>
      <c r="C17" s="326" t="s">
        <v>8774</v>
      </c>
      <c r="D17" s="343">
        <v>6155293</v>
      </c>
      <c r="E17" s="327" t="s">
        <v>9207</v>
      </c>
      <c r="F17" s="318">
        <v>2018</v>
      </c>
      <c r="G17" s="327">
        <v>6100045842</v>
      </c>
      <c r="H17" s="346">
        <v>6100045842</v>
      </c>
      <c r="I17" s="328">
        <v>43018</v>
      </c>
      <c r="J17" s="327" t="s">
        <v>8855</v>
      </c>
      <c r="K17" s="320" t="s">
        <v>9055</v>
      </c>
      <c r="L17" s="318" t="s">
        <v>9056</v>
      </c>
      <c r="M17" s="318" t="s">
        <v>9329</v>
      </c>
    </row>
    <row r="18" spans="1:13" ht="25.5">
      <c r="A18" s="318">
        <v>12</v>
      </c>
      <c r="B18" s="318" t="s">
        <v>132</v>
      </c>
      <c r="C18" s="326" t="s">
        <v>7184</v>
      </c>
      <c r="D18" s="343">
        <v>6155294</v>
      </c>
      <c r="E18" s="327" t="s">
        <v>9207</v>
      </c>
      <c r="F18" s="318">
        <v>2018</v>
      </c>
      <c r="G18" s="327">
        <v>6100045714</v>
      </c>
      <c r="H18" s="346">
        <v>6100045714</v>
      </c>
      <c r="I18" s="328">
        <v>43021</v>
      </c>
      <c r="J18" s="327" t="s">
        <v>8856</v>
      </c>
      <c r="K18" s="320" t="s">
        <v>9057</v>
      </c>
      <c r="L18" s="318" t="s">
        <v>9058</v>
      </c>
      <c r="M18" s="318" t="s">
        <v>9329</v>
      </c>
    </row>
    <row r="19" spans="1:13" ht="25.5">
      <c r="A19" s="318">
        <v>13</v>
      </c>
      <c r="B19" s="318" t="s">
        <v>132</v>
      </c>
      <c r="C19" s="326" t="s">
        <v>8775</v>
      </c>
      <c r="D19" s="343">
        <v>6155425</v>
      </c>
      <c r="E19" s="327" t="s">
        <v>9207</v>
      </c>
      <c r="F19" s="318">
        <v>2018</v>
      </c>
      <c r="G19" s="327">
        <v>6100045789</v>
      </c>
      <c r="H19" s="346">
        <v>6100045789</v>
      </c>
      <c r="I19" s="328">
        <v>43028</v>
      </c>
      <c r="J19" s="327" t="s">
        <v>8857</v>
      </c>
      <c r="K19" s="320" t="s">
        <v>9059</v>
      </c>
      <c r="L19" s="318" t="s">
        <v>9060</v>
      </c>
      <c r="M19" s="318" t="s">
        <v>9329</v>
      </c>
    </row>
    <row r="20" spans="1:13" ht="25.5">
      <c r="A20" s="318">
        <v>14</v>
      </c>
      <c r="B20" s="318" t="s">
        <v>132</v>
      </c>
      <c r="C20" s="326" t="s">
        <v>8776</v>
      </c>
      <c r="D20" s="343">
        <v>6155426</v>
      </c>
      <c r="E20" s="327" t="s">
        <v>9207</v>
      </c>
      <c r="F20" s="318">
        <v>2018</v>
      </c>
      <c r="G20" s="327">
        <v>6100046162</v>
      </c>
      <c r="H20" s="346">
        <v>6100046162</v>
      </c>
      <c r="I20" s="328">
        <v>43040</v>
      </c>
      <c r="J20" s="327" t="s">
        <v>8858</v>
      </c>
      <c r="K20" s="320" t="s">
        <v>9061</v>
      </c>
      <c r="L20" s="318" t="s">
        <v>9062</v>
      </c>
      <c r="M20" s="318" t="s">
        <v>9329</v>
      </c>
    </row>
    <row r="21" spans="1:13" ht="25.5">
      <c r="A21" s="318">
        <v>15</v>
      </c>
      <c r="B21" s="318" t="s">
        <v>132</v>
      </c>
      <c r="C21" s="326" t="s">
        <v>8777</v>
      </c>
      <c r="D21" s="343">
        <v>6155427</v>
      </c>
      <c r="E21" s="327" t="s">
        <v>9207</v>
      </c>
      <c r="F21" s="318">
        <v>2018</v>
      </c>
      <c r="G21" s="327">
        <v>6100046166</v>
      </c>
      <c r="H21" s="346">
        <v>6100046166</v>
      </c>
      <c r="I21" s="328">
        <v>43046</v>
      </c>
      <c r="J21" s="327" t="s">
        <v>8859</v>
      </c>
      <c r="K21" s="320" t="s">
        <v>9063</v>
      </c>
      <c r="L21" s="318" t="s">
        <v>9064</v>
      </c>
      <c r="M21" s="318" t="s">
        <v>9329</v>
      </c>
    </row>
    <row r="22" spans="1:13" ht="38.25">
      <c r="A22" s="318">
        <v>16</v>
      </c>
      <c r="B22" s="318" t="s">
        <v>132</v>
      </c>
      <c r="C22" s="326" t="s">
        <v>8778</v>
      </c>
      <c r="D22" s="343">
        <v>6155591</v>
      </c>
      <c r="E22" s="327" t="s">
        <v>9207</v>
      </c>
      <c r="F22" s="318">
        <v>2018</v>
      </c>
      <c r="G22" s="327">
        <v>6100046444</v>
      </c>
      <c r="H22" s="346">
        <v>6100046444</v>
      </c>
      <c r="I22" s="328">
        <v>43055</v>
      </c>
      <c r="J22" s="327" t="s">
        <v>8860</v>
      </c>
      <c r="K22" s="320" t="s">
        <v>9065</v>
      </c>
      <c r="L22" s="318" t="s">
        <v>9066</v>
      </c>
      <c r="M22" s="318" t="s">
        <v>9329</v>
      </c>
    </row>
    <row r="23" spans="1:13" ht="38.25">
      <c r="A23" s="318">
        <v>17</v>
      </c>
      <c r="B23" s="318" t="s">
        <v>132</v>
      </c>
      <c r="C23" s="326" t="s">
        <v>8779</v>
      </c>
      <c r="D23" s="343">
        <v>6155592</v>
      </c>
      <c r="E23" s="327" t="s">
        <v>9207</v>
      </c>
      <c r="F23" s="318">
        <v>2018</v>
      </c>
      <c r="G23" s="327">
        <v>6100046367</v>
      </c>
      <c r="H23" s="346">
        <v>6100046367</v>
      </c>
      <c r="I23" s="328">
        <v>43077</v>
      </c>
      <c r="J23" s="327" t="s">
        <v>8861</v>
      </c>
      <c r="K23" s="320" t="s">
        <v>9067</v>
      </c>
      <c r="L23" s="318" t="s">
        <v>9068</v>
      </c>
      <c r="M23" s="318" t="s">
        <v>9329</v>
      </c>
    </row>
    <row r="24" spans="1:13" ht="38.25">
      <c r="A24" s="318">
        <v>18</v>
      </c>
      <c r="B24" s="318" t="s">
        <v>132</v>
      </c>
      <c r="C24" s="326" t="s">
        <v>8780</v>
      </c>
      <c r="D24" s="343">
        <v>6155597</v>
      </c>
      <c r="E24" s="327" t="s">
        <v>9207</v>
      </c>
      <c r="F24" s="318">
        <v>2018</v>
      </c>
      <c r="G24" s="327">
        <v>6100046934</v>
      </c>
      <c r="H24" s="346">
        <v>6100046934</v>
      </c>
      <c r="I24" s="328">
        <v>43074</v>
      </c>
      <c r="J24" s="327" t="s">
        <v>8862</v>
      </c>
      <c r="K24" s="320" t="s">
        <v>9069</v>
      </c>
      <c r="L24" s="318" t="s">
        <v>9070</v>
      </c>
      <c r="M24" s="318" t="s">
        <v>9329</v>
      </c>
    </row>
    <row r="25" spans="1:13" ht="25.5">
      <c r="A25" s="318">
        <v>19</v>
      </c>
      <c r="B25" s="318" t="s">
        <v>132</v>
      </c>
      <c r="C25" s="326" t="s">
        <v>8781</v>
      </c>
      <c r="D25" s="343">
        <v>6155600</v>
      </c>
      <c r="E25" s="327" t="s">
        <v>9207</v>
      </c>
      <c r="F25" s="318">
        <v>2018</v>
      </c>
      <c r="G25" s="327">
        <v>6100046922</v>
      </c>
      <c r="H25" s="346">
        <v>6100046922</v>
      </c>
      <c r="I25" s="328">
        <v>43088</v>
      </c>
      <c r="J25" s="327" t="s">
        <v>8863</v>
      </c>
      <c r="K25" s="320" t="s">
        <v>9071</v>
      </c>
      <c r="L25" s="318" t="s">
        <v>9072</v>
      </c>
      <c r="M25" s="318" t="s">
        <v>9329</v>
      </c>
    </row>
    <row r="26" spans="1:13" ht="25.5">
      <c r="A26" s="318">
        <v>20</v>
      </c>
      <c r="B26" s="318" t="s">
        <v>132</v>
      </c>
      <c r="C26" s="326" t="s">
        <v>8782</v>
      </c>
      <c r="D26" s="343">
        <v>6155599</v>
      </c>
      <c r="E26" s="327" t="s">
        <v>9207</v>
      </c>
      <c r="F26" s="318">
        <v>2018</v>
      </c>
      <c r="G26" s="327">
        <v>6100046915</v>
      </c>
      <c r="H26" s="346">
        <v>6100046915</v>
      </c>
      <c r="I26" s="328">
        <v>43074</v>
      </c>
      <c r="J26" s="327" t="s">
        <v>8864</v>
      </c>
      <c r="K26" s="320" t="s">
        <v>9073</v>
      </c>
      <c r="L26" s="318"/>
      <c r="M26" s="336"/>
    </row>
    <row r="27" spans="1:13" ht="25.5">
      <c r="A27" s="318">
        <v>21</v>
      </c>
      <c r="B27" s="318" t="s">
        <v>132</v>
      </c>
      <c r="C27" s="326" t="s">
        <v>8783</v>
      </c>
      <c r="D27" s="343">
        <v>6155594</v>
      </c>
      <c r="E27" s="327" t="s">
        <v>9207</v>
      </c>
      <c r="F27" s="318">
        <v>2018</v>
      </c>
      <c r="G27" s="327">
        <v>6100046924</v>
      </c>
      <c r="H27" s="346">
        <v>6100046924</v>
      </c>
      <c r="I27" s="328">
        <v>43075</v>
      </c>
      <c r="J27" s="327" t="s">
        <v>8865</v>
      </c>
      <c r="K27" s="320" t="s">
        <v>9074</v>
      </c>
      <c r="L27" s="318" t="s">
        <v>9075</v>
      </c>
      <c r="M27" s="318" t="s">
        <v>9329</v>
      </c>
    </row>
    <row r="28" spans="1:13" ht="38.25">
      <c r="A28" s="318">
        <v>22</v>
      </c>
      <c r="B28" s="318" t="s">
        <v>132</v>
      </c>
      <c r="C28" s="326" t="s">
        <v>8784</v>
      </c>
      <c r="D28" s="343">
        <v>6155598</v>
      </c>
      <c r="E28" s="327" t="s">
        <v>9207</v>
      </c>
      <c r="F28" s="318">
        <v>2018</v>
      </c>
      <c r="G28" s="327">
        <v>6100046926</v>
      </c>
      <c r="H28" s="346">
        <v>6100046926</v>
      </c>
      <c r="I28" s="328">
        <v>43077</v>
      </c>
      <c r="J28" s="327" t="s">
        <v>8866</v>
      </c>
      <c r="K28" s="320" t="s">
        <v>9076</v>
      </c>
      <c r="L28" s="318" t="s">
        <v>9077</v>
      </c>
      <c r="M28" s="318" t="s">
        <v>9329</v>
      </c>
    </row>
    <row r="29" spans="1:13" ht="25.5">
      <c r="A29" s="318">
        <v>23</v>
      </c>
      <c r="B29" s="318" t="s">
        <v>132</v>
      </c>
      <c r="C29" s="326" t="s">
        <v>8785</v>
      </c>
      <c r="D29" s="343">
        <v>6155593</v>
      </c>
      <c r="E29" s="327" t="s">
        <v>9207</v>
      </c>
      <c r="F29" s="318">
        <v>2018</v>
      </c>
      <c r="G29" s="327">
        <v>6100046925</v>
      </c>
      <c r="H29" s="346">
        <v>6100046925</v>
      </c>
      <c r="I29" s="328">
        <v>43076</v>
      </c>
      <c r="J29" s="327" t="s">
        <v>8867</v>
      </c>
      <c r="K29" s="320" t="s">
        <v>9078</v>
      </c>
      <c r="L29" s="318" t="s">
        <v>9079</v>
      </c>
      <c r="M29" s="318" t="s">
        <v>9329</v>
      </c>
    </row>
    <row r="30" spans="1:13" ht="38.25">
      <c r="A30" s="318">
        <v>24</v>
      </c>
      <c r="B30" s="318" t="s">
        <v>132</v>
      </c>
      <c r="C30" s="326" t="s">
        <v>8785</v>
      </c>
      <c r="D30" s="343">
        <v>6155596</v>
      </c>
      <c r="E30" s="327" t="s">
        <v>9207</v>
      </c>
      <c r="F30" s="318">
        <v>2018</v>
      </c>
      <c r="G30" s="327">
        <v>6100046976</v>
      </c>
      <c r="H30" s="346">
        <v>6100046976</v>
      </c>
      <c r="I30" s="328">
        <v>43074</v>
      </c>
      <c r="J30" s="327" t="s">
        <v>8868</v>
      </c>
      <c r="K30" s="320" t="s">
        <v>9080</v>
      </c>
      <c r="L30" s="318" t="s">
        <v>9081</v>
      </c>
      <c r="M30" s="318" t="s">
        <v>9329</v>
      </c>
    </row>
    <row r="31" spans="1:13" ht="25.5">
      <c r="A31" s="318">
        <v>25</v>
      </c>
      <c r="B31" s="318" t="s">
        <v>132</v>
      </c>
      <c r="C31" s="326" t="s">
        <v>7185</v>
      </c>
      <c r="D31" s="343">
        <v>6155595</v>
      </c>
      <c r="E31" s="327" t="s">
        <v>9207</v>
      </c>
      <c r="F31" s="318">
        <v>2018</v>
      </c>
      <c r="G31" s="327">
        <v>6100046928</v>
      </c>
      <c r="H31" s="346">
        <v>6100046928</v>
      </c>
      <c r="I31" s="328">
        <v>43075</v>
      </c>
      <c r="J31" s="327" t="s">
        <v>8869</v>
      </c>
      <c r="K31" s="320" t="s">
        <v>9082</v>
      </c>
      <c r="L31" s="318" t="s">
        <v>9083</v>
      </c>
      <c r="M31" s="318" t="s">
        <v>9329</v>
      </c>
    </row>
    <row r="32" spans="1:13" ht="51">
      <c r="A32" s="318">
        <v>26</v>
      </c>
      <c r="B32" s="318" t="s">
        <v>132</v>
      </c>
      <c r="C32" s="326" t="s">
        <v>7185</v>
      </c>
      <c r="D32" s="343">
        <v>6153790</v>
      </c>
      <c r="E32" s="327" t="s">
        <v>9207</v>
      </c>
      <c r="F32" s="318">
        <v>2018</v>
      </c>
      <c r="G32" s="327">
        <v>6100039589</v>
      </c>
      <c r="H32" s="346">
        <v>6100039589</v>
      </c>
      <c r="I32" s="328">
        <v>42675</v>
      </c>
      <c r="J32" s="327" t="s">
        <v>8870</v>
      </c>
      <c r="K32" s="320" t="s">
        <v>9084</v>
      </c>
      <c r="L32" s="318" t="s">
        <v>9085</v>
      </c>
      <c r="M32" s="318" t="s">
        <v>9329</v>
      </c>
    </row>
    <row r="33" spans="1:13" ht="38.25">
      <c r="A33" s="318">
        <v>27</v>
      </c>
      <c r="B33" s="318" t="s">
        <v>132</v>
      </c>
      <c r="C33" s="326" t="s">
        <v>8786</v>
      </c>
      <c r="D33" s="343">
        <v>6154377</v>
      </c>
      <c r="E33" s="327" t="s">
        <v>9207</v>
      </c>
      <c r="F33" s="318">
        <v>2018</v>
      </c>
      <c r="G33" s="327">
        <v>6100041719</v>
      </c>
      <c r="H33" s="346">
        <v>6100041719</v>
      </c>
      <c r="I33" s="328">
        <v>42828</v>
      </c>
      <c r="J33" s="327" t="s">
        <v>8871</v>
      </c>
      <c r="K33" s="320" t="s">
        <v>9086</v>
      </c>
      <c r="L33" s="318" t="s">
        <v>9087</v>
      </c>
      <c r="M33" s="318" t="s">
        <v>9329</v>
      </c>
    </row>
    <row r="34" spans="1:13" ht="25.5">
      <c r="A34" s="318">
        <v>28</v>
      </c>
      <c r="B34" s="318" t="s">
        <v>132</v>
      </c>
      <c r="C34" s="326" t="s">
        <v>8787</v>
      </c>
      <c r="D34" s="343">
        <v>6154378</v>
      </c>
      <c r="E34" s="327" t="s">
        <v>9207</v>
      </c>
      <c r="F34" s="318">
        <v>2018</v>
      </c>
      <c r="G34" s="327">
        <v>6100041551</v>
      </c>
      <c r="H34" s="346">
        <v>6100041551</v>
      </c>
      <c r="I34" s="328">
        <v>42828</v>
      </c>
      <c r="J34" s="327" t="s">
        <v>8872</v>
      </c>
      <c r="K34" s="320" t="s">
        <v>9088</v>
      </c>
      <c r="L34" s="318" t="s">
        <v>9089</v>
      </c>
      <c r="M34" s="318" t="s">
        <v>9329</v>
      </c>
    </row>
    <row r="35" spans="1:13" ht="25.5">
      <c r="A35" s="318">
        <v>29</v>
      </c>
      <c r="B35" s="318" t="s">
        <v>132</v>
      </c>
      <c r="C35" s="326" t="s">
        <v>8788</v>
      </c>
      <c r="D35" s="343">
        <v>6154379</v>
      </c>
      <c r="E35" s="327" t="s">
        <v>9207</v>
      </c>
      <c r="F35" s="318">
        <v>2018</v>
      </c>
      <c r="G35" s="327">
        <v>6100041764</v>
      </c>
      <c r="H35" s="346">
        <v>6100041764</v>
      </c>
      <c r="I35" s="328">
        <v>42811</v>
      </c>
      <c r="J35" s="327" t="s">
        <v>8873</v>
      </c>
      <c r="K35" s="320" t="s">
        <v>9090</v>
      </c>
      <c r="L35" s="318" t="s">
        <v>9091</v>
      </c>
      <c r="M35" s="318" t="s">
        <v>9329</v>
      </c>
    </row>
    <row r="36" spans="1:13" ht="25.5">
      <c r="A36" s="318">
        <v>30</v>
      </c>
      <c r="B36" s="318" t="s">
        <v>132</v>
      </c>
      <c r="C36" s="326" t="s">
        <v>8789</v>
      </c>
      <c r="D36" s="343">
        <v>6154380</v>
      </c>
      <c r="E36" s="327" t="s">
        <v>9207</v>
      </c>
      <c r="F36" s="318">
        <v>2018</v>
      </c>
      <c r="G36" s="327">
        <v>6100041818</v>
      </c>
      <c r="H36" s="346">
        <v>6100041818</v>
      </c>
      <c r="I36" s="328">
        <v>42816</v>
      </c>
      <c r="J36" s="327" t="s">
        <v>7854</v>
      </c>
      <c r="K36" s="320" t="s">
        <v>9092</v>
      </c>
      <c r="L36" s="318"/>
      <c r="M36" s="337"/>
    </row>
    <row r="37" spans="1:13" ht="38.25">
      <c r="A37" s="318">
        <v>31</v>
      </c>
      <c r="B37" s="318" t="s">
        <v>132</v>
      </c>
      <c r="C37" s="326" t="s">
        <v>8790</v>
      </c>
      <c r="D37" s="343">
        <v>6154381</v>
      </c>
      <c r="E37" s="327" t="s">
        <v>9207</v>
      </c>
      <c r="F37" s="318">
        <v>2018</v>
      </c>
      <c r="G37" s="327">
        <v>6100041296</v>
      </c>
      <c r="H37" s="346">
        <v>6100041296</v>
      </c>
      <c r="I37" s="328">
        <v>42831</v>
      </c>
      <c r="J37" s="327" t="s">
        <v>8874</v>
      </c>
      <c r="K37" s="320" t="s">
        <v>9093</v>
      </c>
      <c r="L37" s="318"/>
      <c r="M37" s="335"/>
    </row>
    <row r="38" spans="1:13" ht="38.25">
      <c r="A38" s="318">
        <v>32</v>
      </c>
      <c r="B38" s="318" t="s">
        <v>132</v>
      </c>
      <c r="C38" s="326" t="s">
        <v>8791</v>
      </c>
      <c r="D38" s="343">
        <v>6154382</v>
      </c>
      <c r="E38" s="327" t="s">
        <v>9207</v>
      </c>
      <c r="F38" s="318">
        <v>2018</v>
      </c>
      <c r="G38" s="327">
        <v>6100042168</v>
      </c>
      <c r="H38" s="346">
        <v>6100042168</v>
      </c>
      <c r="I38" s="328">
        <v>42836</v>
      </c>
      <c r="J38" s="327" t="s">
        <v>8875</v>
      </c>
      <c r="K38" s="320" t="s">
        <v>9094</v>
      </c>
      <c r="L38" s="318" t="s">
        <v>9095</v>
      </c>
      <c r="M38" s="318" t="s">
        <v>9329</v>
      </c>
    </row>
    <row r="39" spans="1:13" ht="25.5">
      <c r="A39" s="318">
        <v>33</v>
      </c>
      <c r="B39" s="318" t="s">
        <v>132</v>
      </c>
      <c r="C39" s="326" t="s">
        <v>8792</v>
      </c>
      <c r="D39" s="343">
        <v>6154383</v>
      </c>
      <c r="E39" s="327" t="s">
        <v>9207</v>
      </c>
      <c r="F39" s="318">
        <v>2018</v>
      </c>
      <c r="G39" s="327">
        <v>6100042133</v>
      </c>
      <c r="H39" s="346">
        <v>6100042133</v>
      </c>
      <c r="I39" s="328">
        <v>42843</v>
      </c>
      <c r="J39" s="327" t="s">
        <v>8876</v>
      </c>
      <c r="K39" s="320" t="s">
        <v>9096</v>
      </c>
      <c r="L39" s="318"/>
      <c r="M39" s="336"/>
    </row>
    <row r="40" spans="1:13" ht="25.5">
      <c r="A40" s="318">
        <v>34</v>
      </c>
      <c r="B40" s="318" t="s">
        <v>132</v>
      </c>
      <c r="C40" s="326" t="s">
        <v>7185</v>
      </c>
      <c r="D40" s="343">
        <v>6155753</v>
      </c>
      <c r="E40" s="327" t="s">
        <v>9207</v>
      </c>
      <c r="F40" s="318">
        <v>2018</v>
      </c>
      <c r="G40" s="327">
        <v>6100046931</v>
      </c>
      <c r="H40" s="346">
        <v>6100046931</v>
      </c>
      <c r="I40" s="328">
        <v>43110</v>
      </c>
      <c r="J40" s="327" t="s">
        <v>8877</v>
      </c>
      <c r="K40" s="320" t="s">
        <v>9097</v>
      </c>
      <c r="L40" s="318" t="s">
        <v>9098</v>
      </c>
      <c r="M40" s="318" t="s">
        <v>9329</v>
      </c>
    </row>
    <row r="41" spans="1:13" ht="25.5">
      <c r="A41" s="318">
        <v>35</v>
      </c>
      <c r="B41" s="318" t="s">
        <v>132</v>
      </c>
      <c r="C41" s="326" t="s">
        <v>8793</v>
      </c>
      <c r="D41" s="343">
        <v>6155682</v>
      </c>
      <c r="E41" s="327" t="s">
        <v>9207</v>
      </c>
      <c r="F41" s="318">
        <v>2018</v>
      </c>
      <c r="G41" s="327">
        <v>6100047411</v>
      </c>
      <c r="H41" s="346">
        <v>6100047411</v>
      </c>
      <c r="I41" s="328">
        <v>43115</v>
      </c>
      <c r="J41" s="327" t="s">
        <v>8878</v>
      </c>
      <c r="K41" s="320" t="s">
        <v>9099</v>
      </c>
      <c r="L41" s="318" t="s">
        <v>9100</v>
      </c>
      <c r="M41" s="318" t="s">
        <v>9329</v>
      </c>
    </row>
    <row r="42" spans="1:13" ht="25.5">
      <c r="A42" s="318">
        <v>36</v>
      </c>
      <c r="B42" s="318" t="s">
        <v>132</v>
      </c>
      <c r="C42" s="326" t="s">
        <v>8794</v>
      </c>
      <c r="D42" s="343">
        <v>6155844</v>
      </c>
      <c r="E42" s="327" t="s">
        <v>9207</v>
      </c>
      <c r="F42" s="318">
        <v>2018</v>
      </c>
      <c r="G42" s="327">
        <v>6100047643</v>
      </c>
      <c r="H42" s="346">
        <v>6100047643</v>
      </c>
      <c r="I42" s="328">
        <v>43137</v>
      </c>
      <c r="J42" s="327" t="s">
        <v>8879</v>
      </c>
      <c r="K42" s="320" t="s">
        <v>9101</v>
      </c>
      <c r="L42" s="318" t="s">
        <v>9102</v>
      </c>
      <c r="M42" s="318" t="s">
        <v>9329</v>
      </c>
    </row>
    <row r="43" spans="1:13" ht="25.5">
      <c r="A43" s="318">
        <v>37</v>
      </c>
      <c r="B43" s="318" t="s">
        <v>132</v>
      </c>
      <c r="C43" s="326" t="s">
        <v>8795</v>
      </c>
      <c r="D43" s="343">
        <v>6155845</v>
      </c>
      <c r="E43" s="327" t="s">
        <v>9207</v>
      </c>
      <c r="F43" s="318">
        <v>2018</v>
      </c>
      <c r="G43" s="327">
        <v>6100047674</v>
      </c>
      <c r="H43" s="346">
        <v>6100047674</v>
      </c>
      <c r="I43" s="328">
        <v>43136</v>
      </c>
      <c r="J43" s="327" t="s">
        <v>8880</v>
      </c>
      <c r="K43" s="320" t="s">
        <v>9103</v>
      </c>
      <c r="L43" s="318" t="s">
        <v>9104</v>
      </c>
      <c r="M43" s="318" t="s">
        <v>9329</v>
      </c>
    </row>
    <row r="44" spans="1:13" ht="25.5">
      <c r="A44" s="318">
        <v>38</v>
      </c>
      <c r="B44" s="318" t="s">
        <v>132</v>
      </c>
      <c r="C44" s="326" t="s">
        <v>8796</v>
      </c>
      <c r="D44" s="343">
        <v>6155846</v>
      </c>
      <c r="E44" s="327" t="s">
        <v>9207</v>
      </c>
      <c r="F44" s="318">
        <v>2018</v>
      </c>
      <c r="G44" s="327">
        <v>6100047752</v>
      </c>
      <c r="H44" s="346">
        <v>6100047752</v>
      </c>
      <c r="I44" s="328">
        <v>43133</v>
      </c>
      <c r="J44" s="327" t="s">
        <v>8881</v>
      </c>
      <c r="K44" s="320" t="s">
        <v>9105</v>
      </c>
      <c r="L44" s="318" t="s">
        <v>9106</v>
      </c>
      <c r="M44" s="318" t="s">
        <v>9329</v>
      </c>
    </row>
    <row r="45" spans="1:13" ht="38.25">
      <c r="A45" s="318">
        <v>39</v>
      </c>
      <c r="B45" s="318" t="s">
        <v>132</v>
      </c>
      <c r="C45" s="326" t="s">
        <v>8797</v>
      </c>
      <c r="D45" s="343">
        <v>6155886</v>
      </c>
      <c r="E45" s="327" t="s">
        <v>9207</v>
      </c>
      <c r="F45" s="318">
        <v>2018</v>
      </c>
      <c r="G45" s="327">
        <v>6100047644</v>
      </c>
      <c r="H45" s="346">
        <v>6100047644</v>
      </c>
      <c r="I45" s="328">
        <v>43140</v>
      </c>
      <c r="J45" s="327" t="s">
        <v>8882</v>
      </c>
      <c r="K45" s="320" t="s">
        <v>9107</v>
      </c>
      <c r="L45" s="318" t="s">
        <v>9108</v>
      </c>
      <c r="M45" s="318" t="s">
        <v>9329</v>
      </c>
    </row>
    <row r="46" spans="1:13" ht="25.5">
      <c r="A46" s="318">
        <v>40</v>
      </c>
      <c r="B46" s="318" t="s">
        <v>132</v>
      </c>
      <c r="C46" s="326" t="s">
        <v>8798</v>
      </c>
      <c r="D46" s="343">
        <v>6155891</v>
      </c>
      <c r="E46" s="327" t="s">
        <v>9207</v>
      </c>
      <c r="F46" s="318">
        <v>2018</v>
      </c>
      <c r="G46" s="327">
        <v>6100048361</v>
      </c>
      <c r="H46" s="346">
        <v>6100048361</v>
      </c>
      <c r="I46" s="328">
        <v>43152</v>
      </c>
      <c r="J46" s="327" t="s">
        <v>8883</v>
      </c>
      <c r="K46" s="320" t="s">
        <v>9109</v>
      </c>
      <c r="L46" s="318" t="s">
        <v>9110</v>
      </c>
      <c r="M46" s="318" t="s">
        <v>9329</v>
      </c>
    </row>
    <row r="47" spans="1:13" ht="25.5">
      <c r="A47" s="318">
        <v>41</v>
      </c>
      <c r="B47" s="318" t="s">
        <v>132</v>
      </c>
      <c r="C47" s="326" t="s">
        <v>8799</v>
      </c>
      <c r="D47" s="343">
        <v>6156004</v>
      </c>
      <c r="E47" s="327" t="s">
        <v>9207</v>
      </c>
      <c r="F47" s="318">
        <v>2018</v>
      </c>
      <c r="G47" s="327">
        <v>6100047645</v>
      </c>
      <c r="H47" s="346">
        <v>6100047645</v>
      </c>
      <c r="I47" s="328">
        <v>43174</v>
      </c>
      <c r="J47" s="327" t="s">
        <v>8884</v>
      </c>
      <c r="K47" s="320" t="s">
        <v>9111</v>
      </c>
      <c r="L47" s="318"/>
      <c r="M47" s="336"/>
    </row>
    <row r="48" spans="1:13" ht="38.25">
      <c r="A48" s="318">
        <v>42</v>
      </c>
      <c r="B48" s="318" t="s">
        <v>132</v>
      </c>
      <c r="C48" s="326" t="s">
        <v>8800</v>
      </c>
      <c r="D48" s="343">
        <v>6156364</v>
      </c>
      <c r="E48" s="327" t="s">
        <v>9207</v>
      </c>
      <c r="F48" s="318">
        <v>2018</v>
      </c>
      <c r="G48" s="327">
        <v>6100049614</v>
      </c>
      <c r="H48" s="346">
        <v>6100049614</v>
      </c>
      <c r="I48" s="328">
        <v>43218</v>
      </c>
      <c r="J48" s="327" t="s">
        <v>8885</v>
      </c>
      <c r="K48" s="320" t="s">
        <v>9112</v>
      </c>
      <c r="L48" s="318" t="s">
        <v>9113</v>
      </c>
      <c r="M48" s="318" t="s">
        <v>9329</v>
      </c>
    </row>
    <row r="49" spans="1:13" ht="25.5">
      <c r="A49" s="318">
        <v>43</v>
      </c>
      <c r="B49" s="318" t="s">
        <v>132</v>
      </c>
      <c r="C49" s="326" t="s">
        <v>7185</v>
      </c>
      <c r="D49" s="343">
        <v>6156067</v>
      </c>
      <c r="E49" s="327" t="s">
        <v>9207</v>
      </c>
      <c r="F49" s="318">
        <v>2018</v>
      </c>
      <c r="G49" s="327">
        <v>6100048371</v>
      </c>
      <c r="H49" s="346">
        <v>6100048371</v>
      </c>
      <c r="I49" s="328">
        <v>43185</v>
      </c>
      <c r="J49" s="327" t="s">
        <v>5357</v>
      </c>
      <c r="K49" s="320" t="s">
        <v>9114</v>
      </c>
      <c r="L49" s="318"/>
      <c r="M49" s="336"/>
    </row>
    <row r="50" spans="1:13" ht="25.5">
      <c r="A50" s="318">
        <v>44</v>
      </c>
      <c r="B50" s="318" t="s">
        <v>132</v>
      </c>
      <c r="C50" s="326" t="s">
        <v>8801</v>
      </c>
      <c r="D50" s="343">
        <v>6156118</v>
      </c>
      <c r="E50" s="327" t="s">
        <v>9207</v>
      </c>
      <c r="F50" s="318">
        <v>2018</v>
      </c>
      <c r="G50" s="327">
        <v>6100048861</v>
      </c>
      <c r="H50" s="346">
        <v>6100048861</v>
      </c>
      <c r="I50" s="328">
        <v>43203</v>
      </c>
      <c r="J50" s="327" t="s">
        <v>8886</v>
      </c>
      <c r="K50" s="320" t="s">
        <v>9115</v>
      </c>
      <c r="L50" s="318" t="s">
        <v>9116</v>
      </c>
      <c r="M50" s="318" t="s">
        <v>9329</v>
      </c>
    </row>
    <row r="51" spans="1:13" ht="25.5">
      <c r="A51" s="318">
        <v>45</v>
      </c>
      <c r="B51" s="318" t="s">
        <v>132</v>
      </c>
      <c r="C51" s="326" t="s">
        <v>8802</v>
      </c>
      <c r="D51" s="343">
        <v>6156127</v>
      </c>
      <c r="E51" s="327" t="s">
        <v>9207</v>
      </c>
      <c r="F51" s="318">
        <v>2018</v>
      </c>
      <c r="G51" s="327">
        <v>6100049172</v>
      </c>
      <c r="H51" s="346">
        <v>6100049172</v>
      </c>
      <c r="I51" s="328">
        <v>43201</v>
      </c>
      <c r="J51" s="327" t="s">
        <v>8887</v>
      </c>
      <c r="K51" s="320" t="s">
        <v>9117</v>
      </c>
      <c r="L51" s="318" t="s">
        <v>9118</v>
      </c>
      <c r="M51" s="318" t="s">
        <v>9329</v>
      </c>
    </row>
    <row r="52" spans="1:13" ht="25.5">
      <c r="A52" s="318">
        <v>46</v>
      </c>
      <c r="B52" s="318" t="s">
        <v>132</v>
      </c>
      <c r="C52" s="326" t="s">
        <v>8803</v>
      </c>
      <c r="D52" s="343">
        <v>6156128</v>
      </c>
      <c r="E52" s="327" t="s">
        <v>9207</v>
      </c>
      <c r="F52" s="318">
        <v>2018</v>
      </c>
      <c r="G52" s="327">
        <v>6100049116</v>
      </c>
      <c r="H52" s="346">
        <v>6100049116</v>
      </c>
      <c r="I52" s="328">
        <v>43200</v>
      </c>
      <c r="J52" s="327" t="s">
        <v>8888</v>
      </c>
      <c r="K52" s="320" t="s">
        <v>9119</v>
      </c>
      <c r="L52" s="318" t="s">
        <v>9120</v>
      </c>
      <c r="M52" s="318" t="s">
        <v>9329</v>
      </c>
    </row>
    <row r="53" spans="1:13" ht="25.5">
      <c r="A53" s="318">
        <v>47</v>
      </c>
      <c r="B53" s="318" t="s">
        <v>132</v>
      </c>
      <c r="C53" s="326" t="s">
        <v>8804</v>
      </c>
      <c r="D53" s="343">
        <v>6156131</v>
      </c>
      <c r="E53" s="327" t="s">
        <v>9207</v>
      </c>
      <c r="F53" s="318">
        <v>2018</v>
      </c>
      <c r="G53" s="327">
        <v>6100049381</v>
      </c>
      <c r="H53" s="346">
        <v>6100049381</v>
      </c>
      <c r="I53" s="328">
        <v>43206</v>
      </c>
      <c r="J53" s="327" t="s">
        <v>8889</v>
      </c>
      <c r="K53" s="320" t="s">
        <v>9121</v>
      </c>
      <c r="L53" s="318" t="s">
        <v>9122</v>
      </c>
      <c r="M53" s="318" t="s">
        <v>9329</v>
      </c>
    </row>
    <row r="54" spans="1:13" ht="25.5">
      <c r="A54" s="318">
        <v>48</v>
      </c>
      <c r="B54" s="318" t="s">
        <v>132</v>
      </c>
      <c r="C54" s="326" t="s">
        <v>8805</v>
      </c>
      <c r="D54" s="343">
        <v>6156168</v>
      </c>
      <c r="E54" s="327" t="s">
        <v>9207</v>
      </c>
      <c r="F54" s="318">
        <v>2018</v>
      </c>
      <c r="G54" s="327">
        <v>6100048913</v>
      </c>
      <c r="H54" s="346">
        <v>6100048913</v>
      </c>
      <c r="I54" s="328">
        <v>43203</v>
      </c>
      <c r="J54" s="327" t="s">
        <v>8890</v>
      </c>
      <c r="K54" s="320" t="s">
        <v>9123</v>
      </c>
      <c r="L54" s="318" t="s">
        <v>9124</v>
      </c>
      <c r="M54" s="318" t="s">
        <v>9329</v>
      </c>
    </row>
    <row r="55" spans="1:13" ht="25.5">
      <c r="A55" s="318">
        <v>49</v>
      </c>
      <c r="B55" s="318" t="s">
        <v>132</v>
      </c>
      <c r="C55" s="326" t="s">
        <v>8806</v>
      </c>
      <c r="D55" s="343">
        <v>6156193</v>
      </c>
      <c r="E55" s="327" t="s">
        <v>9207</v>
      </c>
      <c r="F55" s="318">
        <v>2018</v>
      </c>
      <c r="G55" s="327">
        <v>6100049497</v>
      </c>
      <c r="H55" s="346">
        <v>6100049497</v>
      </c>
      <c r="I55" s="328">
        <v>43192</v>
      </c>
      <c r="J55" s="327" t="s">
        <v>8891</v>
      </c>
      <c r="K55" s="320" t="s">
        <v>9125</v>
      </c>
      <c r="L55" s="318" t="s">
        <v>9126</v>
      </c>
      <c r="M55" s="318" t="s">
        <v>9329</v>
      </c>
    </row>
    <row r="56" spans="1:13" ht="25.5">
      <c r="A56" s="318">
        <v>50</v>
      </c>
      <c r="B56" s="318" t="s">
        <v>132</v>
      </c>
      <c r="C56" s="326" t="s">
        <v>8807</v>
      </c>
      <c r="D56" s="343">
        <v>6156354</v>
      </c>
      <c r="E56" s="327" t="s">
        <v>9207</v>
      </c>
      <c r="F56" s="318">
        <v>2018</v>
      </c>
      <c r="G56" s="327">
        <v>6100049495</v>
      </c>
      <c r="H56" s="346">
        <v>6100049495</v>
      </c>
      <c r="I56" s="328">
        <v>43227</v>
      </c>
      <c r="J56" s="327" t="s">
        <v>8892</v>
      </c>
      <c r="K56" s="320" t="s">
        <v>9127</v>
      </c>
      <c r="L56" s="318" t="s">
        <v>9128</v>
      </c>
      <c r="M56" s="318" t="s">
        <v>9329</v>
      </c>
    </row>
    <row r="57" spans="1:13" ht="25.5">
      <c r="A57" s="318">
        <v>51</v>
      </c>
      <c r="B57" s="318" t="s">
        <v>132</v>
      </c>
      <c r="C57" s="326" t="s">
        <v>8808</v>
      </c>
      <c r="D57" s="343">
        <v>6156367</v>
      </c>
      <c r="E57" s="327" t="s">
        <v>9207</v>
      </c>
      <c r="F57" s="318">
        <v>2018</v>
      </c>
      <c r="G57" s="327">
        <v>6100050226</v>
      </c>
      <c r="H57" s="346">
        <v>6100050226</v>
      </c>
      <c r="I57" s="328">
        <v>43250</v>
      </c>
      <c r="J57" s="327" t="s">
        <v>8893</v>
      </c>
      <c r="K57" s="320" t="s">
        <v>9129</v>
      </c>
      <c r="L57" s="318"/>
      <c r="M57" s="336"/>
    </row>
    <row r="58" spans="1:13" ht="25.5">
      <c r="A58" s="318">
        <v>52</v>
      </c>
      <c r="B58" s="318" t="s">
        <v>132</v>
      </c>
      <c r="C58" s="326" t="s">
        <v>8809</v>
      </c>
      <c r="D58" s="343">
        <v>6155847</v>
      </c>
      <c r="E58" s="327" t="s">
        <v>9207</v>
      </c>
      <c r="F58" s="318">
        <v>2018</v>
      </c>
      <c r="G58" s="327">
        <v>6100047677</v>
      </c>
      <c r="H58" s="346">
        <v>6100047677</v>
      </c>
      <c r="I58" s="328">
        <v>43139</v>
      </c>
      <c r="J58" s="327" t="s">
        <v>8894</v>
      </c>
      <c r="K58" s="320" t="s">
        <v>9130</v>
      </c>
      <c r="L58" s="318" t="s">
        <v>9131</v>
      </c>
      <c r="M58" s="318" t="s">
        <v>9329</v>
      </c>
    </row>
    <row r="59" spans="1:13" ht="25.5">
      <c r="A59" s="318">
        <v>53</v>
      </c>
      <c r="B59" s="318" t="s">
        <v>132</v>
      </c>
      <c r="C59" s="326" t="s">
        <v>8810</v>
      </c>
      <c r="D59" s="343">
        <v>6155885</v>
      </c>
      <c r="E59" s="327" t="s">
        <v>9207</v>
      </c>
      <c r="F59" s="318">
        <v>2018</v>
      </c>
      <c r="G59" s="327">
        <v>6100047681</v>
      </c>
      <c r="H59" s="346">
        <v>6100047681</v>
      </c>
      <c r="I59" s="328">
        <v>43146</v>
      </c>
      <c r="J59" s="327" t="s">
        <v>8895</v>
      </c>
      <c r="K59" s="320" t="s">
        <v>9132</v>
      </c>
      <c r="L59" s="318" t="s">
        <v>9133</v>
      </c>
      <c r="M59" s="318" t="s">
        <v>9329</v>
      </c>
    </row>
    <row r="60" spans="1:13" ht="38.25">
      <c r="A60" s="318">
        <v>54</v>
      </c>
      <c r="B60" s="318" t="s">
        <v>132</v>
      </c>
      <c r="C60" s="326" t="s">
        <v>8811</v>
      </c>
      <c r="D60" s="343">
        <v>6156293</v>
      </c>
      <c r="E60" s="327" t="s">
        <v>9207</v>
      </c>
      <c r="F60" s="318">
        <v>2018</v>
      </c>
      <c r="G60" s="327">
        <v>6100049500</v>
      </c>
      <c r="H60" s="346">
        <v>6100049500</v>
      </c>
      <c r="I60" s="328">
        <v>43215</v>
      </c>
      <c r="J60" s="327" t="s">
        <v>8896</v>
      </c>
      <c r="K60" s="320" t="s">
        <v>9134</v>
      </c>
      <c r="L60" s="318" t="s">
        <v>9135</v>
      </c>
      <c r="M60" s="318" t="s">
        <v>9329</v>
      </c>
    </row>
    <row r="61" spans="1:13" ht="25.5">
      <c r="A61" s="318">
        <v>55</v>
      </c>
      <c r="B61" s="318" t="s">
        <v>132</v>
      </c>
      <c r="C61" s="326" t="s">
        <v>8812</v>
      </c>
      <c r="D61" s="343">
        <v>6156306</v>
      </c>
      <c r="E61" s="327" t="s">
        <v>9207</v>
      </c>
      <c r="F61" s="318">
        <v>2018</v>
      </c>
      <c r="G61" s="327">
        <v>6100049498</v>
      </c>
      <c r="H61" s="346">
        <v>6100049498</v>
      </c>
      <c r="I61" s="328">
        <v>43215</v>
      </c>
      <c r="J61" s="327" t="s">
        <v>8897</v>
      </c>
      <c r="K61" s="320" t="s">
        <v>9136</v>
      </c>
      <c r="L61" s="318" t="s">
        <v>9137</v>
      </c>
      <c r="M61" s="318" t="s">
        <v>9329</v>
      </c>
    </row>
    <row r="62" spans="1:13" ht="25.5">
      <c r="A62" s="318">
        <v>56</v>
      </c>
      <c r="B62" s="318" t="s">
        <v>132</v>
      </c>
      <c r="C62" s="326" t="s">
        <v>8813</v>
      </c>
      <c r="D62" s="343">
        <v>6156328</v>
      </c>
      <c r="E62" s="327" t="s">
        <v>9207</v>
      </c>
      <c r="F62" s="318">
        <v>2018</v>
      </c>
      <c r="G62" s="327">
        <v>6100049957</v>
      </c>
      <c r="H62" s="346">
        <v>6100049957</v>
      </c>
      <c r="I62" s="328">
        <v>43236</v>
      </c>
      <c r="J62" s="327" t="s">
        <v>8898</v>
      </c>
      <c r="K62" s="320" t="s">
        <v>9138</v>
      </c>
      <c r="L62" s="318" t="s">
        <v>9139</v>
      </c>
      <c r="M62" s="318" t="s">
        <v>9329</v>
      </c>
    </row>
    <row r="63" spans="1:13" ht="25.5">
      <c r="A63" s="318">
        <v>57</v>
      </c>
      <c r="B63" s="318" t="s">
        <v>132</v>
      </c>
      <c r="C63" s="326" t="s">
        <v>8814</v>
      </c>
      <c r="D63" s="343">
        <v>6156365</v>
      </c>
      <c r="E63" s="327" t="s">
        <v>9207</v>
      </c>
      <c r="F63" s="318">
        <v>2018</v>
      </c>
      <c r="G63" s="327">
        <v>6100050227</v>
      </c>
      <c r="H63" s="346">
        <v>6100050227</v>
      </c>
      <c r="I63" s="328">
        <v>43251</v>
      </c>
      <c r="J63" s="327" t="s">
        <v>8899</v>
      </c>
      <c r="K63" s="320" t="s">
        <v>9140</v>
      </c>
      <c r="L63" s="318" t="s">
        <v>9141</v>
      </c>
      <c r="M63" s="318" t="s">
        <v>9329</v>
      </c>
    </row>
    <row r="64" spans="1:13" ht="25.5">
      <c r="A64" s="318">
        <v>58</v>
      </c>
      <c r="B64" s="318" t="s">
        <v>132</v>
      </c>
      <c r="C64" s="326" t="s">
        <v>8815</v>
      </c>
      <c r="D64" s="343">
        <v>6156366</v>
      </c>
      <c r="E64" s="327" t="s">
        <v>9207</v>
      </c>
      <c r="F64" s="318">
        <v>2018</v>
      </c>
      <c r="G64" s="327">
        <v>6100049975</v>
      </c>
      <c r="H64" s="346">
        <v>6100049975</v>
      </c>
      <c r="I64" s="328">
        <v>43237</v>
      </c>
      <c r="J64" s="327" t="s">
        <v>8900</v>
      </c>
      <c r="K64" s="320" t="s">
        <v>9142</v>
      </c>
      <c r="L64" s="318" t="s">
        <v>9143</v>
      </c>
      <c r="M64" s="318" t="s">
        <v>9329</v>
      </c>
    </row>
    <row r="65" spans="1:13" ht="25.5">
      <c r="A65" s="318">
        <v>59</v>
      </c>
      <c r="B65" s="318" t="s">
        <v>132</v>
      </c>
      <c r="C65" s="326" t="s">
        <v>8816</v>
      </c>
      <c r="D65" s="343">
        <v>6156657</v>
      </c>
      <c r="E65" s="327" t="s">
        <v>9207</v>
      </c>
      <c r="F65" s="318">
        <v>2018</v>
      </c>
      <c r="G65" s="327">
        <v>6100050893</v>
      </c>
      <c r="H65" s="346">
        <v>6100050893</v>
      </c>
      <c r="I65" s="328">
        <v>43298</v>
      </c>
      <c r="J65" s="327" t="s">
        <v>8901</v>
      </c>
      <c r="K65" s="320" t="s">
        <v>9144</v>
      </c>
      <c r="L65" s="318" t="s">
        <v>9145</v>
      </c>
      <c r="M65" s="318" t="s">
        <v>9329</v>
      </c>
    </row>
    <row r="66" spans="1:13" ht="25.5">
      <c r="A66" s="318">
        <v>60</v>
      </c>
      <c r="B66" s="318" t="s">
        <v>132</v>
      </c>
      <c r="C66" s="326" t="s">
        <v>8817</v>
      </c>
      <c r="D66" s="343">
        <v>6156958</v>
      </c>
      <c r="E66" s="327" t="s">
        <v>9207</v>
      </c>
      <c r="F66" s="318">
        <v>2018</v>
      </c>
      <c r="G66" s="327">
        <v>6100051470</v>
      </c>
      <c r="H66" s="346">
        <v>6100051470</v>
      </c>
      <c r="I66" s="328">
        <v>43313</v>
      </c>
      <c r="J66" s="327" t="s">
        <v>8902</v>
      </c>
      <c r="K66" s="320" t="s">
        <v>9146</v>
      </c>
      <c r="L66" s="318" t="s">
        <v>9147</v>
      </c>
      <c r="M66" s="318" t="s">
        <v>9329</v>
      </c>
    </row>
    <row r="67" spans="1:13" ht="25.5">
      <c r="A67" s="318">
        <v>61</v>
      </c>
      <c r="B67" s="318" t="s">
        <v>132</v>
      </c>
      <c r="C67" s="326" t="s">
        <v>8818</v>
      </c>
      <c r="D67" s="343">
        <v>6157007</v>
      </c>
      <c r="E67" s="327" t="s">
        <v>9207</v>
      </c>
      <c r="F67" s="318">
        <v>2018</v>
      </c>
      <c r="G67" s="327">
        <v>6100051942</v>
      </c>
      <c r="H67" s="346">
        <v>6100051942</v>
      </c>
      <c r="I67" s="328">
        <v>43328</v>
      </c>
      <c r="J67" s="327" t="s">
        <v>8903</v>
      </c>
      <c r="K67" s="320" t="s">
        <v>9148</v>
      </c>
      <c r="L67" s="318" t="s">
        <v>9149</v>
      </c>
      <c r="M67" s="318" t="s">
        <v>9329</v>
      </c>
    </row>
    <row r="68" spans="1:13">
      <c r="A68" s="318">
        <v>62</v>
      </c>
      <c r="B68" s="318" t="s">
        <v>132</v>
      </c>
      <c r="C68" s="326" t="s">
        <v>8819</v>
      </c>
      <c r="D68" s="343">
        <v>6156457</v>
      </c>
      <c r="E68" s="327" t="s">
        <v>9207</v>
      </c>
      <c r="F68" s="318">
        <v>2018</v>
      </c>
      <c r="G68" s="327">
        <v>6100050072</v>
      </c>
      <c r="H68" s="346">
        <v>6100050072</v>
      </c>
      <c r="I68" s="328">
        <v>43256</v>
      </c>
      <c r="J68" s="327" t="s">
        <v>8305</v>
      </c>
      <c r="K68" s="320" t="s">
        <v>9150</v>
      </c>
      <c r="L68" s="318"/>
      <c r="M68" s="336"/>
    </row>
    <row r="69" spans="1:13" ht="25.5">
      <c r="A69" s="318">
        <v>63</v>
      </c>
      <c r="B69" s="318" t="s">
        <v>132</v>
      </c>
      <c r="C69" s="326" t="s">
        <v>8820</v>
      </c>
      <c r="D69" s="343">
        <v>6156912</v>
      </c>
      <c r="E69" s="327" t="s">
        <v>9207</v>
      </c>
      <c r="F69" s="318">
        <v>2018</v>
      </c>
      <c r="G69" s="327">
        <v>6100051950</v>
      </c>
      <c r="H69" s="346">
        <v>6100051950</v>
      </c>
      <c r="I69" s="328">
        <v>43328</v>
      </c>
      <c r="J69" s="327" t="s">
        <v>8904</v>
      </c>
      <c r="K69" s="320" t="s">
        <v>9151</v>
      </c>
      <c r="L69" s="318" t="s">
        <v>9152</v>
      </c>
      <c r="M69" s="318" t="s">
        <v>9329</v>
      </c>
    </row>
    <row r="70" spans="1:13" ht="25.5">
      <c r="A70" s="318">
        <v>64</v>
      </c>
      <c r="B70" s="318" t="s">
        <v>132</v>
      </c>
      <c r="C70" s="326" t="s">
        <v>8821</v>
      </c>
      <c r="D70" s="343">
        <v>6156696</v>
      </c>
      <c r="E70" s="327" t="s">
        <v>9207</v>
      </c>
      <c r="F70" s="318">
        <v>2018</v>
      </c>
      <c r="G70" s="327">
        <v>6100050894</v>
      </c>
      <c r="H70" s="346">
        <v>6100050894</v>
      </c>
      <c r="I70" s="328">
        <v>43300</v>
      </c>
      <c r="J70" s="327" t="s">
        <v>8905</v>
      </c>
      <c r="K70" s="320" t="s">
        <v>9153</v>
      </c>
      <c r="L70" s="318" t="s">
        <v>9154</v>
      </c>
      <c r="M70" s="318" t="s">
        <v>9329</v>
      </c>
    </row>
    <row r="71" spans="1:13" ht="38.25">
      <c r="A71" s="318">
        <v>65</v>
      </c>
      <c r="B71" s="318" t="s">
        <v>132</v>
      </c>
      <c r="C71" s="326" t="s">
        <v>8822</v>
      </c>
      <c r="D71" s="343">
        <v>6156809</v>
      </c>
      <c r="E71" s="327" t="s">
        <v>9207</v>
      </c>
      <c r="F71" s="318">
        <v>2018</v>
      </c>
      <c r="G71" s="327">
        <v>6100050895</v>
      </c>
      <c r="H71" s="346">
        <v>6100050895</v>
      </c>
      <c r="I71" s="328">
        <v>43301</v>
      </c>
      <c r="J71" s="327" t="s">
        <v>8906</v>
      </c>
      <c r="K71" s="320" t="s">
        <v>9155</v>
      </c>
      <c r="L71" s="318" t="s">
        <v>9156</v>
      </c>
      <c r="M71" s="318" t="s">
        <v>9329</v>
      </c>
    </row>
    <row r="72" spans="1:13" ht="25.5">
      <c r="A72" s="318">
        <v>66</v>
      </c>
      <c r="B72" s="318" t="s">
        <v>132</v>
      </c>
      <c r="C72" s="326" t="s">
        <v>8823</v>
      </c>
      <c r="D72" s="343">
        <v>6156884</v>
      </c>
      <c r="E72" s="327" t="s">
        <v>9207</v>
      </c>
      <c r="F72" s="318">
        <v>2018</v>
      </c>
      <c r="G72" s="327">
        <v>6100051467</v>
      </c>
      <c r="H72" s="346">
        <v>6100051467</v>
      </c>
      <c r="I72" s="328">
        <v>43308</v>
      </c>
      <c r="J72" s="327" t="s">
        <v>8907</v>
      </c>
      <c r="K72" s="320" t="s">
        <v>9157</v>
      </c>
      <c r="L72" s="318" t="s">
        <v>9158</v>
      </c>
      <c r="M72" s="318" t="s">
        <v>9329</v>
      </c>
    </row>
    <row r="73" spans="1:13" ht="25.5">
      <c r="A73" s="318">
        <v>67</v>
      </c>
      <c r="B73" s="318" t="s">
        <v>132</v>
      </c>
      <c r="C73" s="326" t="s">
        <v>8824</v>
      </c>
      <c r="D73" s="343">
        <v>6156897</v>
      </c>
      <c r="E73" s="327" t="s">
        <v>9207</v>
      </c>
      <c r="F73" s="318">
        <v>2018</v>
      </c>
      <c r="G73" s="327">
        <v>6100051471</v>
      </c>
      <c r="H73" s="346">
        <v>6100051471</v>
      </c>
      <c r="I73" s="328">
        <v>43307</v>
      </c>
      <c r="J73" s="327" t="s">
        <v>8908</v>
      </c>
      <c r="K73" s="320" t="s">
        <v>9159</v>
      </c>
      <c r="L73" s="318" t="s">
        <v>9160</v>
      </c>
      <c r="M73" s="318" t="s">
        <v>9329</v>
      </c>
    </row>
    <row r="74" spans="1:13" ht="25.5">
      <c r="A74" s="318">
        <v>68</v>
      </c>
      <c r="B74" s="318" t="s">
        <v>132</v>
      </c>
      <c r="C74" s="326" t="s">
        <v>8825</v>
      </c>
      <c r="D74" s="343">
        <v>6156909</v>
      </c>
      <c r="E74" s="327" t="s">
        <v>9207</v>
      </c>
      <c r="F74" s="318">
        <v>2018</v>
      </c>
      <c r="G74" s="327">
        <v>6100051476</v>
      </c>
      <c r="H74" s="346">
        <v>6100051476</v>
      </c>
      <c r="I74" s="328">
        <v>43311</v>
      </c>
      <c r="J74" s="327" t="s">
        <v>8909</v>
      </c>
      <c r="K74" s="320" t="s">
        <v>9161</v>
      </c>
      <c r="L74" s="318" t="s">
        <v>9162</v>
      </c>
      <c r="M74" s="318" t="s">
        <v>9329</v>
      </c>
    </row>
    <row r="75" spans="1:13" ht="25.5">
      <c r="A75" s="318">
        <v>69</v>
      </c>
      <c r="B75" s="318" t="s">
        <v>132</v>
      </c>
      <c r="C75" s="326" t="s">
        <v>8826</v>
      </c>
      <c r="D75" s="343">
        <v>6156961</v>
      </c>
      <c r="E75" s="327" t="s">
        <v>9207</v>
      </c>
      <c r="F75" s="318">
        <v>2018</v>
      </c>
      <c r="G75" s="327">
        <v>6100051475</v>
      </c>
      <c r="H75" s="346">
        <v>6100051475</v>
      </c>
      <c r="I75" s="328">
        <v>43312</v>
      </c>
      <c r="J75" s="327" t="s">
        <v>8910</v>
      </c>
      <c r="K75" s="320" t="s">
        <v>9163</v>
      </c>
      <c r="L75" s="318" t="s">
        <v>9164</v>
      </c>
      <c r="M75" s="318" t="s">
        <v>9329</v>
      </c>
    </row>
    <row r="76" spans="1:13" ht="25.5">
      <c r="A76" s="318">
        <v>70</v>
      </c>
      <c r="B76" s="318" t="s">
        <v>132</v>
      </c>
      <c r="C76" s="326" t="s">
        <v>8827</v>
      </c>
      <c r="D76" s="343">
        <v>6156970</v>
      </c>
      <c r="E76" s="327" t="s">
        <v>9207</v>
      </c>
      <c r="F76" s="318">
        <v>2018</v>
      </c>
      <c r="G76" s="327">
        <v>6100051015</v>
      </c>
      <c r="H76" s="346">
        <v>6100051015</v>
      </c>
      <c r="I76" s="328">
        <v>43314</v>
      </c>
      <c r="J76" s="327" t="s">
        <v>8911</v>
      </c>
      <c r="K76" s="320" t="s">
        <v>9165</v>
      </c>
      <c r="L76" s="318" t="s">
        <v>9166</v>
      </c>
      <c r="M76" s="318" t="s">
        <v>9329</v>
      </c>
    </row>
    <row r="77" spans="1:13" ht="89.25">
      <c r="A77" s="318">
        <v>71</v>
      </c>
      <c r="B77" s="318" t="s">
        <v>132</v>
      </c>
      <c r="C77" s="326" t="s">
        <v>8827</v>
      </c>
      <c r="D77" s="343">
        <v>6157017</v>
      </c>
      <c r="E77" s="327" t="s">
        <v>9207</v>
      </c>
      <c r="F77" s="318">
        <v>2018</v>
      </c>
      <c r="G77" s="327">
        <v>6100050887</v>
      </c>
      <c r="H77" s="346">
        <v>6100050887</v>
      </c>
      <c r="I77" s="328">
        <v>43325</v>
      </c>
      <c r="J77" s="327" t="s">
        <v>8912</v>
      </c>
      <c r="K77" s="320" t="s">
        <v>9167</v>
      </c>
      <c r="L77" s="318" t="s">
        <v>9168</v>
      </c>
      <c r="M77" s="320" t="s">
        <v>9330</v>
      </c>
    </row>
    <row r="78" spans="1:13" ht="25.5">
      <c r="A78" s="318">
        <v>72</v>
      </c>
      <c r="B78" s="318" t="s">
        <v>132</v>
      </c>
      <c r="C78" s="326" t="s">
        <v>8828</v>
      </c>
      <c r="D78" s="343">
        <v>6157018</v>
      </c>
      <c r="E78" s="327" t="s">
        <v>9207</v>
      </c>
      <c r="F78" s="318">
        <v>2018</v>
      </c>
      <c r="G78" s="327">
        <v>6100051731</v>
      </c>
      <c r="H78" s="346">
        <v>6100051731</v>
      </c>
      <c r="I78" s="328">
        <v>43325</v>
      </c>
      <c r="J78" s="327" t="s">
        <v>8913</v>
      </c>
      <c r="K78" s="320" t="s">
        <v>9169</v>
      </c>
      <c r="L78" s="318" t="s">
        <v>9170</v>
      </c>
      <c r="M78" s="318" t="s">
        <v>9329</v>
      </c>
    </row>
    <row r="79" spans="1:13" ht="25.5">
      <c r="A79" s="318">
        <v>73</v>
      </c>
      <c r="B79" s="318" t="s">
        <v>132</v>
      </c>
      <c r="C79" s="326" t="s">
        <v>8829</v>
      </c>
      <c r="D79" s="343">
        <v>6157067</v>
      </c>
      <c r="E79" s="327" t="s">
        <v>9207</v>
      </c>
      <c r="F79" s="318">
        <v>2018</v>
      </c>
      <c r="G79" s="327">
        <v>6100051941</v>
      </c>
      <c r="H79" s="346">
        <v>6100051941</v>
      </c>
      <c r="I79" s="328">
        <v>43336</v>
      </c>
      <c r="J79" s="327" t="s">
        <v>8914</v>
      </c>
      <c r="K79" s="320" t="s">
        <v>9171</v>
      </c>
      <c r="L79" s="318" t="s">
        <v>9172</v>
      </c>
      <c r="M79" s="318" t="s">
        <v>9329</v>
      </c>
    </row>
    <row r="80" spans="1:13" ht="76.5">
      <c r="A80" s="318">
        <v>74</v>
      </c>
      <c r="B80" s="318" t="s">
        <v>132</v>
      </c>
      <c r="C80" s="326" t="s">
        <v>8830</v>
      </c>
      <c r="D80" s="343">
        <v>6157112</v>
      </c>
      <c r="E80" s="327" t="s">
        <v>9207</v>
      </c>
      <c r="F80" s="318">
        <v>2018</v>
      </c>
      <c r="G80" s="327">
        <v>6100051468</v>
      </c>
      <c r="H80" s="346">
        <v>6100051468</v>
      </c>
      <c r="I80" s="328">
        <v>43339</v>
      </c>
      <c r="J80" s="327" t="s">
        <v>8915</v>
      </c>
      <c r="K80" s="320" t="s">
        <v>9173</v>
      </c>
      <c r="L80" s="318" t="s">
        <v>9174</v>
      </c>
      <c r="M80" s="318" t="s">
        <v>9329</v>
      </c>
    </row>
    <row r="81" spans="1:13" ht="38.25">
      <c r="A81" s="318">
        <v>75</v>
      </c>
      <c r="B81" s="318" t="s">
        <v>132</v>
      </c>
      <c r="C81" s="326" t="s">
        <v>8831</v>
      </c>
      <c r="D81" s="343">
        <v>6157128</v>
      </c>
      <c r="E81" s="327" t="s">
        <v>9207</v>
      </c>
      <c r="F81" s="318">
        <v>2018</v>
      </c>
      <c r="G81" s="327">
        <v>6100051943</v>
      </c>
      <c r="H81" s="346">
        <v>6100051943</v>
      </c>
      <c r="I81" s="328">
        <v>43340</v>
      </c>
      <c r="J81" s="327" t="s">
        <v>8916</v>
      </c>
      <c r="K81" s="320" t="s">
        <v>9175</v>
      </c>
      <c r="L81" s="318" t="s">
        <v>9176</v>
      </c>
      <c r="M81" s="318" t="s">
        <v>9329</v>
      </c>
    </row>
    <row r="82" spans="1:13" ht="25.5">
      <c r="A82" s="318">
        <v>76</v>
      </c>
      <c r="B82" s="318" t="s">
        <v>132</v>
      </c>
      <c r="C82" s="326" t="s">
        <v>8832</v>
      </c>
      <c r="D82" s="343">
        <v>6157133</v>
      </c>
      <c r="E82" s="327" t="s">
        <v>9207</v>
      </c>
      <c r="F82" s="318">
        <v>2018</v>
      </c>
      <c r="G82" s="327">
        <v>6100051940</v>
      </c>
      <c r="H82" s="346">
        <v>6100051940</v>
      </c>
      <c r="I82" s="328">
        <v>43341</v>
      </c>
      <c r="J82" s="327" t="s">
        <v>8917</v>
      </c>
      <c r="K82" s="320" t="s">
        <v>9177</v>
      </c>
      <c r="L82" s="318" t="s">
        <v>9178</v>
      </c>
      <c r="M82" s="318" t="s">
        <v>9329</v>
      </c>
    </row>
    <row r="83" spans="1:13" ht="25.5">
      <c r="A83" s="318">
        <v>77</v>
      </c>
      <c r="B83" s="318" t="s">
        <v>132</v>
      </c>
      <c r="C83" s="326" t="s">
        <v>8833</v>
      </c>
      <c r="D83" s="343">
        <v>6157151</v>
      </c>
      <c r="E83" s="327" t="s">
        <v>9207</v>
      </c>
      <c r="F83" s="318">
        <v>2018</v>
      </c>
      <c r="G83" s="327">
        <v>6100052403</v>
      </c>
      <c r="H83" s="346">
        <v>6100052403</v>
      </c>
      <c r="I83" s="328">
        <v>43348</v>
      </c>
      <c r="J83" s="327" t="s">
        <v>8918</v>
      </c>
      <c r="K83" s="320" t="s">
        <v>9179</v>
      </c>
      <c r="L83" s="318" t="s">
        <v>9180</v>
      </c>
      <c r="M83" s="318" t="s">
        <v>9329</v>
      </c>
    </row>
    <row r="84" spans="1:13" ht="25.5">
      <c r="A84" s="318">
        <v>78</v>
      </c>
      <c r="B84" s="318" t="s">
        <v>132</v>
      </c>
      <c r="C84" s="326" t="s">
        <v>8834</v>
      </c>
      <c r="D84" s="343">
        <v>6157152</v>
      </c>
      <c r="E84" s="327" t="s">
        <v>9207</v>
      </c>
      <c r="F84" s="318">
        <v>2018</v>
      </c>
      <c r="G84" s="327">
        <v>6100052405</v>
      </c>
      <c r="H84" s="346">
        <v>6100052405</v>
      </c>
      <c r="I84" s="328">
        <v>43347</v>
      </c>
      <c r="J84" s="327" t="s">
        <v>8919</v>
      </c>
      <c r="K84" s="320" t="s">
        <v>9181</v>
      </c>
      <c r="L84" s="318"/>
      <c r="M84" s="336"/>
    </row>
    <row r="85" spans="1:13" ht="25.5">
      <c r="A85" s="318">
        <v>79</v>
      </c>
      <c r="B85" s="318" t="s">
        <v>132</v>
      </c>
      <c r="C85" s="326" t="s">
        <v>8835</v>
      </c>
      <c r="D85" s="343">
        <v>6157178</v>
      </c>
      <c r="E85" s="327" t="s">
        <v>9207</v>
      </c>
      <c r="F85" s="318">
        <v>2018</v>
      </c>
      <c r="G85" s="327">
        <v>6100052547</v>
      </c>
      <c r="H85" s="346">
        <v>6100052547</v>
      </c>
      <c r="I85" s="328">
        <v>43355</v>
      </c>
      <c r="J85" s="327" t="s">
        <v>8920</v>
      </c>
      <c r="K85" s="320" t="s">
        <v>9182</v>
      </c>
      <c r="L85" s="318" t="s">
        <v>9183</v>
      </c>
      <c r="M85" s="318" t="s">
        <v>9329</v>
      </c>
    </row>
    <row r="86" spans="1:13" ht="25.5">
      <c r="A86" s="318">
        <v>80</v>
      </c>
      <c r="B86" s="318" t="s">
        <v>132</v>
      </c>
      <c r="C86" s="326" t="s">
        <v>8836</v>
      </c>
      <c r="D86" s="343">
        <v>6157238</v>
      </c>
      <c r="E86" s="327" t="s">
        <v>9207</v>
      </c>
      <c r="F86" s="318">
        <v>2018</v>
      </c>
      <c r="G86" s="327">
        <v>6100052686</v>
      </c>
      <c r="H86" s="346">
        <v>6100052686</v>
      </c>
      <c r="I86" s="328">
        <v>43361</v>
      </c>
      <c r="J86" s="327" t="s">
        <v>8921</v>
      </c>
      <c r="K86" s="320" t="s">
        <v>9184</v>
      </c>
      <c r="L86" s="318" t="s">
        <v>9185</v>
      </c>
      <c r="M86" s="318" t="s">
        <v>9329</v>
      </c>
    </row>
    <row r="87" spans="1:13" ht="38.25">
      <c r="A87" s="318">
        <v>81</v>
      </c>
      <c r="B87" s="318" t="s">
        <v>132</v>
      </c>
      <c r="C87" s="326" t="s">
        <v>8837</v>
      </c>
      <c r="D87" s="343">
        <v>6157344</v>
      </c>
      <c r="E87" s="327" t="s">
        <v>9207</v>
      </c>
      <c r="F87" s="318">
        <v>2018</v>
      </c>
      <c r="G87" s="327">
        <v>6100052390</v>
      </c>
      <c r="H87" s="346">
        <v>6100052390</v>
      </c>
      <c r="I87" s="328">
        <v>43363</v>
      </c>
      <c r="J87" s="327" t="s">
        <v>8922</v>
      </c>
      <c r="K87" s="320" t="s">
        <v>9186</v>
      </c>
      <c r="L87" s="318" t="s">
        <v>9187</v>
      </c>
      <c r="M87" s="318" t="s">
        <v>9329</v>
      </c>
    </row>
    <row r="88" spans="1:13" ht="25.5">
      <c r="A88" s="318">
        <v>82</v>
      </c>
      <c r="B88" s="318" t="s">
        <v>132</v>
      </c>
      <c r="C88" s="326" t="s">
        <v>8838</v>
      </c>
      <c r="D88" s="343">
        <v>6157348</v>
      </c>
      <c r="E88" s="327" t="s">
        <v>9207</v>
      </c>
      <c r="F88" s="318">
        <v>2018</v>
      </c>
      <c r="G88" s="327">
        <v>6100052683</v>
      </c>
      <c r="H88" s="346">
        <v>6100052683</v>
      </c>
      <c r="I88" s="328">
        <v>43368</v>
      </c>
      <c r="J88" s="327" t="s">
        <v>8923</v>
      </c>
      <c r="K88" s="320" t="s">
        <v>9188</v>
      </c>
      <c r="L88" s="318"/>
      <c r="M88" s="336"/>
    </row>
    <row r="89" spans="1:13" ht="25.5">
      <c r="A89" s="318">
        <v>83</v>
      </c>
      <c r="B89" s="318" t="s">
        <v>132</v>
      </c>
      <c r="C89" s="326" t="s">
        <v>8835</v>
      </c>
      <c r="D89" s="343">
        <v>6157349</v>
      </c>
      <c r="E89" s="327" t="s">
        <v>9207</v>
      </c>
      <c r="F89" s="318">
        <v>2018</v>
      </c>
      <c r="G89" s="327">
        <v>6100052840</v>
      </c>
      <c r="H89" s="346">
        <v>6100052840</v>
      </c>
      <c r="I89" s="328">
        <v>43368</v>
      </c>
      <c r="J89" s="327" t="s">
        <v>8924</v>
      </c>
      <c r="K89" s="320" t="s">
        <v>9189</v>
      </c>
      <c r="L89" s="318" t="s">
        <v>9190</v>
      </c>
      <c r="M89" s="318" t="s">
        <v>9329</v>
      </c>
    </row>
    <row r="90" spans="1:13" ht="25.5">
      <c r="A90" s="318">
        <v>84</v>
      </c>
      <c r="B90" s="318" t="s">
        <v>132</v>
      </c>
      <c r="C90" s="326" t="s">
        <v>8839</v>
      </c>
      <c r="D90" s="343">
        <v>6157387</v>
      </c>
      <c r="E90" s="327" t="s">
        <v>9207</v>
      </c>
      <c r="F90" s="318">
        <v>2018</v>
      </c>
      <c r="G90" s="327">
        <v>6100052838</v>
      </c>
      <c r="H90" s="346">
        <v>6100052838</v>
      </c>
      <c r="I90" s="328">
        <v>43370</v>
      </c>
      <c r="J90" s="327" t="s">
        <v>8925</v>
      </c>
      <c r="K90" s="320" t="s">
        <v>9191</v>
      </c>
      <c r="L90" s="318" t="s">
        <v>9192</v>
      </c>
      <c r="M90" s="318" t="s">
        <v>9329</v>
      </c>
    </row>
    <row r="91" spans="1:13" ht="25.5">
      <c r="A91" s="318">
        <v>85</v>
      </c>
      <c r="B91" s="318" t="s">
        <v>132</v>
      </c>
      <c r="C91" s="326" t="s">
        <v>8840</v>
      </c>
      <c r="D91" s="343">
        <v>6157396</v>
      </c>
      <c r="E91" s="327" t="s">
        <v>9207</v>
      </c>
      <c r="F91" s="318">
        <v>2018</v>
      </c>
      <c r="G91" s="327">
        <v>6100052391</v>
      </c>
      <c r="H91" s="346">
        <v>6100052391</v>
      </c>
      <c r="I91" s="328">
        <v>43383</v>
      </c>
      <c r="J91" s="327" t="s">
        <v>8926</v>
      </c>
      <c r="K91" s="320" t="s">
        <v>9193</v>
      </c>
      <c r="L91" s="318" t="s">
        <v>9194</v>
      </c>
      <c r="M91" s="318" t="s">
        <v>9329</v>
      </c>
    </row>
    <row r="92" spans="1:13" ht="25.5">
      <c r="A92" s="318">
        <v>86</v>
      </c>
      <c r="B92" s="318" t="s">
        <v>132</v>
      </c>
      <c r="C92" s="326" t="s">
        <v>8841</v>
      </c>
      <c r="D92" s="343">
        <v>6157397</v>
      </c>
      <c r="E92" s="327" t="s">
        <v>9207</v>
      </c>
      <c r="F92" s="318">
        <v>2018</v>
      </c>
      <c r="G92" s="327">
        <v>6100052389</v>
      </c>
      <c r="H92" s="346">
        <v>6100052389</v>
      </c>
      <c r="I92" s="328">
        <v>43383</v>
      </c>
      <c r="J92" s="327" t="s">
        <v>8927</v>
      </c>
      <c r="K92" s="320" t="s">
        <v>9195</v>
      </c>
      <c r="L92" s="318" t="s">
        <v>9196</v>
      </c>
      <c r="M92" s="318" t="s">
        <v>9329</v>
      </c>
    </row>
    <row r="93" spans="1:13" ht="51">
      <c r="A93" s="318">
        <v>87</v>
      </c>
      <c r="B93" s="318" t="s">
        <v>132</v>
      </c>
      <c r="C93" s="326" t="s">
        <v>8842</v>
      </c>
      <c r="D93" s="343">
        <v>6157423</v>
      </c>
      <c r="E93" s="327" t="s">
        <v>9207</v>
      </c>
      <c r="F93" s="318">
        <v>2018</v>
      </c>
      <c r="G93" s="327">
        <v>6100053232</v>
      </c>
      <c r="H93" s="346">
        <v>6100053232</v>
      </c>
      <c r="I93" s="328">
        <v>43388</v>
      </c>
      <c r="J93" s="327" t="s">
        <v>8928</v>
      </c>
      <c r="K93" s="320" t="s">
        <v>9197</v>
      </c>
      <c r="L93" s="318" t="s">
        <v>9198</v>
      </c>
      <c r="M93" s="320" t="s">
        <v>9327</v>
      </c>
    </row>
    <row r="94" spans="1:13" ht="25.5">
      <c r="A94" s="318">
        <v>88</v>
      </c>
      <c r="B94" s="318" t="s">
        <v>132</v>
      </c>
      <c r="C94" s="326" t="s">
        <v>8842</v>
      </c>
      <c r="D94" s="343">
        <v>6157447</v>
      </c>
      <c r="E94" s="327" t="s">
        <v>9207</v>
      </c>
      <c r="F94" s="318">
        <v>2018</v>
      </c>
      <c r="G94" s="327">
        <v>6100053213</v>
      </c>
      <c r="H94" s="346">
        <v>6100053213</v>
      </c>
      <c r="I94" s="328">
        <v>43395</v>
      </c>
      <c r="J94" s="327" t="s">
        <v>8929</v>
      </c>
      <c r="K94" s="320" t="s">
        <v>9199</v>
      </c>
      <c r="L94" s="318" t="s">
        <v>9200</v>
      </c>
      <c r="M94" s="318" t="s">
        <v>9329</v>
      </c>
    </row>
    <row r="95" spans="1:13" ht="25.5">
      <c r="A95" s="318">
        <v>89</v>
      </c>
      <c r="B95" s="318" t="s">
        <v>132</v>
      </c>
      <c r="C95" s="326" t="s">
        <v>8843</v>
      </c>
      <c r="D95" s="343">
        <v>6157448</v>
      </c>
      <c r="E95" s="327" t="s">
        <v>9207</v>
      </c>
      <c r="F95" s="318">
        <v>2018</v>
      </c>
      <c r="G95" s="327">
        <v>6100053224</v>
      </c>
      <c r="H95" s="346">
        <v>6100053224</v>
      </c>
      <c r="I95" s="328">
        <v>43395</v>
      </c>
      <c r="J95" s="327" t="s">
        <v>8930</v>
      </c>
      <c r="K95" s="320" t="s">
        <v>9201</v>
      </c>
      <c r="L95" s="318" t="s">
        <v>9202</v>
      </c>
      <c r="M95" s="318" t="s">
        <v>9329</v>
      </c>
    </row>
    <row r="96" spans="1:13" ht="25.5">
      <c r="A96" s="318">
        <v>90</v>
      </c>
      <c r="B96" s="318" t="s">
        <v>132</v>
      </c>
      <c r="C96" s="326" t="s">
        <v>8844</v>
      </c>
      <c r="D96" s="343">
        <v>6157449</v>
      </c>
      <c r="E96" s="327" t="s">
        <v>9207</v>
      </c>
      <c r="F96" s="318">
        <v>2018</v>
      </c>
      <c r="G96" s="327">
        <v>6100053211</v>
      </c>
      <c r="H96" s="346">
        <v>6100053211</v>
      </c>
      <c r="I96" s="328">
        <v>43395</v>
      </c>
      <c r="J96" s="327" t="s">
        <v>8931</v>
      </c>
      <c r="K96" s="320" t="s">
        <v>9203</v>
      </c>
      <c r="L96" s="318" t="s">
        <v>9204</v>
      </c>
      <c r="M96" s="318" t="s">
        <v>9329</v>
      </c>
    </row>
    <row r="97" spans="1:13" ht="38.25">
      <c r="A97" s="318">
        <v>91</v>
      </c>
      <c r="B97" s="318" t="s">
        <v>132</v>
      </c>
      <c r="C97" s="326" t="s">
        <v>8845</v>
      </c>
      <c r="D97" s="343">
        <v>6157653</v>
      </c>
      <c r="E97" s="327" t="s">
        <v>9207</v>
      </c>
      <c r="F97" s="318">
        <v>2018</v>
      </c>
      <c r="G97" s="327">
        <v>6100053864</v>
      </c>
      <c r="H97" s="346">
        <v>6100053864</v>
      </c>
      <c r="I97" s="328">
        <v>43417</v>
      </c>
      <c r="J97" s="327" t="s">
        <v>8861</v>
      </c>
      <c r="K97" s="320" t="s">
        <v>9205</v>
      </c>
      <c r="L97" s="318" t="s">
        <v>9206</v>
      </c>
      <c r="M97" s="318" t="s">
        <v>9329</v>
      </c>
    </row>
  </sheetData>
  <autoFilter ref="A6:M97"/>
  <mergeCells count="9">
    <mergeCell ref="M4:M5"/>
    <mergeCell ref="A1:L2"/>
    <mergeCell ref="A4:A5"/>
    <mergeCell ref="C4:C5"/>
    <mergeCell ref="D4:D5"/>
    <mergeCell ref="E4:E5"/>
    <mergeCell ref="F4:F5"/>
    <mergeCell ref="G4:L4"/>
    <mergeCell ref="B4: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70" zoomScaleNormal="70" workbookViewId="0">
      <pane xSplit="2" ySplit="5" topLeftCell="C6" activePane="bottomRight" state="frozen"/>
      <selection pane="topRight" activeCell="D1" sqref="D1"/>
      <selection pane="bottomLeft" activeCell="A6" sqref="A6"/>
      <selection pane="bottomRight" activeCell="A7" sqref="A7:A98"/>
    </sheetView>
  </sheetViews>
  <sheetFormatPr defaultRowHeight="15.75"/>
  <cols>
    <col min="1" max="1" width="9" style="310"/>
    <col min="2" max="2" width="13.5" style="310" customWidth="1"/>
    <col min="3" max="3" width="9.5" style="310" hidden="1" customWidth="1"/>
    <col min="4" max="4" width="67.5" style="322" customWidth="1"/>
    <col min="5" max="5" width="11.75" style="310" hidden="1" customWidth="1"/>
    <col min="6" max="6" width="22.375" style="310" customWidth="1"/>
    <col min="7" max="7" width="16.75" style="323" customWidth="1"/>
    <col min="8" max="8" width="11.5" style="310" customWidth="1"/>
    <col min="9" max="9" width="11.5" style="310" hidden="1" customWidth="1"/>
    <col min="10" max="10" width="11.5" style="310" customWidth="1"/>
    <col min="11" max="11" width="38.875" style="310" customWidth="1"/>
    <col min="12" max="12" width="26.25" style="310" customWidth="1"/>
    <col min="13" max="13" width="16" style="310" customWidth="1"/>
    <col min="14" max="14" width="17.375" style="321" customWidth="1"/>
    <col min="15" max="16384" width="9" style="310"/>
  </cols>
  <sheetData>
    <row r="1" spans="1:14">
      <c r="A1" s="377" t="s">
        <v>9336</v>
      </c>
      <c r="B1" s="377"/>
      <c r="C1" s="377"/>
      <c r="D1" s="377"/>
      <c r="E1" s="377"/>
      <c r="F1" s="377"/>
      <c r="G1" s="377"/>
      <c r="H1" s="377"/>
      <c r="I1" s="377"/>
      <c r="J1" s="377"/>
      <c r="K1" s="377"/>
      <c r="L1" s="377"/>
      <c r="M1" s="377"/>
      <c r="N1" s="307" t="s">
        <v>7096</v>
      </c>
    </row>
    <row r="2" spans="1:14">
      <c r="A2" s="377"/>
      <c r="B2" s="377"/>
      <c r="C2" s="377"/>
      <c r="D2" s="377"/>
      <c r="E2" s="377"/>
      <c r="F2" s="377"/>
      <c r="G2" s="377"/>
      <c r="H2" s="377"/>
      <c r="I2" s="377"/>
      <c r="J2" s="377"/>
      <c r="K2" s="377"/>
      <c r="L2" s="377"/>
      <c r="M2" s="377"/>
      <c r="N2" s="308"/>
    </row>
    <row r="3" spans="1:14">
      <c r="A3" s="311"/>
      <c r="B3" s="311"/>
      <c r="C3" s="311"/>
      <c r="D3" s="312"/>
      <c r="E3" s="313"/>
      <c r="F3" s="313"/>
      <c r="G3" s="313"/>
      <c r="H3" s="313"/>
      <c r="I3" s="313"/>
      <c r="J3" s="313"/>
      <c r="K3" s="313"/>
      <c r="L3" s="313"/>
      <c r="M3" s="10"/>
      <c r="N3" s="309"/>
    </row>
    <row r="4" spans="1:14" ht="15.75" customHeight="1">
      <c r="A4" s="378" t="s">
        <v>7089</v>
      </c>
      <c r="B4" s="381" t="s">
        <v>8143</v>
      </c>
      <c r="C4" s="340"/>
      <c r="D4" s="376" t="s">
        <v>588</v>
      </c>
      <c r="E4" s="379" t="s">
        <v>7094</v>
      </c>
      <c r="F4" s="376" t="s">
        <v>7093</v>
      </c>
      <c r="G4" s="376" t="s">
        <v>7088</v>
      </c>
      <c r="H4" s="376" t="s">
        <v>590</v>
      </c>
      <c r="I4" s="376"/>
      <c r="J4" s="376"/>
      <c r="K4" s="376"/>
      <c r="L4" s="376"/>
      <c r="M4" s="376"/>
      <c r="N4" s="376" t="s">
        <v>7095</v>
      </c>
    </row>
    <row r="5" spans="1:14" ht="74.25" customHeight="1">
      <c r="A5" s="378"/>
      <c r="B5" s="382"/>
      <c r="C5" s="341"/>
      <c r="D5" s="376"/>
      <c r="E5" s="380"/>
      <c r="F5" s="376"/>
      <c r="G5" s="376"/>
      <c r="H5" s="314" t="s">
        <v>136</v>
      </c>
      <c r="I5" s="314" t="s">
        <v>7097</v>
      </c>
      <c r="J5" s="315" t="s">
        <v>135</v>
      </c>
      <c r="K5" s="314" t="s">
        <v>591</v>
      </c>
      <c r="L5" s="314" t="s">
        <v>7091</v>
      </c>
      <c r="M5" s="314" t="s">
        <v>7092</v>
      </c>
      <c r="N5" s="376"/>
    </row>
    <row r="6" spans="1:14">
      <c r="A6" s="316"/>
      <c r="B6" s="316"/>
      <c r="C6" s="316"/>
      <c r="D6" s="317"/>
      <c r="E6" s="318"/>
      <c r="F6" s="316"/>
      <c r="G6" s="318"/>
      <c r="H6" s="316"/>
      <c r="I6" s="316"/>
      <c r="J6" s="319"/>
      <c r="K6" s="316"/>
      <c r="L6" s="320"/>
      <c r="M6" s="318"/>
      <c r="N6" s="325"/>
    </row>
    <row r="7" spans="1:14" ht="51">
      <c r="A7" s="318">
        <v>1</v>
      </c>
      <c r="B7" s="316" t="s">
        <v>132</v>
      </c>
      <c r="C7" s="316"/>
      <c r="D7" s="317" t="s">
        <v>8769</v>
      </c>
      <c r="E7" s="318">
        <v>6145165</v>
      </c>
      <c r="F7" s="316" t="s">
        <v>9207</v>
      </c>
      <c r="G7" s="318">
        <v>2017</v>
      </c>
      <c r="H7" s="316">
        <v>6100025490</v>
      </c>
      <c r="I7" s="316">
        <v>6100025490</v>
      </c>
      <c r="J7" s="319">
        <v>41911</v>
      </c>
      <c r="K7" s="316" t="s">
        <v>8997</v>
      </c>
      <c r="L7" s="320" t="s">
        <v>9208</v>
      </c>
      <c r="M7" s="318"/>
      <c r="N7" s="320"/>
    </row>
    <row r="8" spans="1:14" ht="38.25">
      <c r="A8" s="318">
        <v>2</v>
      </c>
      <c r="B8" s="316" t="s">
        <v>132</v>
      </c>
      <c r="C8" s="316"/>
      <c r="D8" s="317" t="s">
        <v>8932</v>
      </c>
      <c r="E8" s="318">
        <v>6145164</v>
      </c>
      <c r="F8" s="316" t="s">
        <v>9207</v>
      </c>
      <c r="G8" s="318">
        <v>2017</v>
      </c>
      <c r="H8" s="316">
        <v>6100026269</v>
      </c>
      <c r="I8" s="316">
        <v>6100026269</v>
      </c>
      <c r="J8" s="319">
        <v>41897</v>
      </c>
      <c r="K8" s="316" t="s">
        <v>7763</v>
      </c>
      <c r="L8" s="320" t="s">
        <v>9209</v>
      </c>
      <c r="M8" s="318"/>
      <c r="N8" s="320"/>
    </row>
    <row r="9" spans="1:14" ht="114.75">
      <c r="A9" s="318">
        <v>3</v>
      </c>
      <c r="B9" s="316" t="s">
        <v>132</v>
      </c>
      <c r="C9" s="316"/>
      <c r="D9" s="317" t="s">
        <v>7178</v>
      </c>
      <c r="E9" s="318">
        <v>6153328</v>
      </c>
      <c r="F9" s="316" t="s">
        <v>9207</v>
      </c>
      <c r="G9" s="318">
        <v>2017</v>
      </c>
      <c r="H9" s="316">
        <v>6100038642</v>
      </c>
      <c r="I9" s="316">
        <v>6100038642</v>
      </c>
      <c r="J9" s="319">
        <v>42601</v>
      </c>
      <c r="K9" s="316" t="s">
        <v>7487</v>
      </c>
      <c r="L9" s="320" t="s">
        <v>9210</v>
      </c>
      <c r="M9" s="318" t="s">
        <v>8349</v>
      </c>
      <c r="N9" s="325" t="s">
        <v>9326</v>
      </c>
    </row>
    <row r="10" spans="1:14" ht="63.75">
      <c r="A10" s="318">
        <v>4</v>
      </c>
      <c r="B10" s="316" t="s">
        <v>132</v>
      </c>
      <c r="C10" s="316"/>
      <c r="D10" s="317" t="s">
        <v>7185</v>
      </c>
      <c r="E10" s="318">
        <v>6153790</v>
      </c>
      <c r="F10" s="316" t="s">
        <v>9207</v>
      </c>
      <c r="G10" s="318">
        <v>2017</v>
      </c>
      <c r="H10" s="316">
        <v>6100039589</v>
      </c>
      <c r="I10" s="316">
        <v>6100039589</v>
      </c>
      <c r="J10" s="319">
        <v>42675</v>
      </c>
      <c r="K10" s="316" t="s">
        <v>8870</v>
      </c>
      <c r="L10" s="320" t="s">
        <v>9084</v>
      </c>
      <c r="M10" s="318" t="s">
        <v>9085</v>
      </c>
      <c r="N10" s="325" t="s">
        <v>9326</v>
      </c>
    </row>
    <row r="11" spans="1:14" ht="63.75">
      <c r="A11" s="318">
        <v>5</v>
      </c>
      <c r="B11" s="316" t="s">
        <v>132</v>
      </c>
      <c r="C11" s="316"/>
      <c r="D11" s="317" t="s">
        <v>7185</v>
      </c>
      <c r="E11" s="318">
        <v>6153789</v>
      </c>
      <c r="F11" s="316" t="s">
        <v>9207</v>
      </c>
      <c r="G11" s="318">
        <v>2017</v>
      </c>
      <c r="H11" s="316">
        <v>6100039281</v>
      </c>
      <c r="I11" s="316">
        <v>6100039281</v>
      </c>
      <c r="J11" s="319">
        <v>42675</v>
      </c>
      <c r="K11" s="316" t="s">
        <v>7494</v>
      </c>
      <c r="L11" s="320" t="s">
        <v>9211</v>
      </c>
      <c r="M11" s="318" t="s">
        <v>8351</v>
      </c>
      <c r="N11" s="325" t="s">
        <v>9326</v>
      </c>
    </row>
    <row r="12" spans="1:14" ht="63.75">
      <c r="A12" s="318">
        <v>6</v>
      </c>
      <c r="B12" s="316" t="s">
        <v>132</v>
      </c>
      <c r="C12" s="316"/>
      <c r="D12" s="317" t="s">
        <v>7186</v>
      </c>
      <c r="E12" s="318">
        <v>6153792</v>
      </c>
      <c r="F12" s="316" t="s">
        <v>9207</v>
      </c>
      <c r="G12" s="318">
        <v>2017</v>
      </c>
      <c r="H12" s="316">
        <v>6100039593</v>
      </c>
      <c r="I12" s="316">
        <v>6100039593</v>
      </c>
      <c r="J12" s="319">
        <v>42675</v>
      </c>
      <c r="K12" s="316" t="s">
        <v>7496</v>
      </c>
      <c r="L12" s="320" t="s">
        <v>9212</v>
      </c>
      <c r="M12" s="318" t="s">
        <v>8353</v>
      </c>
      <c r="N12" s="325" t="s">
        <v>9326</v>
      </c>
    </row>
    <row r="13" spans="1:14" ht="63.75">
      <c r="A13" s="318">
        <v>7</v>
      </c>
      <c r="B13" s="316" t="s">
        <v>132</v>
      </c>
      <c r="C13" s="316"/>
      <c r="D13" s="317" t="s">
        <v>7185</v>
      </c>
      <c r="E13" s="318">
        <v>6153791</v>
      </c>
      <c r="F13" s="316" t="s">
        <v>9207</v>
      </c>
      <c r="G13" s="318">
        <v>2017</v>
      </c>
      <c r="H13" s="316">
        <v>6100039967</v>
      </c>
      <c r="I13" s="316">
        <v>6100039967</v>
      </c>
      <c r="J13" s="319">
        <v>42676</v>
      </c>
      <c r="K13" s="316" t="s">
        <v>7495</v>
      </c>
      <c r="L13" s="320" t="s">
        <v>9213</v>
      </c>
      <c r="M13" s="318" t="s">
        <v>8355</v>
      </c>
      <c r="N13" s="325" t="s">
        <v>9326</v>
      </c>
    </row>
    <row r="14" spans="1:14" ht="51">
      <c r="A14" s="318">
        <v>8</v>
      </c>
      <c r="B14" s="316" t="s">
        <v>132</v>
      </c>
      <c r="C14" s="316"/>
      <c r="D14" s="317" t="s">
        <v>7187</v>
      </c>
      <c r="E14" s="318">
        <v>6153794</v>
      </c>
      <c r="F14" s="316" t="s">
        <v>9207</v>
      </c>
      <c r="G14" s="318">
        <v>2017</v>
      </c>
      <c r="H14" s="316">
        <v>6100039574</v>
      </c>
      <c r="I14" s="316">
        <v>6100039574</v>
      </c>
      <c r="J14" s="319">
        <v>42681</v>
      </c>
      <c r="K14" s="316" t="s">
        <v>7498</v>
      </c>
      <c r="L14" s="320" t="s">
        <v>9214</v>
      </c>
      <c r="M14" s="318" t="s">
        <v>8357</v>
      </c>
      <c r="N14" s="325" t="s">
        <v>9326</v>
      </c>
    </row>
    <row r="15" spans="1:14" ht="51">
      <c r="A15" s="318">
        <v>9</v>
      </c>
      <c r="B15" s="316" t="s">
        <v>132</v>
      </c>
      <c r="C15" s="316"/>
      <c r="D15" s="317" t="s">
        <v>7156</v>
      </c>
      <c r="E15" s="318">
        <v>6153319</v>
      </c>
      <c r="F15" s="316" t="s">
        <v>9207</v>
      </c>
      <c r="G15" s="318">
        <v>2017</v>
      </c>
      <c r="H15" s="316">
        <v>6100038354</v>
      </c>
      <c r="I15" s="316">
        <v>6100038354</v>
      </c>
      <c r="J15" s="319">
        <v>42591</v>
      </c>
      <c r="K15" s="316" t="s">
        <v>8265</v>
      </c>
      <c r="L15" s="320" t="s">
        <v>9215</v>
      </c>
      <c r="M15" s="318"/>
      <c r="N15" s="324"/>
    </row>
    <row r="16" spans="1:14" ht="51">
      <c r="A16" s="318">
        <v>10</v>
      </c>
      <c r="B16" s="316" t="s">
        <v>132</v>
      </c>
      <c r="C16" s="316"/>
      <c r="D16" s="317" t="s">
        <v>7180</v>
      </c>
      <c r="E16" s="318">
        <v>6153445</v>
      </c>
      <c r="F16" s="316" t="s">
        <v>9207</v>
      </c>
      <c r="G16" s="318">
        <v>2017</v>
      </c>
      <c r="H16" s="316">
        <v>6100038346</v>
      </c>
      <c r="I16" s="316">
        <v>6100038346</v>
      </c>
      <c r="J16" s="319">
        <v>42618</v>
      </c>
      <c r="K16" s="316" t="s">
        <v>8266</v>
      </c>
      <c r="L16" s="320" t="s">
        <v>9216</v>
      </c>
      <c r="M16" s="318"/>
      <c r="N16" s="320"/>
    </row>
    <row r="17" spans="1:14" ht="38.25">
      <c r="A17" s="318">
        <v>11</v>
      </c>
      <c r="B17" s="316" t="s">
        <v>132</v>
      </c>
      <c r="C17" s="316"/>
      <c r="D17" s="317" t="s">
        <v>7180</v>
      </c>
      <c r="E17" s="318">
        <v>6153448</v>
      </c>
      <c r="F17" s="316" t="s">
        <v>9207</v>
      </c>
      <c r="G17" s="318">
        <v>2017</v>
      </c>
      <c r="H17" s="316">
        <v>6100039161</v>
      </c>
      <c r="I17" s="316">
        <v>6100039161</v>
      </c>
      <c r="J17" s="319">
        <v>42633</v>
      </c>
      <c r="K17" s="316" t="s">
        <v>8998</v>
      </c>
      <c r="L17" s="320" t="s">
        <v>9217</v>
      </c>
      <c r="M17" s="318"/>
      <c r="N17" s="320"/>
    </row>
    <row r="18" spans="1:14" ht="51">
      <c r="A18" s="318">
        <v>12</v>
      </c>
      <c r="B18" s="316" t="s">
        <v>132</v>
      </c>
      <c r="C18" s="316"/>
      <c r="D18" s="317" t="s">
        <v>7180</v>
      </c>
      <c r="E18" s="318">
        <v>6153650</v>
      </c>
      <c r="F18" s="316" t="s">
        <v>9207</v>
      </c>
      <c r="G18" s="318">
        <v>2017</v>
      </c>
      <c r="H18" s="316">
        <v>6100039350</v>
      </c>
      <c r="I18" s="316">
        <v>6100039350</v>
      </c>
      <c r="J18" s="319">
        <v>42647</v>
      </c>
      <c r="K18" s="316" t="s">
        <v>7490</v>
      </c>
      <c r="L18" s="320" t="s">
        <v>9218</v>
      </c>
      <c r="M18" s="318" t="s">
        <v>8361</v>
      </c>
      <c r="N18" s="325" t="s">
        <v>9326</v>
      </c>
    </row>
    <row r="19" spans="1:14" ht="51">
      <c r="A19" s="318">
        <v>13</v>
      </c>
      <c r="B19" s="316" t="s">
        <v>132</v>
      </c>
      <c r="C19" s="316"/>
      <c r="D19" s="317" t="s">
        <v>7180</v>
      </c>
      <c r="E19" s="318">
        <v>6153793</v>
      </c>
      <c r="F19" s="316" t="s">
        <v>9207</v>
      </c>
      <c r="G19" s="318">
        <v>2017</v>
      </c>
      <c r="H19" s="316">
        <v>6100039769</v>
      </c>
      <c r="I19" s="316">
        <v>6100039769</v>
      </c>
      <c r="J19" s="319">
        <v>42676</v>
      </c>
      <c r="K19" s="316" t="s">
        <v>7497</v>
      </c>
      <c r="L19" s="320" t="s">
        <v>9219</v>
      </c>
      <c r="M19" s="318"/>
      <c r="N19" s="324"/>
    </row>
    <row r="20" spans="1:14" ht="51">
      <c r="A20" s="318">
        <v>14</v>
      </c>
      <c r="B20" s="316" t="s">
        <v>132</v>
      </c>
      <c r="C20" s="316"/>
      <c r="D20" s="317" t="s">
        <v>7180</v>
      </c>
      <c r="E20" s="318">
        <v>6153795</v>
      </c>
      <c r="F20" s="316" t="s">
        <v>9207</v>
      </c>
      <c r="G20" s="318">
        <v>2017</v>
      </c>
      <c r="H20" s="316">
        <v>6100038990</v>
      </c>
      <c r="I20" s="316">
        <v>6100038990</v>
      </c>
      <c r="J20" s="319">
        <v>42684</v>
      </c>
      <c r="K20" s="316" t="s">
        <v>8267</v>
      </c>
      <c r="L20" s="320" t="s">
        <v>9220</v>
      </c>
      <c r="M20" s="318"/>
      <c r="N20" s="320"/>
    </row>
    <row r="21" spans="1:14" ht="38.25">
      <c r="A21" s="318">
        <v>15</v>
      </c>
      <c r="B21" s="316" t="s">
        <v>132</v>
      </c>
      <c r="C21" s="316"/>
      <c r="D21" s="317" t="s">
        <v>7185</v>
      </c>
      <c r="E21" s="318">
        <v>6153824</v>
      </c>
      <c r="F21" s="316" t="s">
        <v>9207</v>
      </c>
      <c r="G21" s="318">
        <v>2017</v>
      </c>
      <c r="H21" s="316">
        <v>6100040316</v>
      </c>
      <c r="I21" s="316">
        <v>6100040316</v>
      </c>
      <c r="J21" s="319">
        <v>42709</v>
      </c>
      <c r="K21" s="316" t="s">
        <v>7791</v>
      </c>
      <c r="L21" s="320" t="s">
        <v>9221</v>
      </c>
      <c r="M21" s="318" t="s">
        <v>8365</v>
      </c>
      <c r="N21" s="325" t="s">
        <v>9326</v>
      </c>
    </row>
    <row r="22" spans="1:14" ht="51">
      <c r="A22" s="318">
        <v>16</v>
      </c>
      <c r="B22" s="316" t="s">
        <v>132</v>
      </c>
      <c r="C22" s="316"/>
      <c r="D22" s="317" t="s">
        <v>7180</v>
      </c>
      <c r="E22" s="318">
        <v>6153914</v>
      </c>
      <c r="F22" s="316" t="s">
        <v>9207</v>
      </c>
      <c r="G22" s="318">
        <v>2017</v>
      </c>
      <c r="H22" s="316">
        <v>6100039594</v>
      </c>
      <c r="I22" s="316">
        <v>6100039594</v>
      </c>
      <c r="J22" s="319">
        <v>42702</v>
      </c>
      <c r="K22" s="316" t="s">
        <v>8268</v>
      </c>
      <c r="L22" s="320" t="s">
        <v>9222</v>
      </c>
      <c r="M22" s="318"/>
      <c r="N22" s="324"/>
    </row>
    <row r="23" spans="1:14" ht="38.25">
      <c r="A23" s="318">
        <v>17</v>
      </c>
      <c r="B23" s="316" t="s">
        <v>132</v>
      </c>
      <c r="C23" s="316"/>
      <c r="D23" s="317" t="s">
        <v>7185</v>
      </c>
      <c r="E23" s="318">
        <v>6153916</v>
      </c>
      <c r="F23" s="316" t="s">
        <v>9207</v>
      </c>
      <c r="G23" s="318">
        <v>2017</v>
      </c>
      <c r="H23" s="316">
        <v>6100040342</v>
      </c>
      <c r="I23" s="316">
        <v>6100040342</v>
      </c>
      <c r="J23" s="319">
        <v>42709</v>
      </c>
      <c r="K23" s="316" t="s">
        <v>8269</v>
      </c>
      <c r="L23" s="320" t="s">
        <v>9223</v>
      </c>
      <c r="M23" s="318" t="s">
        <v>8368</v>
      </c>
      <c r="N23" s="325" t="s">
        <v>9326</v>
      </c>
    </row>
    <row r="24" spans="1:14" ht="38.25">
      <c r="A24" s="318">
        <v>18</v>
      </c>
      <c r="B24" s="316" t="s">
        <v>132</v>
      </c>
      <c r="C24" s="316"/>
      <c r="D24" s="317" t="s">
        <v>7185</v>
      </c>
      <c r="E24" s="318">
        <v>6153917</v>
      </c>
      <c r="F24" s="316" t="s">
        <v>9207</v>
      </c>
      <c r="G24" s="318">
        <v>2017</v>
      </c>
      <c r="H24" s="316">
        <v>6100040348</v>
      </c>
      <c r="I24" s="316">
        <v>6100040348</v>
      </c>
      <c r="J24" s="319">
        <v>42717</v>
      </c>
      <c r="K24" s="316" t="s">
        <v>8270</v>
      </c>
      <c r="L24" s="320" t="s">
        <v>9224</v>
      </c>
      <c r="M24" s="318" t="s">
        <v>8370</v>
      </c>
      <c r="N24" s="325" t="s">
        <v>9326</v>
      </c>
    </row>
    <row r="25" spans="1:14" ht="51">
      <c r="A25" s="318">
        <v>19</v>
      </c>
      <c r="B25" s="316" t="s">
        <v>132</v>
      </c>
      <c r="C25" s="316"/>
      <c r="D25" s="317" t="s">
        <v>7180</v>
      </c>
      <c r="E25" s="318">
        <v>6153918</v>
      </c>
      <c r="F25" s="316" t="s">
        <v>9207</v>
      </c>
      <c r="G25" s="318">
        <v>2017</v>
      </c>
      <c r="H25" s="316">
        <v>6100039190</v>
      </c>
      <c r="I25" s="316">
        <v>6100039190</v>
      </c>
      <c r="J25" s="319">
        <v>42712</v>
      </c>
      <c r="K25" s="316" t="s">
        <v>8271</v>
      </c>
      <c r="L25" s="320" t="s">
        <v>9225</v>
      </c>
      <c r="M25" s="318"/>
      <c r="N25" s="324"/>
    </row>
    <row r="26" spans="1:14" ht="38.25">
      <c r="A26" s="318">
        <v>20</v>
      </c>
      <c r="B26" s="316" t="s">
        <v>132</v>
      </c>
      <c r="C26" s="316"/>
      <c r="D26" s="317" t="s">
        <v>8272</v>
      </c>
      <c r="E26" s="318">
        <v>6154013</v>
      </c>
      <c r="F26" s="316" t="s">
        <v>9207</v>
      </c>
      <c r="G26" s="318">
        <v>2017</v>
      </c>
      <c r="H26" s="316">
        <v>6100040685</v>
      </c>
      <c r="I26" s="316">
        <v>6100040685</v>
      </c>
      <c r="J26" s="319">
        <v>42746</v>
      </c>
      <c r="K26" s="316" t="s">
        <v>8273</v>
      </c>
      <c r="L26" s="320" t="s">
        <v>9226</v>
      </c>
      <c r="M26" s="318" t="s">
        <v>8373</v>
      </c>
      <c r="N26" s="325" t="s">
        <v>9326</v>
      </c>
    </row>
    <row r="27" spans="1:14" ht="51">
      <c r="A27" s="318">
        <v>21</v>
      </c>
      <c r="B27" s="316" t="s">
        <v>132</v>
      </c>
      <c r="C27" s="316"/>
      <c r="D27" s="317" t="s">
        <v>8274</v>
      </c>
      <c r="E27" s="318">
        <v>6154014</v>
      </c>
      <c r="F27" s="316" t="s">
        <v>9207</v>
      </c>
      <c r="G27" s="318">
        <v>2017</v>
      </c>
      <c r="H27" s="316">
        <v>6100040894</v>
      </c>
      <c r="I27" s="316">
        <v>6100040894</v>
      </c>
      <c r="J27" s="319">
        <v>42747</v>
      </c>
      <c r="K27" s="316" t="s">
        <v>8275</v>
      </c>
      <c r="L27" s="320" t="s">
        <v>9227</v>
      </c>
      <c r="M27" s="318" t="s">
        <v>8375</v>
      </c>
      <c r="N27" s="324" t="s">
        <v>9328</v>
      </c>
    </row>
    <row r="28" spans="1:14" ht="38.25">
      <c r="A28" s="318">
        <v>22</v>
      </c>
      <c r="B28" s="316" t="s">
        <v>132</v>
      </c>
      <c r="C28" s="316"/>
      <c r="D28" s="317" t="s">
        <v>8933</v>
      </c>
      <c r="E28" s="318">
        <v>6152988</v>
      </c>
      <c r="F28" s="316" t="s">
        <v>9207</v>
      </c>
      <c r="G28" s="318">
        <v>2017</v>
      </c>
      <c r="H28" s="316">
        <v>6100036521</v>
      </c>
      <c r="I28" s="316">
        <v>6100036521</v>
      </c>
      <c r="J28" s="319">
        <v>42513</v>
      </c>
      <c r="K28" s="316" t="s">
        <v>8277</v>
      </c>
      <c r="L28" s="320" t="s">
        <v>9228</v>
      </c>
      <c r="M28" s="318" t="s">
        <v>8377</v>
      </c>
      <c r="N28" s="325" t="s">
        <v>9326</v>
      </c>
    </row>
    <row r="29" spans="1:14" ht="38.25">
      <c r="A29" s="318">
        <v>23</v>
      </c>
      <c r="B29" s="316" t="s">
        <v>132</v>
      </c>
      <c r="C29" s="316"/>
      <c r="D29" s="317" t="s">
        <v>8934</v>
      </c>
      <c r="E29" s="318">
        <v>6152989</v>
      </c>
      <c r="F29" s="316" t="s">
        <v>9207</v>
      </c>
      <c r="G29" s="318">
        <v>2017</v>
      </c>
      <c r="H29" s="316">
        <v>6100036515</v>
      </c>
      <c r="I29" s="316">
        <v>6100036515</v>
      </c>
      <c r="J29" s="319">
        <v>42513</v>
      </c>
      <c r="K29" s="316" t="s">
        <v>7799</v>
      </c>
      <c r="L29" s="320" t="s">
        <v>9229</v>
      </c>
      <c r="M29" s="318" t="s">
        <v>8379</v>
      </c>
      <c r="N29" s="325" t="s">
        <v>9326</v>
      </c>
    </row>
    <row r="30" spans="1:14" ht="38.25">
      <c r="A30" s="318">
        <v>24</v>
      </c>
      <c r="B30" s="316" t="s">
        <v>132</v>
      </c>
      <c r="C30" s="316"/>
      <c r="D30" s="317" t="s">
        <v>8279</v>
      </c>
      <c r="E30" s="318">
        <v>6152775</v>
      </c>
      <c r="F30" s="316" t="s">
        <v>9207</v>
      </c>
      <c r="G30" s="318">
        <v>2017</v>
      </c>
      <c r="H30" s="316">
        <v>6100035876</v>
      </c>
      <c r="I30" s="316">
        <v>6100035876</v>
      </c>
      <c r="J30" s="319">
        <v>42481</v>
      </c>
      <c r="K30" s="316" t="s">
        <v>7459</v>
      </c>
      <c r="L30" s="320" t="s">
        <v>9230</v>
      </c>
      <c r="M30" s="318" t="s">
        <v>8381</v>
      </c>
      <c r="N30" s="325" t="s">
        <v>9326</v>
      </c>
    </row>
    <row r="31" spans="1:14" ht="38.25">
      <c r="A31" s="318">
        <v>25</v>
      </c>
      <c r="B31" s="316" t="s">
        <v>132</v>
      </c>
      <c r="C31" s="316"/>
      <c r="D31" s="317" t="s">
        <v>8280</v>
      </c>
      <c r="E31" s="318">
        <v>6152899</v>
      </c>
      <c r="F31" s="316" t="s">
        <v>9207</v>
      </c>
      <c r="G31" s="318">
        <v>2017</v>
      </c>
      <c r="H31" s="316">
        <v>6100035862</v>
      </c>
      <c r="I31" s="316">
        <v>6100035862</v>
      </c>
      <c r="J31" s="319">
        <v>42478</v>
      </c>
      <c r="K31" s="316" t="s">
        <v>7460</v>
      </c>
      <c r="L31" s="320" t="s">
        <v>9231</v>
      </c>
      <c r="M31" s="318" t="s">
        <v>8383</v>
      </c>
      <c r="N31" s="325" t="s">
        <v>9326</v>
      </c>
    </row>
    <row r="32" spans="1:14" ht="38.25">
      <c r="A32" s="318">
        <v>26</v>
      </c>
      <c r="B32" s="316" t="s">
        <v>132</v>
      </c>
      <c r="C32" s="316"/>
      <c r="D32" s="317" t="s">
        <v>8281</v>
      </c>
      <c r="E32" s="318">
        <v>6152901</v>
      </c>
      <c r="F32" s="316" t="s">
        <v>9207</v>
      </c>
      <c r="G32" s="318">
        <v>2017</v>
      </c>
      <c r="H32" s="316">
        <v>6100035847</v>
      </c>
      <c r="I32" s="316">
        <v>6100035847</v>
      </c>
      <c r="J32" s="319">
        <v>42503</v>
      </c>
      <c r="K32" s="316" t="s">
        <v>7461</v>
      </c>
      <c r="L32" s="320" t="s">
        <v>9232</v>
      </c>
      <c r="M32" s="318" t="s">
        <v>8385</v>
      </c>
      <c r="N32" s="325" t="s">
        <v>9326</v>
      </c>
    </row>
    <row r="33" spans="1:14" ht="38.25">
      <c r="A33" s="318">
        <v>27</v>
      </c>
      <c r="B33" s="316" t="s">
        <v>132</v>
      </c>
      <c r="C33" s="316"/>
      <c r="D33" s="317" t="s">
        <v>8282</v>
      </c>
      <c r="E33" s="318">
        <v>6152902</v>
      </c>
      <c r="F33" s="316" t="s">
        <v>9207</v>
      </c>
      <c r="G33" s="318">
        <v>2017</v>
      </c>
      <c r="H33" s="316">
        <v>6100035987</v>
      </c>
      <c r="I33" s="316">
        <v>6100035987</v>
      </c>
      <c r="J33" s="319">
        <v>42481</v>
      </c>
      <c r="K33" s="316" t="s">
        <v>7462</v>
      </c>
      <c r="L33" s="320" t="s">
        <v>9233</v>
      </c>
      <c r="M33" s="318" t="s">
        <v>8387</v>
      </c>
      <c r="N33" s="325" t="s">
        <v>9326</v>
      </c>
    </row>
    <row r="34" spans="1:14" ht="38.25">
      <c r="A34" s="318">
        <v>28</v>
      </c>
      <c r="B34" s="316" t="s">
        <v>132</v>
      </c>
      <c r="C34" s="316"/>
      <c r="D34" s="317" t="s">
        <v>8283</v>
      </c>
      <c r="E34" s="318">
        <v>6153204</v>
      </c>
      <c r="F34" s="316" t="s">
        <v>9207</v>
      </c>
      <c r="G34" s="318">
        <v>2017</v>
      </c>
      <c r="H34" s="316">
        <v>6100037884</v>
      </c>
      <c r="I34" s="316">
        <v>6100037884</v>
      </c>
      <c r="J34" s="319">
        <v>42565</v>
      </c>
      <c r="K34" s="316" t="s">
        <v>7480</v>
      </c>
      <c r="L34" s="320" t="s">
        <v>9234</v>
      </c>
      <c r="M34" s="318" t="s">
        <v>8389</v>
      </c>
      <c r="N34" s="325" t="s">
        <v>9326</v>
      </c>
    </row>
    <row r="35" spans="1:14" ht="38.25">
      <c r="A35" s="318">
        <v>29</v>
      </c>
      <c r="B35" s="316" t="s">
        <v>132</v>
      </c>
      <c r="C35" s="316"/>
      <c r="D35" s="317" t="s">
        <v>8284</v>
      </c>
      <c r="E35" s="318">
        <v>6153207</v>
      </c>
      <c r="F35" s="316" t="s">
        <v>9207</v>
      </c>
      <c r="G35" s="318">
        <v>2017</v>
      </c>
      <c r="H35" s="316">
        <v>6100037899</v>
      </c>
      <c r="I35" s="316">
        <v>6100037899</v>
      </c>
      <c r="J35" s="319">
        <v>42569</v>
      </c>
      <c r="K35" s="316" t="s">
        <v>7482</v>
      </c>
      <c r="L35" s="320" t="s">
        <v>9235</v>
      </c>
      <c r="M35" s="318" t="s">
        <v>8391</v>
      </c>
      <c r="N35" s="325" t="s">
        <v>9326</v>
      </c>
    </row>
    <row r="36" spans="1:14" ht="51">
      <c r="A36" s="318">
        <v>30</v>
      </c>
      <c r="B36" s="316" t="s">
        <v>132</v>
      </c>
      <c r="C36" s="316"/>
      <c r="D36" s="317" t="s">
        <v>8935</v>
      </c>
      <c r="E36" s="318">
        <v>6153915</v>
      </c>
      <c r="F36" s="316" t="s">
        <v>9207</v>
      </c>
      <c r="G36" s="318">
        <v>2017</v>
      </c>
      <c r="H36" s="316">
        <v>6100040314</v>
      </c>
      <c r="I36" s="316">
        <v>6100040314</v>
      </c>
      <c r="J36" s="319">
        <v>42709</v>
      </c>
      <c r="K36" s="316" t="s">
        <v>8286</v>
      </c>
      <c r="L36" s="320" t="s">
        <v>9236</v>
      </c>
      <c r="M36" s="318" t="s">
        <v>8393</v>
      </c>
      <c r="N36" s="324" t="s">
        <v>9328</v>
      </c>
    </row>
    <row r="37" spans="1:14" ht="38.25">
      <c r="A37" s="318">
        <v>31</v>
      </c>
      <c r="B37" s="316" t="s">
        <v>132</v>
      </c>
      <c r="C37" s="316"/>
      <c r="D37" s="317" t="s">
        <v>8936</v>
      </c>
      <c r="E37" s="318">
        <v>6154161</v>
      </c>
      <c r="F37" s="316" t="s">
        <v>9207</v>
      </c>
      <c r="G37" s="318">
        <v>2017</v>
      </c>
      <c r="H37" s="316">
        <v>6100041283</v>
      </c>
      <c r="I37" s="316">
        <v>6100041283</v>
      </c>
      <c r="J37" s="319">
        <v>42793</v>
      </c>
      <c r="K37" s="316" t="s">
        <v>8288</v>
      </c>
      <c r="L37" s="320" t="s">
        <v>9237</v>
      </c>
      <c r="M37" s="318" t="s">
        <v>8395</v>
      </c>
      <c r="N37" s="325" t="s">
        <v>9326</v>
      </c>
    </row>
    <row r="38" spans="1:14" ht="38.25">
      <c r="A38" s="318">
        <v>32</v>
      </c>
      <c r="B38" s="316" t="s">
        <v>132</v>
      </c>
      <c r="C38" s="316"/>
      <c r="D38" s="317" t="s">
        <v>8937</v>
      </c>
      <c r="E38" s="318">
        <v>6154164</v>
      </c>
      <c r="F38" s="316" t="s">
        <v>9207</v>
      </c>
      <c r="G38" s="318">
        <v>2017</v>
      </c>
      <c r="H38" s="316">
        <v>6100041292</v>
      </c>
      <c r="I38" s="316">
        <v>6100041292</v>
      </c>
      <c r="J38" s="319">
        <v>42786</v>
      </c>
      <c r="K38" s="316" t="s">
        <v>8290</v>
      </c>
      <c r="L38" s="320" t="s">
        <v>9238</v>
      </c>
      <c r="M38" s="318"/>
      <c r="N38" s="324"/>
    </row>
    <row r="39" spans="1:14" ht="38.25">
      <c r="A39" s="318">
        <v>33</v>
      </c>
      <c r="B39" s="316" t="s">
        <v>132</v>
      </c>
      <c r="C39" s="316"/>
      <c r="D39" s="317" t="s">
        <v>8938</v>
      </c>
      <c r="E39" s="318">
        <v>6154151</v>
      </c>
      <c r="F39" s="316" t="s">
        <v>9207</v>
      </c>
      <c r="G39" s="318">
        <v>2017</v>
      </c>
      <c r="H39" s="316">
        <v>6100041297</v>
      </c>
      <c r="I39" s="316">
        <v>6100041297</v>
      </c>
      <c r="J39" s="319">
        <v>42782</v>
      </c>
      <c r="K39" s="316" t="s">
        <v>8292</v>
      </c>
      <c r="L39" s="320" t="s">
        <v>9239</v>
      </c>
      <c r="M39" s="318"/>
      <c r="N39" s="324"/>
    </row>
    <row r="40" spans="1:14" ht="38.25">
      <c r="A40" s="318">
        <v>34</v>
      </c>
      <c r="B40" s="316" t="s">
        <v>132</v>
      </c>
      <c r="C40" s="316"/>
      <c r="D40" s="317" t="s">
        <v>8939</v>
      </c>
      <c r="E40" s="318">
        <v>6154162</v>
      </c>
      <c r="F40" s="316" t="s">
        <v>9207</v>
      </c>
      <c r="G40" s="318">
        <v>2017</v>
      </c>
      <c r="H40" s="316">
        <v>6100041295</v>
      </c>
      <c r="I40" s="316">
        <v>6100041295</v>
      </c>
      <c r="J40" s="319">
        <v>42783</v>
      </c>
      <c r="K40" s="316" t="s">
        <v>8294</v>
      </c>
      <c r="L40" s="320" t="s">
        <v>9240</v>
      </c>
      <c r="M40" s="318" t="s">
        <v>8399</v>
      </c>
      <c r="N40" s="325" t="s">
        <v>9326</v>
      </c>
    </row>
    <row r="41" spans="1:14" ht="38.25">
      <c r="A41" s="318">
        <v>35</v>
      </c>
      <c r="B41" s="316" t="s">
        <v>132</v>
      </c>
      <c r="C41" s="316"/>
      <c r="D41" s="317" t="s">
        <v>8940</v>
      </c>
      <c r="E41" s="318">
        <v>6154163</v>
      </c>
      <c r="F41" s="316" t="s">
        <v>9207</v>
      </c>
      <c r="G41" s="318">
        <v>2017</v>
      </c>
      <c r="H41" s="316">
        <v>6100041277</v>
      </c>
      <c r="I41" s="316">
        <v>6100041277</v>
      </c>
      <c r="J41" s="319">
        <v>42783</v>
      </c>
      <c r="K41" s="316" t="s">
        <v>8296</v>
      </c>
      <c r="L41" s="320" t="s">
        <v>9241</v>
      </c>
      <c r="M41" s="318"/>
      <c r="N41" s="324"/>
    </row>
    <row r="42" spans="1:14" ht="38.25">
      <c r="A42" s="318">
        <v>36</v>
      </c>
      <c r="B42" s="316" t="s">
        <v>132</v>
      </c>
      <c r="C42" s="316"/>
      <c r="D42" s="317" t="s">
        <v>8941</v>
      </c>
      <c r="E42" s="318">
        <v>6154165</v>
      </c>
      <c r="F42" s="316" t="s">
        <v>9207</v>
      </c>
      <c r="G42" s="318">
        <v>2017</v>
      </c>
      <c r="H42" s="316">
        <v>6100041525</v>
      </c>
      <c r="I42" s="316">
        <v>6100041525</v>
      </c>
      <c r="J42" s="319">
        <v>42795</v>
      </c>
      <c r="K42" s="316" t="s">
        <v>8298</v>
      </c>
      <c r="L42" s="320" t="s">
        <v>9242</v>
      </c>
      <c r="M42" s="318"/>
      <c r="N42" s="320"/>
    </row>
    <row r="43" spans="1:14" ht="38.25">
      <c r="A43" s="318">
        <v>37</v>
      </c>
      <c r="B43" s="316" t="s">
        <v>132</v>
      </c>
      <c r="C43" s="316"/>
      <c r="D43" s="317" t="s">
        <v>8942</v>
      </c>
      <c r="E43" s="318">
        <v>6154166</v>
      </c>
      <c r="F43" s="316" t="s">
        <v>9207</v>
      </c>
      <c r="G43" s="318">
        <v>2017</v>
      </c>
      <c r="H43" s="316">
        <v>6100041528</v>
      </c>
      <c r="I43" s="316">
        <v>6100041528</v>
      </c>
      <c r="J43" s="319">
        <v>42795</v>
      </c>
      <c r="K43" s="316" t="s">
        <v>8300</v>
      </c>
      <c r="L43" s="320" t="s">
        <v>9243</v>
      </c>
      <c r="M43" s="318" t="s">
        <v>8403</v>
      </c>
      <c r="N43" s="325" t="s">
        <v>9326</v>
      </c>
    </row>
    <row r="44" spans="1:14" ht="38.25">
      <c r="A44" s="318">
        <v>38</v>
      </c>
      <c r="B44" s="316" t="s">
        <v>132</v>
      </c>
      <c r="C44" s="316"/>
      <c r="D44" s="317" t="s">
        <v>8943</v>
      </c>
      <c r="E44" s="318">
        <v>6154167</v>
      </c>
      <c r="F44" s="316" t="s">
        <v>9207</v>
      </c>
      <c r="G44" s="318">
        <v>2017</v>
      </c>
      <c r="H44" s="316">
        <v>6100041529</v>
      </c>
      <c r="I44" s="316">
        <v>6100041529</v>
      </c>
      <c r="J44" s="319">
        <v>42795</v>
      </c>
      <c r="K44" s="316" t="s">
        <v>8302</v>
      </c>
      <c r="L44" s="320" t="s">
        <v>9244</v>
      </c>
      <c r="M44" s="318" t="s">
        <v>8405</v>
      </c>
      <c r="N44" s="325" t="s">
        <v>9326</v>
      </c>
    </row>
    <row r="45" spans="1:14" ht="51">
      <c r="A45" s="318">
        <v>39</v>
      </c>
      <c r="B45" s="316" t="s">
        <v>132</v>
      </c>
      <c r="C45" s="316"/>
      <c r="D45" s="317" t="s">
        <v>8944</v>
      </c>
      <c r="E45" s="318">
        <v>6154168</v>
      </c>
      <c r="F45" s="316" t="s">
        <v>9207</v>
      </c>
      <c r="G45" s="318">
        <v>2017</v>
      </c>
      <c r="H45" s="316">
        <v>6100041282</v>
      </c>
      <c r="I45" s="316">
        <v>6100041282</v>
      </c>
      <c r="J45" s="319">
        <v>42794</v>
      </c>
      <c r="K45" s="316" t="s">
        <v>8304</v>
      </c>
      <c r="L45" s="320" t="s">
        <v>9245</v>
      </c>
      <c r="M45" s="318" t="s">
        <v>8407</v>
      </c>
      <c r="N45" s="325" t="s">
        <v>9326</v>
      </c>
    </row>
    <row r="46" spans="1:14" ht="38.25">
      <c r="A46" s="318">
        <v>40</v>
      </c>
      <c r="B46" s="316" t="s">
        <v>132</v>
      </c>
      <c r="C46" s="316"/>
      <c r="D46" s="317" t="s">
        <v>8945</v>
      </c>
      <c r="E46" s="318">
        <v>6154187</v>
      </c>
      <c r="F46" s="316" t="s">
        <v>9207</v>
      </c>
      <c r="G46" s="318">
        <v>2017</v>
      </c>
      <c r="H46" s="316">
        <v>6100041553</v>
      </c>
      <c r="I46" s="316">
        <v>6100041553</v>
      </c>
      <c r="J46" s="319">
        <v>42795</v>
      </c>
      <c r="K46" s="316" t="s">
        <v>8307</v>
      </c>
      <c r="L46" s="320" t="s">
        <v>9246</v>
      </c>
      <c r="M46" s="318" t="s">
        <v>8409</v>
      </c>
      <c r="N46" s="325" t="s">
        <v>9326</v>
      </c>
    </row>
    <row r="47" spans="1:14" ht="38.25">
      <c r="A47" s="318">
        <v>41</v>
      </c>
      <c r="B47" s="316" t="s">
        <v>132</v>
      </c>
      <c r="C47" s="316"/>
      <c r="D47" s="317" t="s">
        <v>8946</v>
      </c>
      <c r="E47" s="318">
        <v>6154477</v>
      </c>
      <c r="F47" s="316" t="s">
        <v>9207</v>
      </c>
      <c r="G47" s="318">
        <v>2017</v>
      </c>
      <c r="H47" s="316">
        <v>6100042567</v>
      </c>
      <c r="I47" s="316">
        <v>6100042567</v>
      </c>
      <c r="J47" s="319">
        <v>42858</v>
      </c>
      <c r="K47" s="316" t="s">
        <v>8309</v>
      </c>
      <c r="L47" s="320" t="s">
        <v>9247</v>
      </c>
      <c r="M47" s="318" t="s">
        <v>8411</v>
      </c>
      <c r="N47" s="325" t="s">
        <v>9326</v>
      </c>
    </row>
    <row r="48" spans="1:14" ht="38.25">
      <c r="A48" s="318">
        <v>42</v>
      </c>
      <c r="B48" s="316" t="s">
        <v>132</v>
      </c>
      <c r="C48" s="316"/>
      <c r="D48" s="317" t="s">
        <v>8947</v>
      </c>
      <c r="E48" s="318">
        <v>6154478</v>
      </c>
      <c r="F48" s="316" t="s">
        <v>9207</v>
      </c>
      <c r="G48" s="318">
        <v>2017</v>
      </c>
      <c r="H48" s="316">
        <v>6100042570</v>
      </c>
      <c r="I48" s="316">
        <v>6100042570</v>
      </c>
      <c r="J48" s="319">
        <v>42859</v>
      </c>
      <c r="K48" s="316" t="s">
        <v>8311</v>
      </c>
      <c r="L48" s="320" t="s">
        <v>9248</v>
      </c>
      <c r="M48" s="318" t="s">
        <v>8413</v>
      </c>
      <c r="N48" s="325" t="s">
        <v>9326</v>
      </c>
    </row>
    <row r="49" spans="1:14" ht="51">
      <c r="A49" s="318">
        <v>43</v>
      </c>
      <c r="B49" s="316" t="s">
        <v>132</v>
      </c>
      <c r="C49" s="316"/>
      <c r="D49" s="317" t="s">
        <v>8948</v>
      </c>
      <c r="E49" s="318">
        <v>6154479</v>
      </c>
      <c r="F49" s="316" t="s">
        <v>9207</v>
      </c>
      <c r="G49" s="318">
        <v>2017</v>
      </c>
      <c r="H49" s="316">
        <v>6100042566</v>
      </c>
      <c r="I49" s="316">
        <v>6100042566</v>
      </c>
      <c r="J49" s="319">
        <v>42865</v>
      </c>
      <c r="K49" s="316" t="s">
        <v>8999</v>
      </c>
      <c r="L49" s="320" t="s">
        <v>9249</v>
      </c>
      <c r="M49" s="318"/>
      <c r="N49" s="324"/>
    </row>
    <row r="50" spans="1:14" ht="38.25">
      <c r="A50" s="318">
        <v>44</v>
      </c>
      <c r="B50" s="316" t="s">
        <v>132</v>
      </c>
      <c r="C50" s="316"/>
      <c r="D50" s="317" t="s">
        <v>8949</v>
      </c>
      <c r="E50" s="318">
        <v>6154683</v>
      </c>
      <c r="F50" s="316" t="s">
        <v>9207</v>
      </c>
      <c r="G50" s="318">
        <v>2017</v>
      </c>
      <c r="H50" s="316">
        <v>6100044492</v>
      </c>
      <c r="I50" s="316">
        <v>6100044492</v>
      </c>
      <c r="J50" s="319">
        <v>42943</v>
      </c>
      <c r="K50" s="316" t="s">
        <v>9000</v>
      </c>
      <c r="L50" s="320" t="s">
        <v>9250</v>
      </c>
      <c r="M50" s="318"/>
      <c r="N50" s="324"/>
    </row>
    <row r="51" spans="1:14" ht="38.25">
      <c r="A51" s="318">
        <v>45</v>
      </c>
      <c r="B51" s="316" t="s">
        <v>132</v>
      </c>
      <c r="C51" s="316"/>
      <c r="D51" s="317" t="s">
        <v>8950</v>
      </c>
      <c r="E51" s="318">
        <v>6154480</v>
      </c>
      <c r="F51" s="316" t="s">
        <v>9207</v>
      </c>
      <c r="G51" s="318">
        <v>2017</v>
      </c>
      <c r="H51" s="316">
        <v>6100043064</v>
      </c>
      <c r="I51" s="316">
        <v>6100043064</v>
      </c>
      <c r="J51" s="319">
        <v>42879</v>
      </c>
      <c r="K51" s="316" t="s">
        <v>9001</v>
      </c>
      <c r="L51" s="320" t="s">
        <v>9251</v>
      </c>
      <c r="M51" s="318" t="s">
        <v>9252</v>
      </c>
      <c r="N51" s="325" t="s">
        <v>9326</v>
      </c>
    </row>
    <row r="52" spans="1:14" ht="38.25">
      <c r="A52" s="318">
        <v>46</v>
      </c>
      <c r="B52" s="316" t="s">
        <v>132</v>
      </c>
      <c r="C52" s="316"/>
      <c r="D52" s="317" t="s">
        <v>8951</v>
      </c>
      <c r="E52" s="318">
        <v>6154481</v>
      </c>
      <c r="F52" s="316" t="s">
        <v>9207</v>
      </c>
      <c r="G52" s="318">
        <v>2017</v>
      </c>
      <c r="H52" s="316">
        <v>6100042770</v>
      </c>
      <c r="I52" s="316">
        <v>6100042770</v>
      </c>
      <c r="J52" s="319">
        <v>42874</v>
      </c>
      <c r="K52" s="316" t="s">
        <v>9002</v>
      </c>
      <c r="L52" s="320" t="s">
        <v>9253</v>
      </c>
      <c r="M52" s="318" t="s">
        <v>9254</v>
      </c>
      <c r="N52" s="325" t="s">
        <v>9326</v>
      </c>
    </row>
    <row r="53" spans="1:14" ht="63.75">
      <c r="A53" s="318">
        <v>47</v>
      </c>
      <c r="B53" s="316" t="s">
        <v>132</v>
      </c>
      <c r="C53" s="316"/>
      <c r="D53" s="317" t="s">
        <v>8952</v>
      </c>
      <c r="E53" s="318">
        <v>6154589</v>
      </c>
      <c r="F53" s="316" t="s">
        <v>9207</v>
      </c>
      <c r="G53" s="318">
        <v>2017</v>
      </c>
      <c r="H53" s="316">
        <v>6100042989</v>
      </c>
      <c r="I53" s="316">
        <v>6100042989</v>
      </c>
      <c r="J53" s="319">
        <v>42880</v>
      </c>
      <c r="K53" s="316" t="s">
        <v>9003</v>
      </c>
      <c r="L53" s="320" t="s">
        <v>9255</v>
      </c>
      <c r="M53" s="318" t="s">
        <v>9256</v>
      </c>
      <c r="N53" s="325" t="s">
        <v>9326</v>
      </c>
    </row>
    <row r="54" spans="1:14" ht="38.25">
      <c r="A54" s="318">
        <v>48</v>
      </c>
      <c r="B54" s="316" t="s">
        <v>132</v>
      </c>
      <c r="C54" s="316"/>
      <c r="D54" s="317" t="s">
        <v>8953</v>
      </c>
      <c r="E54" s="318">
        <v>6154591</v>
      </c>
      <c r="F54" s="316" t="s">
        <v>9207</v>
      </c>
      <c r="G54" s="318">
        <v>2017</v>
      </c>
      <c r="H54" s="316">
        <v>6100043290</v>
      </c>
      <c r="I54" s="316">
        <v>6100043290</v>
      </c>
      <c r="J54" s="319">
        <v>42894</v>
      </c>
      <c r="K54" s="316" t="s">
        <v>9004</v>
      </c>
      <c r="L54" s="320" t="s">
        <v>9257</v>
      </c>
      <c r="M54" s="318" t="s">
        <v>9258</v>
      </c>
      <c r="N54" s="325" t="s">
        <v>9326</v>
      </c>
    </row>
    <row r="55" spans="1:14" ht="38.25">
      <c r="A55" s="318">
        <v>49</v>
      </c>
      <c r="B55" s="316" t="s">
        <v>132</v>
      </c>
      <c r="C55" s="316"/>
      <c r="D55" s="317" t="s">
        <v>8954</v>
      </c>
      <c r="E55" s="318">
        <v>6154592</v>
      </c>
      <c r="F55" s="316" t="s">
        <v>9207</v>
      </c>
      <c r="G55" s="318">
        <v>2017</v>
      </c>
      <c r="H55" s="316">
        <v>6100042988</v>
      </c>
      <c r="I55" s="316">
        <v>6100042988</v>
      </c>
      <c r="J55" s="319">
        <v>42893</v>
      </c>
      <c r="K55" s="316" t="s">
        <v>9005</v>
      </c>
      <c r="L55" s="320" t="s">
        <v>9259</v>
      </c>
      <c r="M55" s="318" t="s">
        <v>9260</v>
      </c>
      <c r="N55" s="325" t="s">
        <v>9326</v>
      </c>
    </row>
    <row r="56" spans="1:14" ht="38.25">
      <c r="A56" s="318">
        <v>50</v>
      </c>
      <c r="B56" s="316" t="s">
        <v>132</v>
      </c>
      <c r="C56" s="316"/>
      <c r="D56" s="317" t="s">
        <v>8955</v>
      </c>
      <c r="E56" s="318">
        <v>6154824</v>
      </c>
      <c r="F56" s="316" t="s">
        <v>9207</v>
      </c>
      <c r="G56" s="318">
        <v>2017</v>
      </c>
      <c r="H56" s="316">
        <v>6100044002</v>
      </c>
      <c r="I56" s="316">
        <v>6100044002</v>
      </c>
      <c r="J56" s="319">
        <v>42922</v>
      </c>
      <c r="K56" s="316" t="s">
        <v>9006</v>
      </c>
      <c r="L56" s="320" t="s">
        <v>9261</v>
      </c>
      <c r="M56" s="318" t="s">
        <v>9262</v>
      </c>
      <c r="N56" s="325" t="s">
        <v>9326</v>
      </c>
    </row>
    <row r="57" spans="1:14" ht="51">
      <c r="A57" s="318">
        <v>51</v>
      </c>
      <c r="B57" s="316" t="s">
        <v>132</v>
      </c>
      <c r="C57" s="316"/>
      <c r="D57" s="317" t="s">
        <v>8956</v>
      </c>
      <c r="E57" s="318">
        <v>6153444</v>
      </c>
      <c r="F57" s="316" t="s">
        <v>9207</v>
      </c>
      <c r="G57" s="318">
        <v>2017</v>
      </c>
      <c r="H57" s="316">
        <v>6100038353</v>
      </c>
      <c r="I57" s="316">
        <v>6100038353</v>
      </c>
      <c r="J57" s="319">
        <v>42607</v>
      </c>
      <c r="K57" s="316" t="s">
        <v>9007</v>
      </c>
      <c r="L57" s="320" t="s">
        <v>9263</v>
      </c>
      <c r="M57" s="318" t="s">
        <v>9264</v>
      </c>
      <c r="N57" s="325" t="s">
        <v>9326</v>
      </c>
    </row>
    <row r="58" spans="1:14" ht="51">
      <c r="A58" s="318">
        <v>52</v>
      </c>
      <c r="B58" s="316" t="s">
        <v>132</v>
      </c>
      <c r="C58" s="316"/>
      <c r="D58" s="317" t="s">
        <v>8957</v>
      </c>
      <c r="E58" s="318">
        <v>6154590</v>
      </c>
      <c r="F58" s="316" t="s">
        <v>9207</v>
      </c>
      <c r="G58" s="318">
        <v>2017</v>
      </c>
      <c r="H58" s="316">
        <v>6100042998</v>
      </c>
      <c r="I58" s="316">
        <v>6100042998</v>
      </c>
      <c r="J58" s="319">
        <v>42884</v>
      </c>
      <c r="K58" s="316" t="s">
        <v>9008</v>
      </c>
      <c r="L58" s="320" t="s">
        <v>9265</v>
      </c>
      <c r="M58" s="318" t="s">
        <v>9266</v>
      </c>
      <c r="N58" s="325" t="s">
        <v>9326</v>
      </c>
    </row>
    <row r="59" spans="1:14" ht="38.25">
      <c r="A59" s="318">
        <v>53</v>
      </c>
      <c r="B59" s="316" t="s">
        <v>132</v>
      </c>
      <c r="C59" s="316"/>
      <c r="D59" s="317" t="s">
        <v>8958</v>
      </c>
      <c r="E59" s="318">
        <v>6154593</v>
      </c>
      <c r="F59" s="316" t="s">
        <v>9207</v>
      </c>
      <c r="G59" s="318">
        <v>2017</v>
      </c>
      <c r="H59" s="316">
        <v>6100042991</v>
      </c>
      <c r="I59" s="316">
        <v>6100042991</v>
      </c>
      <c r="J59" s="319">
        <v>42891</v>
      </c>
      <c r="K59" s="316" t="s">
        <v>9009</v>
      </c>
      <c r="L59" s="320" t="s">
        <v>9267</v>
      </c>
      <c r="M59" s="318" t="s">
        <v>9268</v>
      </c>
      <c r="N59" s="325" t="s">
        <v>9326</v>
      </c>
    </row>
    <row r="60" spans="1:14" ht="51">
      <c r="A60" s="318">
        <v>54</v>
      </c>
      <c r="B60" s="316" t="s">
        <v>132</v>
      </c>
      <c r="C60" s="316"/>
      <c r="D60" s="317" t="s">
        <v>8959</v>
      </c>
      <c r="E60" s="318">
        <v>6154825</v>
      </c>
      <c r="F60" s="316" t="s">
        <v>9207</v>
      </c>
      <c r="G60" s="318">
        <v>2017</v>
      </c>
      <c r="H60" s="316">
        <v>6100043294</v>
      </c>
      <c r="I60" s="316">
        <v>6100043294</v>
      </c>
      <c r="J60" s="319">
        <v>42921</v>
      </c>
      <c r="K60" s="316" t="s">
        <v>9010</v>
      </c>
      <c r="L60" s="320" t="s">
        <v>9269</v>
      </c>
      <c r="M60" s="318" t="s">
        <v>9270</v>
      </c>
      <c r="N60" s="325" t="s">
        <v>9326</v>
      </c>
    </row>
    <row r="61" spans="1:14" ht="38.25">
      <c r="A61" s="318">
        <v>55</v>
      </c>
      <c r="B61" s="316" t="s">
        <v>132</v>
      </c>
      <c r="C61" s="316"/>
      <c r="D61" s="317" t="s">
        <v>8960</v>
      </c>
      <c r="E61" s="318">
        <v>6154826</v>
      </c>
      <c r="F61" s="316" t="s">
        <v>9207</v>
      </c>
      <c r="G61" s="318">
        <v>2017</v>
      </c>
      <c r="H61" s="316">
        <v>6100043305</v>
      </c>
      <c r="I61" s="316">
        <v>6100043305</v>
      </c>
      <c r="J61" s="319">
        <v>42917</v>
      </c>
      <c r="K61" s="316" t="s">
        <v>9011</v>
      </c>
      <c r="L61" s="320" t="s">
        <v>9271</v>
      </c>
      <c r="M61" s="318" t="s">
        <v>9272</v>
      </c>
      <c r="N61" s="325" t="s">
        <v>9326</v>
      </c>
    </row>
    <row r="62" spans="1:14" ht="51">
      <c r="A62" s="318">
        <v>56</v>
      </c>
      <c r="B62" s="316" t="s">
        <v>132</v>
      </c>
      <c r="C62" s="316"/>
      <c r="D62" s="317" t="s">
        <v>8961</v>
      </c>
      <c r="E62" s="318">
        <v>6154828</v>
      </c>
      <c r="F62" s="316" t="s">
        <v>9207</v>
      </c>
      <c r="G62" s="318">
        <v>2017</v>
      </c>
      <c r="H62" s="316">
        <v>6100043698</v>
      </c>
      <c r="I62" s="316">
        <v>6100043698</v>
      </c>
      <c r="J62" s="319">
        <v>42913</v>
      </c>
      <c r="K62" s="316" t="s">
        <v>9012</v>
      </c>
      <c r="L62" s="320" t="s">
        <v>9273</v>
      </c>
      <c r="M62" s="318"/>
      <c r="N62" s="324"/>
    </row>
    <row r="63" spans="1:14" ht="38.25">
      <c r="A63" s="318">
        <v>57</v>
      </c>
      <c r="B63" s="316" t="s">
        <v>132</v>
      </c>
      <c r="C63" s="316"/>
      <c r="D63" s="317" t="s">
        <v>8962</v>
      </c>
      <c r="E63" s="318">
        <v>6154829</v>
      </c>
      <c r="F63" s="316" t="s">
        <v>9207</v>
      </c>
      <c r="G63" s="318">
        <v>2017</v>
      </c>
      <c r="H63" s="316">
        <v>6100043291</v>
      </c>
      <c r="I63" s="316">
        <v>6100043291</v>
      </c>
      <c r="J63" s="319">
        <v>42902</v>
      </c>
      <c r="K63" s="316" t="s">
        <v>9013</v>
      </c>
      <c r="L63" s="320" t="s">
        <v>9274</v>
      </c>
      <c r="M63" s="318" t="s">
        <v>9275</v>
      </c>
      <c r="N63" s="325" t="s">
        <v>9326</v>
      </c>
    </row>
    <row r="64" spans="1:14" ht="38.25">
      <c r="A64" s="318">
        <v>58</v>
      </c>
      <c r="B64" s="316" t="s">
        <v>132</v>
      </c>
      <c r="C64" s="316"/>
      <c r="D64" s="317" t="s">
        <v>8963</v>
      </c>
      <c r="E64" s="318">
        <v>6154830</v>
      </c>
      <c r="F64" s="316" t="s">
        <v>9207</v>
      </c>
      <c r="G64" s="318">
        <v>2017</v>
      </c>
      <c r="H64" s="316">
        <v>6100043836</v>
      </c>
      <c r="I64" s="316">
        <v>6100043836</v>
      </c>
      <c r="J64" s="319">
        <v>42922</v>
      </c>
      <c r="K64" s="316" t="s">
        <v>9014</v>
      </c>
      <c r="L64" s="320" t="s">
        <v>9276</v>
      </c>
      <c r="M64" s="318" t="s">
        <v>9277</v>
      </c>
      <c r="N64" s="325" t="s">
        <v>9326</v>
      </c>
    </row>
    <row r="65" spans="1:14" ht="38.25">
      <c r="A65" s="318">
        <v>59</v>
      </c>
      <c r="B65" s="316" t="s">
        <v>132</v>
      </c>
      <c r="C65" s="316"/>
      <c r="D65" s="317" t="s">
        <v>8964</v>
      </c>
      <c r="E65" s="318">
        <v>6154308</v>
      </c>
      <c r="F65" s="316" t="s">
        <v>9207</v>
      </c>
      <c r="G65" s="318">
        <v>2017</v>
      </c>
      <c r="H65" s="316">
        <v>6100042180</v>
      </c>
      <c r="I65" s="316">
        <v>6100042180</v>
      </c>
      <c r="J65" s="319">
        <v>42836</v>
      </c>
      <c r="K65" s="316" t="s">
        <v>9015</v>
      </c>
      <c r="L65" s="320" t="s">
        <v>9278</v>
      </c>
      <c r="M65" s="318" t="s">
        <v>9279</v>
      </c>
      <c r="N65" s="325" t="s">
        <v>9326</v>
      </c>
    </row>
    <row r="66" spans="1:14" ht="63.75">
      <c r="A66" s="318">
        <v>60</v>
      </c>
      <c r="B66" s="316" t="s">
        <v>132</v>
      </c>
      <c r="C66" s="316"/>
      <c r="D66" s="317" t="s">
        <v>8965</v>
      </c>
      <c r="E66" s="318">
        <v>6154377</v>
      </c>
      <c r="F66" s="316" t="s">
        <v>9207</v>
      </c>
      <c r="G66" s="318">
        <v>2017</v>
      </c>
      <c r="H66" s="316">
        <v>6100041719</v>
      </c>
      <c r="I66" s="316">
        <v>6100041719</v>
      </c>
      <c r="J66" s="319">
        <v>42828</v>
      </c>
      <c r="K66" s="316" t="s">
        <v>8871</v>
      </c>
      <c r="L66" s="320" t="s">
        <v>9086</v>
      </c>
      <c r="M66" s="318" t="s">
        <v>9087</v>
      </c>
      <c r="N66" s="325" t="s">
        <v>9326</v>
      </c>
    </row>
    <row r="67" spans="1:14" ht="51">
      <c r="A67" s="318">
        <v>61</v>
      </c>
      <c r="B67" s="316" t="s">
        <v>132</v>
      </c>
      <c r="C67" s="316"/>
      <c r="D67" s="317" t="s">
        <v>8966</v>
      </c>
      <c r="E67" s="318">
        <v>6154378</v>
      </c>
      <c r="F67" s="316" t="s">
        <v>9207</v>
      </c>
      <c r="G67" s="318">
        <v>2017</v>
      </c>
      <c r="H67" s="316">
        <v>6100041551</v>
      </c>
      <c r="I67" s="316">
        <v>6100041551</v>
      </c>
      <c r="J67" s="319">
        <v>42828</v>
      </c>
      <c r="K67" s="316" t="s">
        <v>8872</v>
      </c>
      <c r="L67" s="320" t="s">
        <v>9088</v>
      </c>
      <c r="M67" s="318" t="s">
        <v>9089</v>
      </c>
      <c r="N67" s="325" t="s">
        <v>9326</v>
      </c>
    </row>
    <row r="68" spans="1:14" ht="38.25">
      <c r="A68" s="318">
        <v>62</v>
      </c>
      <c r="B68" s="316" t="s">
        <v>132</v>
      </c>
      <c r="C68" s="316"/>
      <c r="D68" s="317" t="s">
        <v>8967</v>
      </c>
      <c r="E68" s="318">
        <v>6154379</v>
      </c>
      <c r="F68" s="316" t="s">
        <v>9207</v>
      </c>
      <c r="G68" s="318">
        <v>2017</v>
      </c>
      <c r="H68" s="316">
        <v>6100041764</v>
      </c>
      <c r="I68" s="316">
        <v>6100041764</v>
      </c>
      <c r="J68" s="319">
        <v>42811</v>
      </c>
      <c r="K68" s="316" t="s">
        <v>8873</v>
      </c>
      <c r="L68" s="320" t="s">
        <v>9090</v>
      </c>
      <c r="M68" s="318" t="s">
        <v>9091</v>
      </c>
      <c r="N68" s="325" t="s">
        <v>9326</v>
      </c>
    </row>
    <row r="69" spans="1:14" ht="38.25">
      <c r="A69" s="318">
        <v>63</v>
      </c>
      <c r="B69" s="316" t="s">
        <v>132</v>
      </c>
      <c r="C69" s="316"/>
      <c r="D69" s="317" t="s">
        <v>8967</v>
      </c>
      <c r="E69" s="318">
        <v>6154380</v>
      </c>
      <c r="F69" s="316" t="s">
        <v>9207</v>
      </c>
      <c r="G69" s="318">
        <v>2017</v>
      </c>
      <c r="H69" s="316">
        <v>6100041818</v>
      </c>
      <c r="I69" s="316">
        <v>6100041818</v>
      </c>
      <c r="J69" s="319">
        <v>42816</v>
      </c>
      <c r="K69" s="316" t="s">
        <v>7854</v>
      </c>
      <c r="L69" s="320" t="s">
        <v>9092</v>
      </c>
      <c r="M69" s="318"/>
      <c r="N69" s="324"/>
    </row>
    <row r="70" spans="1:14" ht="51">
      <c r="A70" s="318">
        <v>64</v>
      </c>
      <c r="B70" s="316" t="s">
        <v>132</v>
      </c>
      <c r="C70" s="316"/>
      <c r="D70" s="317" t="s">
        <v>8968</v>
      </c>
      <c r="E70" s="318">
        <v>6154381</v>
      </c>
      <c r="F70" s="316" t="s">
        <v>9207</v>
      </c>
      <c r="G70" s="318">
        <v>2017</v>
      </c>
      <c r="H70" s="316">
        <v>6100041296</v>
      </c>
      <c r="I70" s="316">
        <v>6100041296</v>
      </c>
      <c r="J70" s="319">
        <v>42831</v>
      </c>
      <c r="K70" s="316" t="s">
        <v>8874</v>
      </c>
      <c r="L70" s="320" t="s">
        <v>9093</v>
      </c>
      <c r="M70" s="318"/>
      <c r="N70" s="320"/>
    </row>
    <row r="71" spans="1:14" ht="63.75">
      <c r="A71" s="318">
        <v>65</v>
      </c>
      <c r="B71" s="316" t="s">
        <v>132</v>
      </c>
      <c r="C71" s="316"/>
      <c r="D71" s="317" t="s">
        <v>8969</v>
      </c>
      <c r="E71" s="318">
        <v>6154382</v>
      </c>
      <c r="F71" s="316" t="s">
        <v>9207</v>
      </c>
      <c r="G71" s="318">
        <v>2017</v>
      </c>
      <c r="H71" s="316">
        <v>6100042168</v>
      </c>
      <c r="I71" s="316">
        <v>6100042168</v>
      </c>
      <c r="J71" s="319">
        <v>42836</v>
      </c>
      <c r="K71" s="316" t="s">
        <v>8875</v>
      </c>
      <c r="L71" s="320" t="s">
        <v>9094</v>
      </c>
      <c r="M71" s="318" t="s">
        <v>9095</v>
      </c>
      <c r="N71" s="325" t="s">
        <v>9326</v>
      </c>
    </row>
    <row r="72" spans="1:14" ht="38.25">
      <c r="A72" s="318">
        <v>66</v>
      </c>
      <c r="B72" s="316" t="s">
        <v>132</v>
      </c>
      <c r="C72" s="316"/>
      <c r="D72" s="317" t="s">
        <v>8970</v>
      </c>
      <c r="E72" s="318">
        <v>6154383</v>
      </c>
      <c r="F72" s="316" t="s">
        <v>9207</v>
      </c>
      <c r="G72" s="318">
        <v>2017</v>
      </c>
      <c r="H72" s="316">
        <v>6100042133</v>
      </c>
      <c r="I72" s="316">
        <v>6100042133</v>
      </c>
      <c r="J72" s="319">
        <v>42843</v>
      </c>
      <c r="K72" s="316" t="s">
        <v>8876</v>
      </c>
      <c r="L72" s="320" t="s">
        <v>9096</v>
      </c>
      <c r="M72" s="318"/>
      <c r="N72" s="324"/>
    </row>
    <row r="73" spans="1:14" ht="51">
      <c r="A73" s="318">
        <v>67</v>
      </c>
      <c r="B73" s="316" t="s">
        <v>132</v>
      </c>
      <c r="C73" s="316"/>
      <c r="D73" s="317" t="s">
        <v>8971</v>
      </c>
      <c r="E73" s="318">
        <v>6153200</v>
      </c>
      <c r="F73" s="316" t="s">
        <v>9207</v>
      </c>
      <c r="G73" s="318">
        <v>2017</v>
      </c>
      <c r="H73" s="316">
        <v>6100037535</v>
      </c>
      <c r="I73" s="316">
        <v>6100037535</v>
      </c>
      <c r="J73" s="319">
        <v>42552</v>
      </c>
      <c r="K73" s="316" t="s">
        <v>7454</v>
      </c>
      <c r="L73" s="320" t="s">
        <v>9280</v>
      </c>
      <c r="M73" s="318"/>
      <c r="N73" s="324"/>
    </row>
    <row r="74" spans="1:14" ht="38.25">
      <c r="A74" s="318">
        <v>68</v>
      </c>
      <c r="B74" s="316" t="s">
        <v>132</v>
      </c>
      <c r="C74" s="316"/>
      <c r="D74" s="317" t="s">
        <v>8972</v>
      </c>
      <c r="E74" s="318">
        <v>6153202</v>
      </c>
      <c r="F74" s="316" t="s">
        <v>9207</v>
      </c>
      <c r="G74" s="318">
        <v>2017</v>
      </c>
      <c r="H74" s="316">
        <v>6100037502</v>
      </c>
      <c r="I74" s="316">
        <v>6100037502</v>
      </c>
      <c r="J74" s="319">
        <v>42552</v>
      </c>
      <c r="K74" s="316" t="s">
        <v>7467</v>
      </c>
      <c r="L74" s="320" t="s">
        <v>9281</v>
      </c>
      <c r="M74" s="318" t="s">
        <v>8514</v>
      </c>
      <c r="N74" s="325" t="s">
        <v>9326</v>
      </c>
    </row>
    <row r="75" spans="1:14" ht="38.25">
      <c r="A75" s="318">
        <v>69</v>
      </c>
      <c r="B75" s="316" t="s">
        <v>132</v>
      </c>
      <c r="C75" s="316"/>
      <c r="D75" s="317" t="s">
        <v>8973</v>
      </c>
      <c r="E75" s="318">
        <v>6153653</v>
      </c>
      <c r="F75" s="316" t="s">
        <v>9207</v>
      </c>
      <c r="G75" s="318">
        <v>2017</v>
      </c>
      <c r="H75" s="316">
        <v>6100039173</v>
      </c>
      <c r="I75" s="316">
        <v>6100039173</v>
      </c>
      <c r="J75" s="319">
        <v>42649</v>
      </c>
      <c r="K75" s="316" t="s">
        <v>9016</v>
      </c>
      <c r="L75" s="320" t="s">
        <v>9282</v>
      </c>
      <c r="M75" s="318"/>
      <c r="N75" s="324"/>
    </row>
    <row r="76" spans="1:14" ht="38.25">
      <c r="A76" s="318">
        <v>70</v>
      </c>
      <c r="B76" s="316" t="s">
        <v>132</v>
      </c>
      <c r="C76" s="316"/>
      <c r="D76" s="317" t="s">
        <v>8974</v>
      </c>
      <c r="E76" s="318">
        <v>6155042</v>
      </c>
      <c r="F76" s="316" t="s">
        <v>9207</v>
      </c>
      <c r="G76" s="318">
        <v>2017</v>
      </c>
      <c r="H76" s="316">
        <v>6100044605</v>
      </c>
      <c r="I76" s="316">
        <v>6100044605</v>
      </c>
      <c r="J76" s="319">
        <v>42969</v>
      </c>
      <c r="K76" s="316" t="s">
        <v>9017</v>
      </c>
      <c r="L76" s="320" t="s">
        <v>9283</v>
      </c>
      <c r="M76" s="318" t="s">
        <v>9284</v>
      </c>
      <c r="N76" s="325" t="s">
        <v>9326</v>
      </c>
    </row>
    <row r="77" spans="1:14" ht="38.25">
      <c r="A77" s="318">
        <v>71</v>
      </c>
      <c r="B77" s="316" t="s">
        <v>132</v>
      </c>
      <c r="C77" s="316"/>
      <c r="D77" s="317" t="s">
        <v>8975</v>
      </c>
      <c r="E77" s="318">
        <v>6155043</v>
      </c>
      <c r="F77" s="316" t="s">
        <v>9207</v>
      </c>
      <c r="G77" s="318">
        <v>2017</v>
      </c>
      <c r="H77" s="316">
        <v>6100044664</v>
      </c>
      <c r="I77" s="316">
        <v>6100044664</v>
      </c>
      <c r="J77" s="319">
        <v>42968</v>
      </c>
      <c r="K77" s="316" t="s">
        <v>9018</v>
      </c>
      <c r="L77" s="320" t="s">
        <v>9285</v>
      </c>
      <c r="M77" s="318" t="s">
        <v>9286</v>
      </c>
      <c r="N77" s="325" t="s">
        <v>9326</v>
      </c>
    </row>
    <row r="78" spans="1:14" ht="51">
      <c r="A78" s="318">
        <v>72</v>
      </c>
      <c r="B78" s="316" t="s">
        <v>132</v>
      </c>
      <c r="C78" s="316"/>
      <c r="D78" s="317" t="s">
        <v>8976</v>
      </c>
      <c r="E78" s="318">
        <v>6155044</v>
      </c>
      <c r="F78" s="316" t="s">
        <v>9207</v>
      </c>
      <c r="G78" s="318">
        <v>2017</v>
      </c>
      <c r="H78" s="316">
        <v>6100044670</v>
      </c>
      <c r="I78" s="316">
        <v>6100044670</v>
      </c>
      <c r="J78" s="319">
        <v>42968</v>
      </c>
      <c r="K78" s="316" t="s">
        <v>9019</v>
      </c>
      <c r="L78" s="320" t="s">
        <v>9287</v>
      </c>
      <c r="M78" s="318" t="s">
        <v>9288</v>
      </c>
      <c r="N78" s="325" t="s">
        <v>9326</v>
      </c>
    </row>
    <row r="79" spans="1:14" ht="38.25">
      <c r="A79" s="318">
        <v>73</v>
      </c>
      <c r="B79" s="316" t="s">
        <v>132</v>
      </c>
      <c r="C79" s="316"/>
      <c r="D79" s="317" t="s">
        <v>8977</v>
      </c>
      <c r="E79" s="318">
        <v>6155045</v>
      </c>
      <c r="F79" s="316" t="s">
        <v>9207</v>
      </c>
      <c r="G79" s="318">
        <v>2017</v>
      </c>
      <c r="H79" s="316">
        <v>6100044663</v>
      </c>
      <c r="I79" s="316">
        <v>6100044663</v>
      </c>
      <c r="J79" s="319">
        <v>42965</v>
      </c>
      <c r="K79" s="316" t="s">
        <v>9020</v>
      </c>
      <c r="L79" s="320" t="s">
        <v>9289</v>
      </c>
      <c r="M79" s="318" t="s">
        <v>9290</v>
      </c>
      <c r="N79" s="325" t="s">
        <v>9326</v>
      </c>
    </row>
    <row r="80" spans="1:14" ht="38.25">
      <c r="A80" s="318">
        <v>74</v>
      </c>
      <c r="B80" s="316" t="s">
        <v>132</v>
      </c>
      <c r="C80" s="316"/>
      <c r="D80" s="317" t="s">
        <v>8978</v>
      </c>
      <c r="E80" s="318">
        <v>6155047</v>
      </c>
      <c r="F80" s="316" t="s">
        <v>9207</v>
      </c>
      <c r="G80" s="318">
        <v>2017</v>
      </c>
      <c r="H80" s="316">
        <v>6100044657</v>
      </c>
      <c r="I80" s="316">
        <v>6100044657</v>
      </c>
      <c r="J80" s="319">
        <v>42965</v>
      </c>
      <c r="K80" s="316" t="s">
        <v>9021</v>
      </c>
      <c r="L80" s="320" t="s">
        <v>9291</v>
      </c>
      <c r="M80" s="318" t="s">
        <v>9292</v>
      </c>
      <c r="N80" s="325" t="s">
        <v>9326</v>
      </c>
    </row>
    <row r="81" spans="1:14" ht="51">
      <c r="A81" s="318">
        <v>75</v>
      </c>
      <c r="B81" s="316" t="s">
        <v>132</v>
      </c>
      <c r="C81" s="316"/>
      <c r="D81" s="317" t="s">
        <v>8979</v>
      </c>
      <c r="E81" s="318">
        <v>6155048</v>
      </c>
      <c r="F81" s="316" t="s">
        <v>9207</v>
      </c>
      <c r="G81" s="318">
        <v>2017</v>
      </c>
      <c r="H81" s="316">
        <v>6100044661</v>
      </c>
      <c r="I81" s="316">
        <v>6100044661</v>
      </c>
      <c r="J81" s="319">
        <v>42965</v>
      </c>
      <c r="K81" s="316" t="s">
        <v>9022</v>
      </c>
      <c r="L81" s="320" t="s">
        <v>9293</v>
      </c>
      <c r="M81" s="318" t="s">
        <v>9294</v>
      </c>
      <c r="N81" s="325" t="s">
        <v>9326</v>
      </c>
    </row>
    <row r="82" spans="1:14" ht="63.75">
      <c r="A82" s="318">
        <v>76</v>
      </c>
      <c r="B82" s="316" t="s">
        <v>132</v>
      </c>
      <c r="C82" s="316"/>
      <c r="D82" s="317" t="s">
        <v>8980</v>
      </c>
      <c r="E82" s="318">
        <v>6155049</v>
      </c>
      <c r="F82" s="316" t="s">
        <v>9207</v>
      </c>
      <c r="G82" s="318">
        <v>2017</v>
      </c>
      <c r="H82" s="316">
        <v>6100044602</v>
      </c>
      <c r="I82" s="316">
        <v>6100044602</v>
      </c>
      <c r="J82" s="319">
        <v>42970</v>
      </c>
      <c r="K82" s="316" t="s">
        <v>9023</v>
      </c>
      <c r="L82" s="320" t="s">
        <v>9295</v>
      </c>
      <c r="M82" s="318" t="s">
        <v>9296</v>
      </c>
      <c r="N82" s="325" t="s">
        <v>9326</v>
      </c>
    </row>
    <row r="83" spans="1:14" ht="38.25">
      <c r="A83" s="318">
        <v>77</v>
      </c>
      <c r="B83" s="316" t="s">
        <v>132</v>
      </c>
      <c r="C83" s="316"/>
      <c r="D83" s="317" t="s">
        <v>8981</v>
      </c>
      <c r="E83" s="318">
        <v>6155050</v>
      </c>
      <c r="F83" s="316" t="s">
        <v>9207</v>
      </c>
      <c r="G83" s="318">
        <v>2017</v>
      </c>
      <c r="H83" s="316">
        <v>6100044659</v>
      </c>
      <c r="I83" s="316">
        <v>6100044659</v>
      </c>
      <c r="J83" s="319">
        <v>42971</v>
      </c>
      <c r="K83" s="316" t="s">
        <v>9024</v>
      </c>
      <c r="L83" s="320" t="s">
        <v>9297</v>
      </c>
      <c r="M83" s="318" t="s">
        <v>9298</v>
      </c>
      <c r="N83" s="325" t="s">
        <v>9326</v>
      </c>
    </row>
    <row r="84" spans="1:14" ht="63.75">
      <c r="A84" s="318">
        <v>78</v>
      </c>
      <c r="B84" s="316" t="s">
        <v>132</v>
      </c>
      <c r="C84" s="316"/>
      <c r="D84" s="317" t="s">
        <v>8982</v>
      </c>
      <c r="E84" s="318">
        <v>6155051</v>
      </c>
      <c r="F84" s="316" t="s">
        <v>9207</v>
      </c>
      <c r="G84" s="318">
        <v>2017</v>
      </c>
      <c r="H84" s="316">
        <v>6100044669</v>
      </c>
      <c r="I84" s="316">
        <v>6100044669</v>
      </c>
      <c r="J84" s="319">
        <v>42975</v>
      </c>
      <c r="K84" s="316" t="s">
        <v>9025</v>
      </c>
      <c r="L84" s="320" t="s">
        <v>9299</v>
      </c>
      <c r="M84" s="318" t="s">
        <v>9300</v>
      </c>
      <c r="N84" s="325" t="s">
        <v>9326</v>
      </c>
    </row>
    <row r="85" spans="1:14" ht="38.25">
      <c r="A85" s="318">
        <v>79</v>
      </c>
      <c r="B85" s="316" t="s">
        <v>132</v>
      </c>
      <c r="C85" s="316"/>
      <c r="D85" s="317" t="s">
        <v>8983</v>
      </c>
      <c r="E85" s="318">
        <v>6155057</v>
      </c>
      <c r="F85" s="316" t="s">
        <v>9207</v>
      </c>
      <c r="G85" s="318">
        <v>2017</v>
      </c>
      <c r="H85" s="316">
        <v>6100045059</v>
      </c>
      <c r="I85" s="316">
        <v>6100045059</v>
      </c>
      <c r="J85" s="319">
        <v>42979</v>
      </c>
      <c r="K85" s="316" t="s">
        <v>8060</v>
      </c>
      <c r="L85" s="320" t="s">
        <v>9301</v>
      </c>
      <c r="M85" s="318" t="s">
        <v>9302</v>
      </c>
      <c r="N85" s="325" t="s">
        <v>9326</v>
      </c>
    </row>
    <row r="86" spans="1:14" ht="38.25">
      <c r="A86" s="318">
        <v>80</v>
      </c>
      <c r="B86" s="316" t="s">
        <v>132</v>
      </c>
      <c r="C86" s="316"/>
      <c r="D86" s="317" t="s">
        <v>8984</v>
      </c>
      <c r="E86" s="318">
        <v>6155052</v>
      </c>
      <c r="F86" s="316" t="s">
        <v>9207</v>
      </c>
      <c r="G86" s="318">
        <v>2017</v>
      </c>
      <c r="H86" s="316">
        <v>6100044662</v>
      </c>
      <c r="I86" s="316">
        <v>6100044662</v>
      </c>
      <c r="J86" s="319">
        <v>42976</v>
      </c>
      <c r="K86" s="316" t="s">
        <v>9026</v>
      </c>
      <c r="L86" s="320" t="s">
        <v>9303</v>
      </c>
      <c r="M86" s="318" t="s">
        <v>9304</v>
      </c>
      <c r="N86" s="325" t="s">
        <v>9326</v>
      </c>
    </row>
    <row r="87" spans="1:14" ht="38.25">
      <c r="A87" s="318">
        <v>81</v>
      </c>
      <c r="B87" s="316" t="s">
        <v>132</v>
      </c>
      <c r="C87" s="316"/>
      <c r="D87" s="317" t="s">
        <v>8985</v>
      </c>
      <c r="E87" s="318">
        <v>6155202</v>
      </c>
      <c r="F87" s="316" t="s">
        <v>9207</v>
      </c>
      <c r="G87" s="318">
        <v>2017</v>
      </c>
      <c r="H87" s="316">
        <v>6100045644</v>
      </c>
      <c r="I87" s="316">
        <v>6100045644</v>
      </c>
      <c r="J87" s="319">
        <v>43017</v>
      </c>
      <c r="K87" s="316" t="s">
        <v>8058</v>
      </c>
      <c r="L87" s="320" t="s">
        <v>9305</v>
      </c>
      <c r="M87" s="318" t="s">
        <v>9306</v>
      </c>
      <c r="N87" s="325" t="s">
        <v>9326</v>
      </c>
    </row>
    <row r="88" spans="1:14" ht="51">
      <c r="A88" s="318">
        <v>82</v>
      </c>
      <c r="B88" s="316" t="s">
        <v>132</v>
      </c>
      <c r="C88" s="316"/>
      <c r="D88" s="317" t="s">
        <v>8986</v>
      </c>
      <c r="E88" s="318">
        <v>6155203</v>
      </c>
      <c r="F88" s="316" t="s">
        <v>9207</v>
      </c>
      <c r="G88" s="318">
        <v>2017</v>
      </c>
      <c r="H88" s="316">
        <v>6100045555</v>
      </c>
      <c r="I88" s="316">
        <v>6100045555</v>
      </c>
      <c r="J88" s="319">
        <v>43004</v>
      </c>
      <c r="K88" s="316" t="s">
        <v>9027</v>
      </c>
      <c r="L88" s="320" t="s">
        <v>9307</v>
      </c>
      <c r="M88" s="318"/>
      <c r="N88" s="324"/>
    </row>
    <row r="89" spans="1:14" ht="51">
      <c r="A89" s="318">
        <v>83</v>
      </c>
      <c r="B89" s="316" t="s">
        <v>132</v>
      </c>
      <c r="C89" s="316"/>
      <c r="D89" s="317" t="s">
        <v>8987</v>
      </c>
      <c r="E89" s="318">
        <v>6155046</v>
      </c>
      <c r="F89" s="316" t="s">
        <v>9207</v>
      </c>
      <c r="G89" s="318">
        <v>2017</v>
      </c>
      <c r="H89" s="316">
        <v>6100044889</v>
      </c>
      <c r="I89" s="316">
        <v>6100044889</v>
      </c>
      <c r="J89" s="319">
        <v>42965</v>
      </c>
      <c r="K89" s="316" t="s">
        <v>9028</v>
      </c>
      <c r="L89" s="320" t="s">
        <v>9308</v>
      </c>
      <c r="M89" s="318" t="s">
        <v>9309</v>
      </c>
      <c r="N89" s="325" t="s">
        <v>9326</v>
      </c>
    </row>
    <row r="90" spans="1:14" ht="38.25">
      <c r="A90" s="318">
        <v>84</v>
      </c>
      <c r="B90" s="316" t="s">
        <v>132</v>
      </c>
      <c r="C90" s="316"/>
      <c r="D90" s="317" t="s">
        <v>8988</v>
      </c>
      <c r="E90" s="318">
        <v>6155053</v>
      </c>
      <c r="F90" s="316" t="s">
        <v>9207</v>
      </c>
      <c r="G90" s="318">
        <v>2017</v>
      </c>
      <c r="H90" s="316">
        <v>6100045214</v>
      </c>
      <c r="I90" s="316">
        <v>6100045214</v>
      </c>
      <c r="J90" s="319">
        <v>42982</v>
      </c>
      <c r="K90" s="316" t="s">
        <v>9029</v>
      </c>
      <c r="L90" s="320" t="s">
        <v>9310</v>
      </c>
      <c r="M90" s="318" t="s">
        <v>9311</v>
      </c>
      <c r="N90" s="325" t="s">
        <v>9326</v>
      </c>
    </row>
    <row r="91" spans="1:14" ht="38.25">
      <c r="A91" s="318">
        <v>85</v>
      </c>
      <c r="B91" s="316" t="s">
        <v>132</v>
      </c>
      <c r="C91" s="316"/>
      <c r="D91" s="317" t="s">
        <v>8989</v>
      </c>
      <c r="E91" s="318">
        <v>6155056</v>
      </c>
      <c r="F91" s="316" t="s">
        <v>9207</v>
      </c>
      <c r="G91" s="318">
        <v>2017</v>
      </c>
      <c r="H91" s="316">
        <v>6100045128</v>
      </c>
      <c r="I91" s="316">
        <v>6100045128</v>
      </c>
      <c r="J91" s="319">
        <v>42979</v>
      </c>
      <c r="K91" s="316" t="s">
        <v>9030</v>
      </c>
      <c r="L91" s="320" t="s">
        <v>9312</v>
      </c>
      <c r="M91" s="318" t="s">
        <v>9313</v>
      </c>
      <c r="N91" s="325" t="s">
        <v>9326</v>
      </c>
    </row>
    <row r="92" spans="1:14" ht="51">
      <c r="A92" s="318">
        <v>86</v>
      </c>
      <c r="B92" s="316" t="s">
        <v>132</v>
      </c>
      <c r="C92" s="316"/>
      <c r="D92" s="317" t="s">
        <v>8990</v>
      </c>
      <c r="E92" s="318">
        <v>6155058</v>
      </c>
      <c r="F92" s="316" t="s">
        <v>9207</v>
      </c>
      <c r="G92" s="318">
        <v>2017</v>
      </c>
      <c r="H92" s="316">
        <v>6100045211</v>
      </c>
      <c r="I92" s="316">
        <v>6100045211</v>
      </c>
      <c r="J92" s="319">
        <v>42979</v>
      </c>
      <c r="K92" s="316" t="s">
        <v>9031</v>
      </c>
      <c r="L92" s="320" t="s">
        <v>9314</v>
      </c>
      <c r="M92" s="318" t="s">
        <v>9315</v>
      </c>
      <c r="N92" s="325" t="s">
        <v>9326</v>
      </c>
    </row>
    <row r="93" spans="1:14" ht="38.25">
      <c r="A93" s="318">
        <v>87</v>
      </c>
      <c r="B93" s="316" t="s">
        <v>132</v>
      </c>
      <c r="C93" s="316"/>
      <c r="D93" s="317" t="s">
        <v>8991</v>
      </c>
      <c r="E93" s="318">
        <v>6155105</v>
      </c>
      <c r="F93" s="316" t="s">
        <v>9207</v>
      </c>
      <c r="G93" s="318">
        <v>2017</v>
      </c>
      <c r="H93" s="316">
        <v>6100044604</v>
      </c>
      <c r="I93" s="316">
        <v>6100044604</v>
      </c>
      <c r="J93" s="319">
        <v>42979</v>
      </c>
      <c r="K93" s="316" t="s">
        <v>9032</v>
      </c>
      <c r="L93" s="320" t="s">
        <v>9316</v>
      </c>
      <c r="M93" s="318" t="s">
        <v>9317</v>
      </c>
      <c r="N93" s="325" t="s">
        <v>9326</v>
      </c>
    </row>
    <row r="94" spans="1:14" ht="38.25">
      <c r="A94" s="318">
        <v>88</v>
      </c>
      <c r="B94" s="316" t="s">
        <v>132</v>
      </c>
      <c r="C94" s="316"/>
      <c r="D94" s="317" t="s">
        <v>8992</v>
      </c>
      <c r="E94" s="318">
        <v>6155219</v>
      </c>
      <c r="F94" s="316" t="s">
        <v>9207</v>
      </c>
      <c r="G94" s="318">
        <v>2017</v>
      </c>
      <c r="H94" s="316">
        <v>6100045846</v>
      </c>
      <c r="I94" s="316">
        <v>6100045846</v>
      </c>
      <c r="J94" s="319">
        <v>43020</v>
      </c>
      <c r="K94" s="316" t="s">
        <v>9033</v>
      </c>
      <c r="L94" s="320" t="s">
        <v>9318</v>
      </c>
      <c r="M94" s="318"/>
      <c r="N94" s="324"/>
    </row>
    <row r="95" spans="1:14" ht="51">
      <c r="A95" s="318">
        <v>89</v>
      </c>
      <c r="B95" s="316" t="s">
        <v>132</v>
      </c>
      <c r="C95" s="316"/>
      <c r="D95" s="317" t="s">
        <v>8993</v>
      </c>
      <c r="E95" s="318">
        <v>6155291</v>
      </c>
      <c r="F95" s="316" t="s">
        <v>9207</v>
      </c>
      <c r="G95" s="318">
        <v>2017</v>
      </c>
      <c r="H95" s="316">
        <v>6100044660</v>
      </c>
      <c r="I95" s="316">
        <v>6100044660</v>
      </c>
      <c r="J95" s="319">
        <v>43011</v>
      </c>
      <c r="K95" s="316" t="s">
        <v>9034</v>
      </c>
      <c r="L95" s="320" t="s">
        <v>9319</v>
      </c>
      <c r="M95" s="318" t="s">
        <v>9320</v>
      </c>
      <c r="N95" s="325" t="s">
        <v>9326</v>
      </c>
    </row>
    <row r="96" spans="1:14" ht="38.25">
      <c r="A96" s="318">
        <v>90</v>
      </c>
      <c r="B96" s="316" t="s">
        <v>132</v>
      </c>
      <c r="C96" s="316"/>
      <c r="D96" s="317" t="s">
        <v>8994</v>
      </c>
      <c r="E96" s="318">
        <v>6155292</v>
      </c>
      <c r="F96" s="316" t="s">
        <v>9207</v>
      </c>
      <c r="G96" s="318">
        <v>2017</v>
      </c>
      <c r="H96" s="316">
        <v>6100045650</v>
      </c>
      <c r="I96" s="316">
        <v>6100045650</v>
      </c>
      <c r="J96" s="319">
        <v>43010</v>
      </c>
      <c r="K96" s="316" t="s">
        <v>9035</v>
      </c>
      <c r="L96" s="320" t="s">
        <v>9321</v>
      </c>
      <c r="M96" s="318" t="s">
        <v>9322</v>
      </c>
      <c r="N96" s="325" t="s">
        <v>9326</v>
      </c>
    </row>
    <row r="97" spans="1:14" ht="38.25">
      <c r="A97" s="318">
        <v>91</v>
      </c>
      <c r="B97" s="316" t="s">
        <v>132</v>
      </c>
      <c r="C97" s="316"/>
      <c r="D97" s="317" t="s">
        <v>8995</v>
      </c>
      <c r="E97" s="318">
        <v>6155353</v>
      </c>
      <c r="F97" s="316" t="s">
        <v>9207</v>
      </c>
      <c r="G97" s="318">
        <v>2017</v>
      </c>
      <c r="H97" s="316">
        <v>6100046163</v>
      </c>
      <c r="I97" s="316">
        <v>6100046163</v>
      </c>
      <c r="J97" s="319">
        <v>43041</v>
      </c>
      <c r="K97" s="316" t="s">
        <v>9036</v>
      </c>
      <c r="L97" s="320" t="s">
        <v>9323</v>
      </c>
      <c r="M97" s="318" t="s">
        <v>9324</v>
      </c>
      <c r="N97" s="325" t="s">
        <v>9326</v>
      </c>
    </row>
    <row r="98" spans="1:14" ht="38.25">
      <c r="A98" s="318">
        <v>92</v>
      </c>
      <c r="B98" s="316" t="s">
        <v>132</v>
      </c>
      <c r="C98" s="316"/>
      <c r="D98" s="317" t="s">
        <v>8996</v>
      </c>
      <c r="E98" s="318">
        <v>6145166</v>
      </c>
      <c r="F98" s="316" t="s">
        <v>9207</v>
      </c>
      <c r="G98" s="318">
        <v>2017</v>
      </c>
      <c r="H98" s="316">
        <v>6100025475</v>
      </c>
      <c r="I98" s="316">
        <v>6100025475</v>
      </c>
      <c r="J98" s="319">
        <v>41911</v>
      </c>
      <c r="K98" s="316" t="s">
        <v>8313</v>
      </c>
      <c r="L98" s="320" t="s">
        <v>9325</v>
      </c>
      <c r="M98" s="318"/>
      <c r="N98" s="320"/>
    </row>
  </sheetData>
  <autoFilter ref="A6:N98"/>
  <mergeCells count="9">
    <mergeCell ref="N4:N5"/>
    <mergeCell ref="A1:M2"/>
    <mergeCell ref="A4:A5"/>
    <mergeCell ref="D4:D5"/>
    <mergeCell ref="E4:E5"/>
    <mergeCell ref="F4:F5"/>
    <mergeCell ref="G4:G5"/>
    <mergeCell ref="H4:M4"/>
    <mergeCell ref="B4: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7"/>
  <sheetViews>
    <sheetView zoomScale="70" zoomScaleNormal="70" workbookViewId="0">
      <pane ySplit="6" topLeftCell="A7" activePane="bottomLeft" state="frozen"/>
      <selection activeCell="G10" sqref="G10"/>
      <selection pane="bottomLeft" activeCell="A8" sqref="A8:A47"/>
    </sheetView>
  </sheetViews>
  <sheetFormatPr defaultRowHeight="15.75"/>
  <cols>
    <col min="1" max="1" width="6.75" customWidth="1"/>
    <col min="2" max="2" width="9.375" hidden="1" customWidth="1"/>
    <col min="3" max="3" width="17.75" customWidth="1"/>
    <col min="4" max="4" width="45.75" customWidth="1"/>
    <col min="5" max="5" width="21.75" hidden="1" customWidth="1"/>
    <col min="6" max="6" width="20.25" customWidth="1"/>
    <col min="7" max="7" width="18.125" customWidth="1"/>
    <col min="8" max="8" width="18.5" customWidth="1"/>
    <col min="9" max="9" width="18.5" hidden="1" customWidth="1"/>
    <col min="10" max="10" width="12.875" customWidth="1"/>
    <col min="11" max="11" width="19.5" customWidth="1"/>
    <col min="12" max="13" width="49" style="279" customWidth="1"/>
    <col min="14" max="14" width="19.5" customWidth="1"/>
  </cols>
  <sheetData>
    <row r="1" spans="1:14">
      <c r="A1" s="384" t="s">
        <v>9335</v>
      </c>
      <c r="B1" s="384"/>
      <c r="C1" s="384"/>
      <c r="D1" s="384"/>
      <c r="E1" s="384"/>
      <c r="F1" s="384"/>
      <c r="G1" s="384"/>
      <c r="H1" s="384"/>
      <c r="I1" s="384"/>
      <c r="J1" s="384"/>
      <c r="K1" s="384"/>
      <c r="L1" s="384"/>
      <c r="M1" s="384"/>
      <c r="N1" s="268" t="s">
        <v>7096</v>
      </c>
    </row>
    <row r="2" spans="1:14">
      <c r="A2" s="384"/>
      <c r="B2" s="384"/>
      <c r="C2" s="384"/>
      <c r="D2" s="384"/>
      <c r="E2" s="384"/>
      <c r="F2" s="384"/>
      <c r="G2" s="384"/>
      <c r="H2" s="384"/>
      <c r="I2" s="384"/>
      <c r="J2" s="384"/>
      <c r="K2" s="384"/>
      <c r="L2" s="384"/>
      <c r="M2" s="384"/>
      <c r="N2" s="1"/>
    </row>
    <row r="3" spans="1:14">
      <c r="A3" s="269"/>
      <c r="B3" s="269"/>
      <c r="C3" s="269"/>
      <c r="D3" s="270"/>
      <c r="E3" s="270"/>
      <c r="F3" s="270"/>
      <c r="G3" s="270"/>
      <c r="H3" s="270"/>
      <c r="I3" s="270"/>
      <c r="J3" s="270"/>
      <c r="K3" s="270"/>
      <c r="L3" s="270"/>
      <c r="M3" s="271"/>
      <c r="N3" s="10"/>
    </row>
    <row r="4" spans="1:14" s="279" customFormat="1" ht="13.5" customHeight="1">
      <c r="A4" s="385" t="s">
        <v>7089</v>
      </c>
      <c r="B4" s="265"/>
      <c r="C4" s="265"/>
      <c r="D4" s="383" t="s">
        <v>588</v>
      </c>
      <c r="E4" s="386" t="s">
        <v>7094</v>
      </c>
      <c r="F4" s="383" t="s">
        <v>7093</v>
      </c>
      <c r="G4" s="383" t="s">
        <v>7088</v>
      </c>
      <c r="H4" s="383" t="s">
        <v>590</v>
      </c>
      <c r="I4" s="383"/>
      <c r="J4" s="383"/>
      <c r="K4" s="383"/>
      <c r="L4" s="383"/>
      <c r="M4" s="383"/>
      <c r="N4" s="383" t="s">
        <v>7095</v>
      </c>
    </row>
    <row r="5" spans="1:14" s="279" customFormat="1" ht="31.5">
      <c r="A5" s="385"/>
      <c r="B5" s="265"/>
      <c r="C5" s="265" t="s">
        <v>8143</v>
      </c>
      <c r="D5" s="383"/>
      <c r="E5" s="387"/>
      <c r="F5" s="383"/>
      <c r="G5" s="383"/>
      <c r="H5" s="264" t="s">
        <v>136</v>
      </c>
      <c r="I5" s="264" t="s">
        <v>7097</v>
      </c>
      <c r="J5" s="261" t="s">
        <v>135</v>
      </c>
      <c r="K5" s="264" t="s">
        <v>591</v>
      </c>
      <c r="L5" s="298" t="s">
        <v>7091</v>
      </c>
      <c r="M5" s="298" t="s">
        <v>7092</v>
      </c>
      <c r="N5" s="383"/>
    </row>
    <row r="6" spans="1:14">
      <c r="A6" s="266" t="s">
        <v>7090</v>
      </c>
      <c r="B6" s="266"/>
      <c r="C6" s="266"/>
      <c r="D6" s="267">
        <v>2</v>
      </c>
      <c r="E6" s="267">
        <v>6</v>
      </c>
      <c r="F6" s="267">
        <v>7</v>
      </c>
      <c r="G6" s="267">
        <v>8</v>
      </c>
      <c r="H6" s="267">
        <v>9</v>
      </c>
      <c r="I6" s="267"/>
      <c r="J6" s="267">
        <v>10</v>
      </c>
      <c r="K6" s="267">
        <v>11</v>
      </c>
      <c r="L6" s="299">
        <v>12</v>
      </c>
      <c r="M6" s="299">
        <v>13</v>
      </c>
      <c r="N6" s="267">
        <v>15</v>
      </c>
    </row>
    <row r="7" spans="1:14" s="292" customFormat="1">
      <c r="A7" s="289"/>
      <c r="B7" s="277"/>
      <c r="C7" s="290"/>
      <c r="D7" s="286"/>
      <c r="E7" s="290"/>
      <c r="F7" s="286"/>
      <c r="G7" s="290"/>
      <c r="H7" s="290"/>
      <c r="I7" s="290"/>
      <c r="J7" s="280"/>
      <c r="K7" s="281"/>
      <c r="L7" s="281"/>
      <c r="M7" s="281"/>
      <c r="N7" s="290"/>
    </row>
    <row r="8" spans="1:14" s="292" customFormat="1" ht="47.25">
      <c r="A8" s="162" t="s">
        <v>7090</v>
      </c>
      <c r="B8" s="290"/>
      <c r="C8" s="290" t="s">
        <v>132</v>
      </c>
      <c r="D8" s="286" t="s">
        <v>8263</v>
      </c>
      <c r="E8" s="290">
        <v>6145164</v>
      </c>
      <c r="F8" s="286" t="s">
        <v>8264</v>
      </c>
      <c r="G8" s="290">
        <v>2017</v>
      </c>
      <c r="H8" s="290">
        <v>6100026269</v>
      </c>
      <c r="I8" s="290">
        <v>6100026269</v>
      </c>
      <c r="J8" s="280">
        <v>41897</v>
      </c>
      <c r="K8" s="281" t="s">
        <v>7763</v>
      </c>
      <c r="L8" s="281" t="s">
        <v>8347</v>
      </c>
      <c r="M8" s="291"/>
      <c r="N8" s="290" t="s">
        <v>7500</v>
      </c>
    </row>
    <row r="9" spans="1:14" s="292" customFormat="1" ht="47.25">
      <c r="A9" s="162" t="s">
        <v>671</v>
      </c>
      <c r="B9" s="290"/>
      <c r="C9" s="290" t="s">
        <v>132</v>
      </c>
      <c r="D9" s="286" t="s">
        <v>7178</v>
      </c>
      <c r="E9" s="290">
        <v>6153328</v>
      </c>
      <c r="F9" s="286" t="s">
        <v>7293</v>
      </c>
      <c r="G9" s="290">
        <v>2017</v>
      </c>
      <c r="H9" s="290">
        <v>6100038642</v>
      </c>
      <c r="I9" s="290">
        <v>6100038642</v>
      </c>
      <c r="J9" s="280">
        <v>42601</v>
      </c>
      <c r="K9" s="281" t="s">
        <v>7487</v>
      </c>
      <c r="L9" s="281" t="s">
        <v>8348</v>
      </c>
      <c r="M9" s="291" t="s">
        <v>8349</v>
      </c>
      <c r="N9" s="290" t="s">
        <v>7500</v>
      </c>
    </row>
    <row r="10" spans="1:14" s="292" customFormat="1" ht="47.25">
      <c r="A10" s="162" t="s">
        <v>804</v>
      </c>
      <c r="B10" s="290"/>
      <c r="C10" s="290" t="s">
        <v>132</v>
      </c>
      <c r="D10" s="286" t="s">
        <v>7185</v>
      </c>
      <c r="E10" s="290">
        <v>6153789</v>
      </c>
      <c r="F10" s="286" t="s">
        <v>7293</v>
      </c>
      <c r="G10" s="290">
        <v>2017</v>
      </c>
      <c r="H10" s="290">
        <v>6100039281</v>
      </c>
      <c r="I10" s="290">
        <v>6100039281</v>
      </c>
      <c r="J10" s="280">
        <v>42675</v>
      </c>
      <c r="K10" s="281" t="s">
        <v>7494</v>
      </c>
      <c r="L10" s="281" t="s">
        <v>8350</v>
      </c>
      <c r="M10" s="291" t="s">
        <v>8351</v>
      </c>
      <c r="N10" s="290" t="s">
        <v>7500</v>
      </c>
    </row>
    <row r="11" spans="1:14" s="292" customFormat="1" ht="47.25">
      <c r="A11" s="162" t="s">
        <v>905</v>
      </c>
      <c r="B11" s="290"/>
      <c r="C11" s="290" t="s">
        <v>132</v>
      </c>
      <c r="D11" s="286" t="s">
        <v>7186</v>
      </c>
      <c r="E11" s="290">
        <v>6153792</v>
      </c>
      <c r="F11" s="286" t="s">
        <v>7293</v>
      </c>
      <c r="G11" s="290">
        <v>2017</v>
      </c>
      <c r="H11" s="290">
        <v>6100039593</v>
      </c>
      <c r="I11" s="290">
        <v>6100039593</v>
      </c>
      <c r="J11" s="280">
        <v>42675</v>
      </c>
      <c r="K11" s="281" t="s">
        <v>7496</v>
      </c>
      <c r="L11" s="281" t="s">
        <v>8352</v>
      </c>
      <c r="M11" s="291" t="s">
        <v>8353</v>
      </c>
      <c r="N11" s="290" t="s">
        <v>7500</v>
      </c>
    </row>
    <row r="12" spans="1:14" s="292" customFormat="1" ht="47.25">
      <c r="A12" s="162" t="s">
        <v>1284</v>
      </c>
      <c r="B12" s="290"/>
      <c r="C12" s="290" t="s">
        <v>132</v>
      </c>
      <c r="D12" s="286" t="s">
        <v>7185</v>
      </c>
      <c r="E12" s="290">
        <v>6153791</v>
      </c>
      <c r="F12" s="286" t="s">
        <v>7293</v>
      </c>
      <c r="G12" s="290">
        <v>2017</v>
      </c>
      <c r="H12" s="290">
        <v>6100039967</v>
      </c>
      <c r="I12" s="290">
        <v>6100039967</v>
      </c>
      <c r="J12" s="280">
        <v>42676</v>
      </c>
      <c r="K12" s="281" t="s">
        <v>7495</v>
      </c>
      <c r="L12" s="281" t="s">
        <v>8354</v>
      </c>
      <c r="M12" s="291" t="s">
        <v>8355</v>
      </c>
      <c r="N12" s="290" t="s">
        <v>7500</v>
      </c>
    </row>
    <row r="13" spans="1:14" s="292" customFormat="1" ht="47.25">
      <c r="A13" s="162" t="s">
        <v>8314</v>
      </c>
      <c r="B13" s="290"/>
      <c r="C13" s="290" t="s">
        <v>132</v>
      </c>
      <c r="D13" s="286" t="s">
        <v>7187</v>
      </c>
      <c r="E13" s="290">
        <v>6153794</v>
      </c>
      <c r="F13" s="286" t="s">
        <v>7293</v>
      </c>
      <c r="G13" s="290">
        <v>2017</v>
      </c>
      <c r="H13" s="290">
        <v>6100039574</v>
      </c>
      <c r="I13" s="290">
        <v>6100039574</v>
      </c>
      <c r="J13" s="280">
        <v>42681</v>
      </c>
      <c r="K13" s="281" t="s">
        <v>7498</v>
      </c>
      <c r="L13" s="281" t="s">
        <v>8356</v>
      </c>
      <c r="M13" s="291" t="s">
        <v>8357</v>
      </c>
      <c r="N13" s="290" t="s">
        <v>7500</v>
      </c>
    </row>
    <row r="14" spans="1:14" s="292" customFormat="1" ht="47.25">
      <c r="A14" s="162" t="s">
        <v>8315</v>
      </c>
      <c r="B14" s="290"/>
      <c r="C14" s="290" t="s">
        <v>132</v>
      </c>
      <c r="D14" s="286" t="s">
        <v>7156</v>
      </c>
      <c r="E14" s="290">
        <v>6153319</v>
      </c>
      <c r="F14" s="286" t="s">
        <v>7293</v>
      </c>
      <c r="G14" s="290">
        <v>2017</v>
      </c>
      <c r="H14" s="290">
        <v>6100038354</v>
      </c>
      <c r="I14" s="290">
        <v>6100038354</v>
      </c>
      <c r="J14" s="280">
        <v>42591</v>
      </c>
      <c r="K14" s="281" t="s">
        <v>8265</v>
      </c>
      <c r="L14" s="281" t="s">
        <v>8358</v>
      </c>
      <c r="M14" s="291"/>
      <c r="N14" s="290" t="s">
        <v>7500</v>
      </c>
    </row>
    <row r="15" spans="1:14" s="292" customFormat="1" ht="47.25">
      <c r="A15" s="162" t="s">
        <v>8316</v>
      </c>
      <c r="B15" s="290"/>
      <c r="C15" s="290" t="s">
        <v>132</v>
      </c>
      <c r="D15" s="286" t="s">
        <v>7180</v>
      </c>
      <c r="E15" s="290">
        <v>6153445</v>
      </c>
      <c r="F15" s="286" t="s">
        <v>7293</v>
      </c>
      <c r="G15" s="290">
        <v>2017</v>
      </c>
      <c r="H15" s="290">
        <v>6100038346</v>
      </c>
      <c r="I15" s="290">
        <v>6100038346</v>
      </c>
      <c r="J15" s="280">
        <v>42618</v>
      </c>
      <c r="K15" s="281" t="s">
        <v>8266</v>
      </c>
      <c r="L15" s="281" t="s">
        <v>8359</v>
      </c>
      <c r="M15" s="291"/>
      <c r="N15" s="290" t="s">
        <v>7500</v>
      </c>
    </row>
    <row r="16" spans="1:14" s="292" customFormat="1" ht="47.25">
      <c r="A16" s="162" t="s">
        <v>8317</v>
      </c>
      <c r="B16" s="290"/>
      <c r="C16" s="290" t="s">
        <v>132</v>
      </c>
      <c r="D16" s="286" t="s">
        <v>7180</v>
      </c>
      <c r="E16" s="290">
        <v>6153650</v>
      </c>
      <c r="F16" s="286" t="s">
        <v>7293</v>
      </c>
      <c r="G16" s="290">
        <v>2017</v>
      </c>
      <c r="H16" s="290">
        <v>6100039350</v>
      </c>
      <c r="I16" s="290">
        <v>6100039350</v>
      </c>
      <c r="J16" s="280">
        <v>42647</v>
      </c>
      <c r="K16" s="281" t="s">
        <v>7490</v>
      </c>
      <c r="L16" s="281" t="s">
        <v>8360</v>
      </c>
      <c r="M16" s="291" t="s">
        <v>8361</v>
      </c>
      <c r="N16" s="290" t="s">
        <v>7500</v>
      </c>
    </row>
    <row r="17" spans="1:14" s="292" customFormat="1" ht="47.25">
      <c r="A17" s="162" t="s">
        <v>8318</v>
      </c>
      <c r="B17" s="290"/>
      <c r="C17" s="290" t="s">
        <v>132</v>
      </c>
      <c r="D17" s="286" t="s">
        <v>7180</v>
      </c>
      <c r="E17" s="290">
        <v>6153793</v>
      </c>
      <c r="F17" s="286" t="s">
        <v>7293</v>
      </c>
      <c r="G17" s="290">
        <v>2017</v>
      </c>
      <c r="H17" s="290">
        <v>6100039769</v>
      </c>
      <c r="I17" s="290">
        <v>6100039769</v>
      </c>
      <c r="J17" s="280">
        <v>42676</v>
      </c>
      <c r="K17" s="281" t="s">
        <v>7497</v>
      </c>
      <c r="L17" s="281" t="s">
        <v>8362</v>
      </c>
      <c r="M17" s="291"/>
      <c r="N17" s="290" t="s">
        <v>7500</v>
      </c>
    </row>
    <row r="18" spans="1:14" s="292" customFormat="1" ht="63">
      <c r="A18" s="162" t="s">
        <v>8319</v>
      </c>
      <c r="B18" s="290"/>
      <c r="C18" s="290" t="s">
        <v>132</v>
      </c>
      <c r="D18" s="286" t="s">
        <v>7180</v>
      </c>
      <c r="E18" s="290">
        <v>6153795</v>
      </c>
      <c r="F18" s="286" t="s">
        <v>7293</v>
      </c>
      <c r="G18" s="290">
        <v>2017</v>
      </c>
      <c r="H18" s="290">
        <v>6100038990</v>
      </c>
      <c r="I18" s="290">
        <v>6100038990</v>
      </c>
      <c r="J18" s="280">
        <v>42684</v>
      </c>
      <c r="K18" s="281" t="s">
        <v>8267</v>
      </c>
      <c r="L18" s="281" t="s">
        <v>8363</v>
      </c>
      <c r="M18" s="291"/>
      <c r="N18" s="290" t="s">
        <v>7500</v>
      </c>
    </row>
    <row r="19" spans="1:14" s="292" customFormat="1" ht="47.25">
      <c r="A19" s="162" t="s">
        <v>8320</v>
      </c>
      <c r="B19" s="290"/>
      <c r="C19" s="290" t="s">
        <v>132</v>
      </c>
      <c r="D19" s="286" t="s">
        <v>7185</v>
      </c>
      <c r="E19" s="290">
        <v>6153824</v>
      </c>
      <c r="F19" s="286" t="s">
        <v>7293</v>
      </c>
      <c r="G19" s="290">
        <v>2017</v>
      </c>
      <c r="H19" s="290">
        <v>6100040316</v>
      </c>
      <c r="I19" s="290">
        <v>6100040316</v>
      </c>
      <c r="J19" s="280">
        <v>42709</v>
      </c>
      <c r="K19" s="281" t="s">
        <v>7791</v>
      </c>
      <c r="L19" s="281" t="s">
        <v>8364</v>
      </c>
      <c r="M19" s="291" t="s">
        <v>8365</v>
      </c>
      <c r="N19" s="290" t="s">
        <v>7500</v>
      </c>
    </row>
    <row r="20" spans="1:14" s="292" customFormat="1" ht="47.25">
      <c r="A20" s="162" t="s">
        <v>8321</v>
      </c>
      <c r="B20" s="290"/>
      <c r="C20" s="290" t="s">
        <v>132</v>
      </c>
      <c r="D20" s="286" t="s">
        <v>7180</v>
      </c>
      <c r="E20" s="290">
        <v>6153914</v>
      </c>
      <c r="F20" s="286" t="s">
        <v>7293</v>
      </c>
      <c r="G20" s="290">
        <v>2017</v>
      </c>
      <c r="H20" s="290">
        <v>6100039594</v>
      </c>
      <c r="I20" s="290">
        <v>6100039594</v>
      </c>
      <c r="J20" s="280">
        <v>42702</v>
      </c>
      <c r="K20" s="281" t="s">
        <v>8268</v>
      </c>
      <c r="L20" s="281" t="s">
        <v>8366</v>
      </c>
      <c r="M20" s="291"/>
      <c r="N20" s="290" t="s">
        <v>7500</v>
      </c>
    </row>
    <row r="21" spans="1:14" s="292" customFormat="1" ht="47.25">
      <c r="A21" s="162" t="s">
        <v>8322</v>
      </c>
      <c r="B21" s="290"/>
      <c r="C21" s="290" t="s">
        <v>132</v>
      </c>
      <c r="D21" s="286" t="s">
        <v>7185</v>
      </c>
      <c r="E21" s="290">
        <v>6153916</v>
      </c>
      <c r="F21" s="286" t="s">
        <v>7293</v>
      </c>
      <c r="G21" s="290">
        <v>2017</v>
      </c>
      <c r="H21" s="290">
        <v>6100040342</v>
      </c>
      <c r="I21" s="290">
        <v>6100040342</v>
      </c>
      <c r="J21" s="280">
        <v>42709</v>
      </c>
      <c r="K21" s="281" t="s">
        <v>8269</v>
      </c>
      <c r="L21" s="281" t="s">
        <v>8367</v>
      </c>
      <c r="M21" s="291" t="s">
        <v>8368</v>
      </c>
      <c r="N21" s="290" t="s">
        <v>7500</v>
      </c>
    </row>
    <row r="22" spans="1:14" s="292" customFormat="1" ht="47.25">
      <c r="A22" s="162" t="s">
        <v>8323</v>
      </c>
      <c r="B22" s="290"/>
      <c r="C22" s="290" t="s">
        <v>132</v>
      </c>
      <c r="D22" s="286" t="s">
        <v>7185</v>
      </c>
      <c r="E22" s="290">
        <v>6153917</v>
      </c>
      <c r="F22" s="286" t="s">
        <v>7293</v>
      </c>
      <c r="G22" s="290">
        <v>2017</v>
      </c>
      <c r="H22" s="290">
        <v>6100040348</v>
      </c>
      <c r="I22" s="290">
        <v>6100040348</v>
      </c>
      <c r="J22" s="280">
        <v>42717</v>
      </c>
      <c r="K22" s="281" t="s">
        <v>8270</v>
      </c>
      <c r="L22" s="281" t="s">
        <v>8369</v>
      </c>
      <c r="M22" s="291" t="s">
        <v>8370</v>
      </c>
      <c r="N22" s="290" t="s">
        <v>7500</v>
      </c>
    </row>
    <row r="23" spans="1:14" s="292" customFormat="1" ht="47.25">
      <c r="A23" s="162" t="s">
        <v>2047</v>
      </c>
      <c r="B23" s="290"/>
      <c r="C23" s="290" t="s">
        <v>132</v>
      </c>
      <c r="D23" s="286" t="s">
        <v>7180</v>
      </c>
      <c r="E23" s="290">
        <v>6153918</v>
      </c>
      <c r="F23" s="286" t="s">
        <v>7293</v>
      </c>
      <c r="G23" s="290">
        <v>2017</v>
      </c>
      <c r="H23" s="290">
        <v>6100039190</v>
      </c>
      <c r="I23" s="290">
        <v>6100039190</v>
      </c>
      <c r="J23" s="280">
        <v>42712</v>
      </c>
      <c r="K23" s="281" t="s">
        <v>8271</v>
      </c>
      <c r="L23" s="281" t="s">
        <v>8371</v>
      </c>
      <c r="M23" s="291"/>
      <c r="N23" s="290" t="s">
        <v>7500</v>
      </c>
    </row>
    <row r="24" spans="1:14" s="292" customFormat="1" ht="47.25">
      <c r="A24" s="162" t="s">
        <v>8324</v>
      </c>
      <c r="B24" s="290"/>
      <c r="C24" s="290" t="s">
        <v>132</v>
      </c>
      <c r="D24" s="286" t="s">
        <v>8272</v>
      </c>
      <c r="E24" s="290">
        <v>6154013</v>
      </c>
      <c r="F24" s="286" t="s">
        <v>7293</v>
      </c>
      <c r="G24" s="290">
        <v>2017</v>
      </c>
      <c r="H24" s="290">
        <v>6100040685</v>
      </c>
      <c r="I24" s="290">
        <v>6100040685</v>
      </c>
      <c r="J24" s="280">
        <v>42746</v>
      </c>
      <c r="K24" s="281" t="s">
        <v>8273</v>
      </c>
      <c r="L24" s="281" t="s">
        <v>8372</v>
      </c>
      <c r="M24" s="291" t="s">
        <v>8373</v>
      </c>
      <c r="N24" s="290" t="s">
        <v>7500</v>
      </c>
    </row>
    <row r="25" spans="1:14" s="292" customFormat="1" ht="47.25">
      <c r="A25" s="162" t="s">
        <v>8325</v>
      </c>
      <c r="B25" s="290"/>
      <c r="C25" s="290" t="s">
        <v>132</v>
      </c>
      <c r="D25" s="286" t="s">
        <v>8274</v>
      </c>
      <c r="E25" s="290">
        <v>6154014</v>
      </c>
      <c r="F25" s="286" t="s">
        <v>7293</v>
      </c>
      <c r="G25" s="290">
        <v>2017</v>
      </c>
      <c r="H25" s="290">
        <v>6100040894</v>
      </c>
      <c r="I25" s="290">
        <v>6100040894</v>
      </c>
      <c r="J25" s="280">
        <v>42747</v>
      </c>
      <c r="K25" s="281" t="s">
        <v>8275</v>
      </c>
      <c r="L25" s="281" t="s">
        <v>8374</v>
      </c>
      <c r="M25" s="291" t="s">
        <v>8375</v>
      </c>
      <c r="N25" s="290" t="s">
        <v>7500</v>
      </c>
    </row>
    <row r="26" spans="1:14" s="292" customFormat="1" ht="47.25">
      <c r="A26" s="162" t="s">
        <v>8326</v>
      </c>
      <c r="B26" s="290"/>
      <c r="C26" s="290" t="s">
        <v>132</v>
      </c>
      <c r="D26" s="286" t="s">
        <v>8276</v>
      </c>
      <c r="E26" s="290">
        <v>6152988</v>
      </c>
      <c r="F26" s="286" t="s">
        <v>7293</v>
      </c>
      <c r="G26" s="290">
        <v>2017</v>
      </c>
      <c r="H26" s="290">
        <v>6100036521</v>
      </c>
      <c r="I26" s="290">
        <v>6100036521</v>
      </c>
      <c r="J26" s="280">
        <v>42513</v>
      </c>
      <c r="K26" s="281" t="s">
        <v>8277</v>
      </c>
      <c r="L26" s="281" t="s">
        <v>8376</v>
      </c>
      <c r="M26" s="291" t="s">
        <v>8377</v>
      </c>
      <c r="N26" s="290" t="s">
        <v>7500</v>
      </c>
    </row>
    <row r="27" spans="1:14" s="292" customFormat="1" ht="47.25">
      <c r="A27" s="162" t="s">
        <v>8327</v>
      </c>
      <c r="B27" s="290"/>
      <c r="C27" s="290" t="s">
        <v>132</v>
      </c>
      <c r="D27" s="286" t="s">
        <v>8278</v>
      </c>
      <c r="E27" s="290">
        <v>6152989</v>
      </c>
      <c r="F27" s="286" t="s">
        <v>7293</v>
      </c>
      <c r="G27" s="290">
        <v>2017</v>
      </c>
      <c r="H27" s="290">
        <v>6100036515</v>
      </c>
      <c r="I27" s="290">
        <v>6100036515</v>
      </c>
      <c r="J27" s="280">
        <v>42513</v>
      </c>
      <c r="K27" s="281" t="s">
        <v>7799</v>
      </c>
      <c r="L27" s="281" t="s">
        <v>8378</v>
      </c>
      <c r="M27" s="291" t="s">
        <v>8379</v>
      </c>
      <c r="N27" s="290" t="s">
        <v>7500</v>
      </c>
    </row>
    <row r="28" spans="1:14" s="292" customFormat="1" ht="47.25">
      <c r="A28" s="162" t="s">
        <v>8328</v>
      </c>
      <c r="B28" s="290"/>
      <c r="C28" s="290" t="s">
        <v>132</v>
      </c>
      <c r="D28" s="286" t="s">
        <v>8279</v>
      </c>
      <c r="E28" s="290">
        <v>6152775</v>
      </c>
      <c r="F28" s="286" t="s">
        <v>7293</v>
      </c>
      <c r="G28" s="290">
        <v>2017</v>
      </c>
      <c r="H28" s="290">
        <v>6100035876</v>
      </c>
      <c r="I28" s="290">
        <v>6100035876</v>
      </c>
      <c r="J28" s="280">
        <v>42481</v>
      </c>
      <c r="K28" s="281" t="s">
        <v>7459</v>
      </c>
      <c r="L28" s="281" t="s">
        <v>8380</v>
      </c>
      <c r="M28" s="291" t="s">
        <v>8381</v>
      </c>
      <c r="N28" s="290" t="s">
        <v>7500</v>
      </c>
    </row>
    <row r="29" spans="1:14" s="292" customFormat="1" ht="47.25">
      <c r="A29" s="162" t="s">
        <v>8329</v>
      </c>
      <c r="B29" s="290"/>
      <c r="C29" s="290" t="s">
        <v>132</v>
      </c>
      <c r="D29" s="286" t="s">
        <v>8280</v>
      </c>
      <c r="E29" s="290">
        <v>6152899</v>
      </c>
      <c r="F29" s="286" t="s">
        <v>7293</v>
      </c>
      <c r="G29" s="290">
        <v>2017</v>
      </c>
      <c r="H29" s="290">
        <v>6100035862</v>
      </c>
      <c r="I29" s="290">
        <v>6100035862</v>
      </c>
      <c r="J29" s="280">
        <v>42478</v>
      </c>
      <c r="K29" s="281" t="s">
        <v>7460</v>
      </c>
      <c r="L29" s="281" t="s">
        <v>8382</v>
      </c>
      <c r="M29" s="291" t="s">
        <v>8383</v>
      </c>
      <c r="N29" s="290" t="s">
        <v>7500</v>
      </c>
    </row>
    <row r="30" spans="1:14" s="292" customFormat="1" ht="47.25">
      <c r="A30" s="162" t="s">
        <v>8330</v>
      </c>
      <c r="B30" s="290"/>
      <c r="C30" s="290" t="s">
        <v>132</v>
      </c>
      <c r="D30" s="286" t="s">
        <v>8281</v>
      </c>
      <c r="E30" s="290">
        <v>6152901</v>
      </c>
      <c r="F30" s="286" t="s">
        <v>7293</v>
      </c>
      <c r="G30" s="290">
        <v>2017</v>
      </c>
      <c r="H30" s="290">
        <v>6100035847</v>
      </c>
      <c r="I30" s="290">
        <v>6100035847</v>
      </c>
      <c r="J30" s="280">
        <v>42503</v>
      </c>
      <c r="K30" s="281" t="s">
        <v>7461</v>
      </c>
      <c r="L30" s="281" t="s">
        <v>8384</v>
      </c>
      <c r="M30" s="291" t="s">
        <v>8385</v>
      </c>
      <c r="N30" s="290" t="s">
        <v>7500</v>
      </c>
    </row>
    <row r="31" spans="1:14" s="292" customFormat="1" ht="47.25">
      <c r="A31" s="162" t="s">
        <v>8331</v>
      </c>
      <c r="B31" s="290"/>
      <c r="C31" s="290" t="s">
        <v>132</v>
      </c>
      <c r="D31" s="286" t="s">
        <v>8282</v>
      </c>
      <c r="E31" s="290">
        <v>6152902</v>
      </c>
      <c r="F31" s="286" t="s">
        <v>7293</v>
      </c>
      <c r="G31" s="290">
        <v>2017</v>
      </c>
      <c r="H31" s="290">
        <v>6100035987</v>
      </c>
      <c r="I31" s="290">
        <v>6100035987</v>
      </c>
      <c r="J31" s="280">
        <v>42481</v>
      </c>
      <c r="K31" s="281" t="s">
        <v>7462</v>
      </c>
      <c r="L31" s="281" t="s">
        <v>8386</v>
      </c>
      <c r="M31" s="291" t="s">
        <v>8387</v>
      </c>
      <c r="N31" s="290" t="s">
        <v>7500</v>
      </c>
    </row>
    <row r="32" spans="1:14" s="292" customFormat="1" ht="47.25">
      <c r="A32" s="162" t="s">
        <v>8332</v>
      </c>
      <c r="B32" s="290"/>
      <c r="C32" s="290" t="s">
        <v>132</v>
      </c>
      <c r="D32" s="286" t="s">
        <v>8283</v>
      </c>
      <c r="E32" s="290">
        <v>6153204</v>
      </c>
      <c r="F32" s="286" t="s">
        <v>7293</v>
      </c>
      <c r="G32" s="290">
        <v>2017</v>
      </c>
      <c r="H32" s="290">
        <v>6100037884</v>
      </c>
      <c r="I32" s="290">
        <v>6100037884</v>
      </c>
      <c r="J32" s="280">
        <v>42565</v>
      </c>
      <c r="K32" s="281" t="s">
        <v>7480</v>
      </c>
      <c r="L32" s="281" t="s">
        <v>8388</v>
      </c>
      <c r="M32" s="291" t="s">
        <v>8389</v>
      </c>
      <c r="N32" s="290" t="s">
        <v>7500</v>
      </c>
    </row>
    <row r="33" spans="1:14" s="292" customFormat="1" ht="47.25">
      <c r="A33" s="162" t="s">
        <v>8333</v>
      </c>
      <c r="B33" s="290"/>
      <c r="C33" s="290" t="s">
        <v>132</v>
      </c>
      <c r="D33" s="286" t="s">
        <v>8284</v>
      </c>
      <c r="E33" s="290">
        <v>6153207</v>
      </c>
      <c r="F33" s="286" t="s">
        <v>7293</v>
      </c>
      <c r="G33" s="290">
        <v>2017</v>
      </c>
      <c r="H33" s="290">
        <v>6100037899</v>
      </c>
      <c r="I33" s="290">
        <v>6100037899</v>
      </c>
      <c r="J33" s="280">
        <v>42569</v>
      </c>
      <c r="K33" s="281" t="s">
        <v>7482</v>
      </c>
      <c r="L33" s="281" t="s">
        <v>8390</v>
      </c>
      <c r="M33" s="291" t="s">
        <v>8391</v>
      </c>
      <c r="N33" s="290" t="s">
        <v>7500</v>
      </c>
    </row>
    <row r="34" spans="1:14" s="292" customFormat="1" ht="47.25">
      <c r="A34" s="162" t="s">
        <v>8334</v>
      </c>
      <c r="B34" s="290"/>
      <c r="C34" s="290" t="s">
        <v>132</v>
      </c>
      <c r="D34" s="286" t="s">
        <v>8285</v>
      </c>
      <c r="E34" s="290">
        <v>6153915</v>
      </c>
      <c r="F34" s="286" t="s">
        <v>7293</v>
      </c>
      <c r="G34" s="290">
        <v>2017</v>
      </c>
      <c r="H34" s="290">
        <v>6100040314</v>
      </c>
      <c r="I34" s="290">
        <v>6100040314</v>
      </c>
      <c r="J34" s="280">
        <v>42709</v>
      </c>
      <c r="K34" s="281" t="s">
        <v>8286</v>
      </c>
      <c r="L34" s="281" t="s">
        <v>8392</v>
      </c>
      <c r="M34" s="291" t="s">
        <v>8393</v>
      </c>
      <c r="N34" s="290" t="s">
        <v>7500</v>
      </c>
    </row>
    <row r="35" spans="1:14" s="292" customFormat="1" ht="47.25">
      <c r="A35" s="162" t="s">
        <v>8335</v>
      </c>
      <c r="B35" s="290"/>
      <c r="C35" s="290" t="s">
        <v>132</v>
      </c>
      <c r="D35" s="286" t="s">
        <v>8287</v>
      </c>
      <c r="E35" s="290">
        <v>6154161</v>
      </c>
      <c r="F35" s="286" t="s">
        <v>7293</v>
      </c>
      <c r="G35" s="290">
        <v>2017</v>
      </c>
      <c r="H35" s="290">
        <v>6100041283</v>
      </c>
      <c r="I35" s="290">
        <v>6100041283</v>
      </c>
      <c r="J35" s="280">
        <v>42793</v>
      </c>
      <c r="K35" s="281" t="s">
        <v>8288</v>
      </c>
      <c r="L35" s="281" t="s">
        <v>8394</v>
      </c>
      <c r="M35" s="291" t="s">
        <v>8395</v>
      </c>
      <c r="N35" s="290" t="s">
        <v>7500</v>
      </c>
    </row>
    <row r="36" spans="1:14" s="292" customFormat="1" ht="47.25">
      <c r="A36" s="162" t="s">
        <v>8336</v>
      </c>
      <c r="B36" s="290"/>
      <c r="C36" s="290" t="s">
        <v>132</v>
      </c>
      <c r="D36" s="286" t="s">
        <v>8289</v>
      </c>
      <c r="E36" s="290">
        <v>6154164</v>
      </c>
      <c r="F36" s="286" t="s">
        <v>7293</v>
      </c>
      <c r="G36" s="290">
        <v>2017</v>
      </c>
      <c r="H36" s="290">
        <v>6100041292</v>
      </c>
      <c r="I36" s="290">
        <v>6100041292</v>
      </c>
      <c r="J36" s="280">
        <v>42786</v>
      </c>
      <c r="K36" s="281" t="s">
        <v>8290</v>
      </c>
      <c r="L36" s="281" t="s">
        <v>8396</v>
      </c>
      <c r="M36" s="291"/>
      <c r="N36" s="290" t="s">
        <v>7500</v>
      </c>
    </row>
    <row r="37" spans="1:14" s="292" customFormat="1" ht="63">
      <c r="A37" s="162" t="s">
        <v>8337</v>
      </c>
      <c r="B37" s="290"/>
      <c r="C37" s="290" t="s">
        <v>132</v>
      </c>
      <c r="D37" s="286" t="s">
        <v>8291</v>
      </c>
      <c r="E37" s="290">
        <v>6154151</v>
      </c>
      <c r="F37" s="286" t="s">
        <v>7293</v>
      </c>
      <c r="G37" s="290">
        <v>2017</v>
      </c>
      <c r="H37" s="290">
        <v>6100041297</v>
      </c>
      <c r="I37" s="290">
        <v>6100041297</v>
      </c>
      <c r="J37" s="280">
        <v>42782</v>
      </c>
      <c r="K37" s="281" t="s">
        <v>8292</v>
      </c>
      <c r="L37" s="281" t="s">
        <v>8397</v>
      </c>
      <c r="M37" s="291"/>
      <c r="N37" s="290" t="s">
        <v>7500</v>
      </c>
    </row>
    <row r="38" spans="1:14" s="292" customFormat="1" ht="47.25">
      <c r="A38" s="162" t="s">
        <v>81</v>
      </c>
      <c r="B38" s="290"/>
      <c r="C38" s="290" t="s">
        <v>132</v>
      </c>
      <c r="D38" s="286" t="s">
        <v>8293</v>
      </c>
      <c r="E38" s="290">
        <v>6154162</v>
      </c>
      <c r="F38" s="286" t="s">
        <v>7293</v>
      </c>
      <c r="G38" s="290">
        <v>2017</v>
      </c>
      <c r="H38" s="290">
        <v>6100041295</v>
      </c>
      <c r="I38" s="290">
        <v>6100041295</v>
      </c>
      <c r="J38" s="280">
        <v>42783</v>
      </c>
      <c r="K38" s="281" t="s">
        <v>8294</v>
      </c>
      <c r="L38" s="281" t="s">
        <v>8398</v>
      </c>
      <c r="M38" s="291" t="s">
        <v>8399</v>
      </c>
      <c r="N38" s="290" t="s">
        <v>7500</v>
      </c>
    </row>
    <row r="39" spans="1:14" s="292" customFormat="1" ht="47.25">
      <c r="A39" s="162" t="s">
        <v>8338</v>
      </c>
      <c r="B39" s="290"/>
      <c r="C39" s="290" t="s">
        <v>132</v>
      </c>
      <c r="D39" s="286" t="s">
        <v>8295</v>
      </c>
      <c r="E39" s="290">
        <v>6154163</v>
      </c>
      <c r="F39" s="286" t="s">
        <v>7293</v>
      </c>
      <c r="G39" s="290">
        <v>2017</v>
      </c>
      <c r="H39" s="290">
        <v>6100041277</v>
      </c>
      <c r="I39" s="290">
        <v>6100041277</v>
      </c>
      <c r="J39" s="280">
        <v>42783</v>
      </c>
      <c r="K39" s="281" t="s">
        <v>8296</v>
      </c>
      <c r="L39" s="281" t="s">
        <v>8400</v>
      </c>
      <c r="M39" s="291"/>
      <c r="N39" s="290" t="s">
        <v>7500</v>
      </c>
    </row>
    <row r="40" spans="1:14" s="292" customFormat="1" ht="47.25">
      <c r="A40" s="162" t="s">
        <v>8339</v>
      </c>
      <c r="B40" s="290"/>
      <c r="C40" s="290" t="s">
        <v>132</v>
      </c>
      <c r="D40" s="286" t="s">
        <v>8297</v>
      </c>
      <c r="E40" s="290">
        <v>6154165</v>
      </c>
      <c r="F40" s="286" t="s">
        <v>7293</v>
      </c>
      <c r="G40" s="290">
        <v>2017</v>
      </c>
      <c r="H40" s="290">
        <v>6100041525</v>
      </c>
      <c r="I40" s="290">
        <v>6100041525</v>
      </c>
      <c r="J40" s="280">
        <v>42795</v>
      </c>
      <c r="K40" s="281" t="s">
        <v>8298</v>
      </c>
      <c r="L40" s="281" t="s">
        <v>8401</v>
      </c>
      <c r="M40" s="291"/>
      <c r="N40" s="290" t="s">
        <v>7500</v>
      </c>
    </row>
    <row r="41" spans="1:14" s="292" customFormat="1" ht="47.25">
      <c r="A41" s="162" t="s">
        <v>8340</v>
      </c>
      <c r="B41" s="290"/>
      <c r="C41" s="290" t="s">
        <v>132</v>
      </c>
      <c r="D41" s="286" t="s">
        <v>8299</v>
      </c>
      <c r="E41" s="290">
        <v>6154166</v>
      </c>
      <c r="F41" s="286" t="s">
        <v>7293</v>
      </c>
      <c r="G41" s="290">
        <v>2017</v>
      </c>
      <c r="H41" s="290">
        <v>6100041528</v>
      </c>
      <c r="I41" s="290">
        <v>6100041528</v>
      </c>
      <c r="J41" s="280">
        <v>42795</v>
      </c>
      <c r="K41" s="281" t="s">
        <v>8300</v>
      </c>
      <c r="L41" s="281" t="s">
        <v>8402</v>
      </c>
      <c r="M41" s="291" t="s">
        <v>8403</v>
      </c>
      <c r="N41" s="290" t="s">
        <v>7500</v>
      </c>
    </row>
    <row r="42" spans="1:14" s="292" customFormat="1" ht="47.25">
      <c r="A42" s="162" t="s">
        <v>5139</v>
      </c>
      <c r="B42" s="290"/>
      <c r="C42" s="290" t="s">
        <v>132</v>
      </c>
      <c r="D42" s="286" t="s">
        <v>8301</v>
      </c>
      <c r="E42" s="290">
        <v>6154167</v>
      </c>
      <c r="F42" s="286" t="s">
        <v>7293</v>
      </c>
      <c r="G42" s="290">
        <v>2017</v>
      </c>
      <c r="H42" s="290">
        <v>6100041529</v>
      </c>
      <c r="I42" s="290">
        <v>6100041529</v>
      </c>
      <c r="J42" s="280">
        <v>42795</v>
      </c>
      <c r="K42" s="281" t="s">
        <v>8302</v>
      </c>
      <c r="L42" s="281" t="s">
        <v>8404</v>
      </c>
      <c r="M42" s="291" t="s">
        <v>8405</v>
      </c>
      <c r="N42" s="290" t="s">
        <v>7500</v>
      </c>
    </row>
    <row r="43" spans="1:14" s="292" customFormat="1" ht="47.25">
      <c r="A43" s="162" t="s">
        <v>5395</v>
      </c>
      <c r="B43" s="290"/>
      <c r="C43" s="290" t="s">
        <v>132</v>
      </c>
      <c r="D43" s="286" t="s">
        <v>8303</v>
      </c>
      <c r="E43" s="290">
        <v>6154168</v>
      </c>
      <c r="F43" s="286" t="s">
        <v>7293</v>
      </c>
      <c r="G43" s="290">
        <v>2017</v>
      </c>
      <c r="H43" s="290">
        <v>6100041282</v>
      </c>
      <c r="I43" s="290">
        <v>6100041282</v>
      </c>
      <c r="J43" s="280">
        <v>42794</v>
      </c>
      <c r="K43" s="281" t="s">
        <v>8304</v>
      </c>
      <c r="L43" s="281" t="s">
        <v>8406</v>
      </c>
      <c r="M43" s="291" t="s">
        <v>8407</v>
      </c>
      <c r="N43" s="290" t="s">
        <v>7500</v>
      </c>
    </row>
    <row r="44" spans="1:14" s="292" customFormat="1" ht="47.25">
      <c r="A44" s="162" t="s">
        <v>5618</v>
      </c>
      <c r="B44" s="290"/>
      <c r="C44" s="290" t="s">
        <v>132</v>
      </c>
      <c r="D44" s="286" t="s">
        <v>8306</v>
      </c>
      <c r="E44" s="290">
        <v>6154187</v>
      </c>
      <c r="F44" s="286" t="s">
        <v>7293</v>
      </c>
      <c r="G44" s="290">
        <v>2017</v>
      </c>
      <c r="H44" s="290">
        <v>6100041553</v>
      </c>
      <c r="I44" s="290">
        <v>6100041553</v>
      </c>
      <c r="J44" s="280">
        <v>42795</v>
      </c>
      <c r="K44" s="281" t="s">
        <v>8307</v>
      </c>
      <c r="L44" s="281" t="s">
        <v>8408</v>
      </c>
      <c r="M44" s="291" t="s">
        <v>8409</v>
      </c>
      <c r="N44" s="290" t="s">
        <v>7500</v>
      </c>
    </row>
    <row r="45" spans="1:14" s="292" customFormat="1" ht="47.25">
      <c r="A45" s="162" t="s">
        <v>5654</v>
      </c>
      <c r="B45" s="290"/>
      <c r="C45" s="290" t="s">
        <v>132</v>
      </c>
      <c r="D45" s="286" t="s">
        <v>8308</v>
      </c>
      <c r="E45" s="290">
        <v>6154477</v>
      </c>
      <c r="F45" s="286" t="s">
        <v>7293</v>
      </c>
      <c r="G45" s="290">
        <v>2017</v>
      </c>
      <c r="H45" s="290">
        <v>6100042567</v>
      </c>
      <c r="I45" s="290">
        <v>6100042567</v>
      </c>
      <c r="J45" s="280">
        <v>42858</v>
      </c>
      <c r="K45" s="281" t="s">
        <v>8309</v>
      </c>
      <c r="L45" s="281" t="s">
        <v>8410</v>
      </c>
      <c r="M45" s="291" t="s">
        <v>8411</v>
      </c>
      <c r="N45" s="290" t="e">
        <v>#N/A</v>
      </c>
    </row>
    <row r="46" spans="1:14" s="292" customFormat="1" ht="63">
      <c r="A46" s="162" t="s">
        <v>5682</v>
      </c>
      <c r="B46" s="290"/>
      <c r="C46" s="290" t="s">
        <v>132</v>
      </c>
      <c r="D46" s="286" t="s">
        <v>8310</v>
      </c>
      <c r="E46" s="290">
        <v>6154478</v>
      </c>
      <c r="F46" s="286" t="s">
        <v>7293</v>
      </c>
      <c r="G46" s="290">
        <v>2017</v>
      </c>
      <c r="H46" s="290">
        <v>6100042570</v>
      </c>
      <c r="I46" s="290">
        <v>6100042570</v>
      </c>
      <c r="J46" s="280">
        <v>42859</v>
      </c>
      <c r="K46" s="281" t="s">
        <v>8311</v>
      </c>
      <c r="L46" s="281" t="s">
        <v>8412</v>
      </c>
      <c r="M46" s="291" t="s">
        <v>8413</v>
      </c>
      <c r="N46" s="290" t="e">
        <v>#N/A</v>
      </c>
    </row>
    <row r="47" spans="1:14" s="292" customFormat="1" ht="47.25">
      <c r="A47" s="162" t="s">
        <v>5715</v>
      </c>
      <c r="B47" s="290"/>
      <c r="C47" s="290" t="s">
        <v>132</v>
      </c>
      <c r="D47" s="286" t="s">
        <v>8312</v>
      </c>
      <c r="E47" s="290">
        <v>6145166</v>
      </c>
      <c r="F47" s="286" t="s">
        <v>7293</v>
      </c>
      <c r="G47" s="290">
        <v>2017</v>
      </c>
      <c r="H47" s="290">
        <v>6100025475</v>
      </c>
      <c r="I47" s="290">
        <v>6100025475</v>
      </c>
      <c r="J47" s="280">
        <v>41911</v>
      </c>
      <c r="K47" s="281" t="s">
        <v>8313</v>
      </c>
      <c r="L47" s="281" t="s">
        <v>8414</v>
      </c>
      <c r="M47" s="291"/>
      <c r="N47" s="290" t="s">
        <v>7500</v>
      </c>
    </row>
  </sheetData>
  <autoFilter ref="A7:N47"/>
  <customSheetViews>
    <customSheetView guid="{A211E8FE-0EB8-4B84-973D-E1AEAFDEA977}">
      <selection activeCell="D33" sqref="D33"/>
      <pageMargins left="0.7" right="0.7" top="0.75" bottom="0.75" header="0.3" footer="0.3"/>
    </customSheetView>
  </customSheetViews>
  <mergeCells count="8">
    <mergeCell ref="N4:N5"/>
    <mergeCell ref="A1:M2"/>
    <mergeCell ref="A4:A5"/>
    <mergeCell ref="D4:D5"/>
    <mergeCell ref="E4:E5"/>
    <mergeCell ref="F4:F5"/>
    <mergeCell ref="G4:G5"/>
    <mergeCell ref="H4:M4"/>
  </mergeCells>
  <dataValidations count="1">
    <dataValidation type="date" allowBlank="1" showInputMessage="1" showErrorMessage="1" errorTitle="Не верный формат ввода данных" error="Данные необходимо ввести в формате дд.мм.гг" sqref="J7:J47">
      <formula1>36526</formula1>
      <formula2>43831</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outlinePr summaryBelow="0" summaryRight="0"/>
    <pageSetUpPr fitToPage="1"/>
  </sheetPr>
  <dimension ref="A1:N250"/>
  <sheetViews>
    <sheetView zoomScale="70" zoomScaleNormal="70" zoomScaleSheetLayoutView="70" workbookViewId="0">
      <pane ySplit="6" topLeftCell="A7" activePane="bottomLeft" state="frozen"/>
      <selection activeCell="G10" sqref="G10"/>
      <selection pane="bottomLeft" activeCell="A7" sqref="A7:A250"/>
    </sheetView>
  </sheetViews>
  <sheetFormatPr defaultRowHeight="15.75" outlineLevelRow="1"/>
  <cols>
    <col min="1" max="1" width="6.75" style="135" customWidth="1"/>
    <col min="2" max="2" width="9.375" style="135" hidden="1" customWidth="1"/>
    <col min="3" max="3" width="22.875" style="135" customWidth="1"/>
    <col min="4" max="4" width="45.75" style="117" customWidth="1"/>
    <col min="5" max="5" width="21.75" style="117" hidden="1" customWidth="1"/>
    <col min="6" max="6" width="20.25" style="117" customWidth="1"/>
    <col min="7" max="7" width="18.125" style="117" customWidth="1"/>
    <col min="8" max="8" width="18.5" style="117" customWidth="1"/>
    <col min="9" max="9" width="18.5" style="117" hidden="1" customWidth="1"/>
    <col min="10" max="10" width="12.875" style="117" customWidth="1"/>
    <col min="11" max="11" width="19.5" style="117" customWidth="1"/>
    <col min="12" max="13" width="49" style="101" customWidth="1"/>
    <col min="14" max="14" width="19.5" style="101" customWidth="1"/>
    <col min="15" max="16384" width="9" style="101"/>
  </cols>
  <sheetData>
    <row r="1" spans="1:14" s="1" customFormat="1">
      <c r="A1" s="384" t="s">
        <v>9334</v>
      </c>
      <c r="B1" s="384"/>
      <c r="C1" s="384"/>
      <c r="D1" s="384"/>
      <c r="E1" s="384"/>
      <c r="F1" s="384"/>
      <c r="G1" s="384"/>
      <c r="H1" s="384"/>
      <c r="I1" s="384"/>
      <c r="J1" s="384"/>
      <c r="K1" s="384"/>
      <c r="L1" s="384"/>
      <c r="M1" s="384"/>
      <c r="N1" s="268" t="s">
        <v>7096</v>
      </c>
    </row>
    <row r="2" spans="1:14" s="1" customFormat="1">
      <c r="A2" s="384"/>
      <c r="B2" s="384"/>
      <c r="C2" s="384"/>
      <c r="D2" s="384"/>
      <c r="E2" s="384"/>
      <c r="F2" s="384"/>
      <c r="G2" s="384"/>
      <c r="H2" s="384"/>
      <c r="I2" s="384"/>
      <c r="J2" s="384"/>
      <c r="K2" s="384"/>
      <c r="L2" s="384"/>
      <c r="M2" s="384"/>
    </row>
    <row r="3" spans="1:14" s="10" customFormat="1">
      <c r="A3" s="269"/>
      <c r="B3" s="269"/>
      <c r="C3" s="269"/>
      <c r="D3" s="270">
        <v>12</v>
      </c>
      <c r="E3" s="270">
        <v>24</v>
      </c>
      <c r="F3" s="270">
        <v>3</v>
      </c>
      <c r="G3" s="270"/>
      <c r="H3" s="270">
        <v>7</v>
      </c>
      <c r="I3" s="270">
        <v>20</v>
      </c>
      <c r="J3" s="270">
        <v>8</v>
      </c>
      <c r="K3" s="270">
        <v>4</v>
      </c>
      <c r="L3" s="270">
        <v>5</v>
      </c>
    </row>
    <row r="4" spans="1:14" s="12" customFormat="1" ht="15.75" customHeight="1">
      <c r="A4" s="385" t="s">
        <v>7089</v>
      </c>
      <c r="B4" s="265"/>
      <c r="C4" s="265"/>
      <c r="D4" s="383" t="s">
        <v>588</v>
      </c>
      <c r="E4" s="386" t="s">
        <v>7094</v>
      </c>
      <c r="F4" s="383" t="s">
        <v>7093</v>
      </c>
      <c r="G4" s="383" t="s">
        <v>7088</v>
      </c>
      <c r="H4" s="383" t="s">
        <v>590</v>
      </c>
      <c r="I4" s="383"/>
      <c r="J4" s="383"/>
      <c r="K4" s="383"/>
      <c r="L4" s="383"/>
      <c r="M4" s="383"/>
      <c r="N4" s="383" t="s">
        <v>7095</v>
      </c>
    </row>
    <row r="5" spans="1:14" s="12" customFormat="1" ht="31.5">
      <c r="A5" s="385"/>
      <c r="B5" s="265"/>
      <c r="C5" s="265"/>
      <c r="D5" s="383"/>
      <c r="E5" s="387"/>
      <c r="F5" s="383"/>
      <c r="G5" s="383"/>
      <c r="H5" s="260" t="s">
        <v>136</v>
      </c>
      <c r="I5" s="264" t="s">
        <v>7097</v>
      </c>
      <c r="J5" s="261" t="s">
        <v>135</v>
      </c>
      <c r="K5" s="260" t="s">
        <v>591</v>
      </c>
      <c r="L5" s="260" t="s">
        <v>7091</v>
      </c>
      <c r="M5" s="260" t="s">
        <v>7092</v>
      </c>
      <c r="N5" s="383"/>
    </row>
    <row r="6" spans="1:14" s="19" customFormat="1">
      <c r="A6" s="258" t="s">
        <v>7090</v>
      </c>
      <c r="B6" s="266"/>
      <c r="C6" s="266"/>
      <c r="D6" s="259">
        <v>2</v>
      </c>
      <c r="E6" s="262">
        <v>6</v>
      </c>
      <c r="F6" s="263">
        <v>7</v>
      </c>
      <c r="G6" s="263">
        <v>8</v>
      </c>
      <c r="H6" s="263">
        <v>9</v>
      </c>
      <c r="I6" s="267"/>
      <c r="J6" s="263">
        <v>10</v>
      </c>
      <c r="K6" s="263">
        <v>11</v>
      </c>
      <c r="L6" s="263">
        <v>12</v>
      </c>
      <c r="M6" s="263">
        <v>13</v>
      </c>
      <c r="N6" s="263">
        <v>15</v>
      </c>
    </row>
    <row r="7" spans="1:14" s="295" customFormat="1" ht="47.25" outlineLevel="1">
      <c r="A7" s="283">
        <v>1</v>
      </c>
      <c r="B7" s="276">
        <v>137</v>
      </c>
      <c r="C7" s="303" t="s">
        <v>132</v>
      </c>
      <c r="D7" s="284" t="s">
        <v>7098</v>
      </c>
      <c r="E7" s="284" t="s">
        <v>7188</v>
      </c>
      <c r="F7" s="284" t="s">
        <v>7293</v>
      </c>
      <c r="G7" s="284">
        <v>2016</v>
      </c>
      <c r="H7" s="284">
        <v>6100018753</v>
      </c>
      <c r="I7" s="284">
        <v>6100018753</v>
      </c>
      <c r="J7" s="293" t="s">
        <v>7299</v>
      </c>
      <c r="K7" s="284" t="s">
        <v>7395</v>
      </c>
      <c r="L7" s="284" t="s">
        <v>8415</v>
      </c>
      <c r="M7" s="290"/>
      <c r="N7" s="294" t="e">
        <v>#N/A</v>
      </c>
    </row>
    <row r="8" spans="1:14" s="295" customFormat="1" ht="47.25" outlineLevel="1">
      <c r="A8" s="283">
        <v>2</v>
      </c>
      <c r="B8" s="276">
        <v>138</v>
      </c>
      <c r="C8" s="303" t="s">
        <v>132</v>
      </c>
      <c r="D8" s="284" t="s">
        <v>7099</v>
      </c>
      <c r="E8" s="284" t="s">
        <v>7189</v>
      </c>
      <c r="F8" s="284" t="s">
        <v>7293</v>
      </c>
      <c r="G8" s="284">
        <v>2016</v>
      </c>
      <c r="H8" s="284">
        <v>6100015716</v>
      </c>
      <c r="I8" s="284">
        <v>6100015716</v>
      </c>
      <c r="J8" s="293">
        <v>41367</v>
      </c>
      <c r="K8" s="284" t="s">
        <v>7396</v>
      </c>
      <c r="L8" s="284" t="s">
        <v>8416</v>
      </c>
      <c r="M8" s="290"/>
      <c r="N8" s="294" t="e">
        <v>#N/A</v>
      </c>
    </row>
    <row r="9" spans="1:14" s="295" customFormat="1" ht="47.25" outlineLevel="1">
      <c r="A9" s="358">
        <v>3</v>
      </c>
      <c r="B9" s="276">
        <v>145</v>
      </c>
      <c r="C9" s="303" t="s">
        <v>132</v>
      </c>
      <c r="D9" s="284" t="s">
        <v>7100</v>
      </c>
      <c r="E9" s="284" t="s">
        <v>7190</v>
      </c>
      <c r="F9" s="284" t="s">
        <v>7293</v>
      </c>
      <c r="G9" s="284">
        <v>2016</v>
      </c>
      <c r="H9" s="284">
        <v>6100023859</v>
      </c>
      <c r="I9" s="284">
        <v>6100023859</v>
      </c>
      <c r="J9" s="293" t="s">
        <v>7300</v>
      </c>
      <c r="K9" s="284" t="s">
        <v>7397</v>
      </c>
      <c r="L9" s="284" t="s">
        <v>8417</v>
      </c>
      <c r="M9" s="290"/>
      <c r="N9" s="294" t="e">
        <v>#N/A</v>
      </c>
    </row>
    <row r="10" spans="1:14" s="295" customFormat="1" ht="47.25" outlineLevel="1">
      <c r="A10" s="358">
        <v>4</v>
      </c>
      <c r="B10" s="276">
        <v>147</v>
      </c>
      <c r="C10" s="303" t="s">
        <v>132</v>
      </c>
      <c r="D10" s="284" t="s">
        <v>7101</v>
      </c>
      <c r="E10" s="284" t="s">
        <v>7191</v>
      </c>
      <c r="F10" s="284" t="s">
        <v>7293</v>
      </c>
      <c r="G10" s="284">
        <v>2016</v>
      </c>
      <c r="H10" s="284">
        <v>6100026567</v>
      </c>
      <c r="I10" s="284">
        <v>6100026567</v>
      </c>
      <c r="J10" s="293">
        <v>41912</v>
      </c>
      <c r="K10" s="284" t="s">
        <v>7398</v>
      </c>
      <c r="L10" s="284" t="s">
        <v>8418</v>
      </c>
      <c r="M10" s="290"/>
      <c r="N10" s="294" t="e">
        <v>#N/A</v>
      </c>
    </row>
    <row r="11" spans="1:14" s="295" customFormat="1" ht="63" outlineLevel="1">
      <c r="A11" s="358">
        <v>5</v>
      </c>
      <c r="B11" s="276">
        <v>151</v>
      </c>
      <c r="C11" s="303" t="s">
        <v>132</v>
      </c>
      <c r="D11" s="284" t="s">
        <v>7102</v>
      </c>
      <c r="E11" s="284" t="s">
        <v>7192</v>
      </c>
      <c r="F11" s="284" t="s">
        <v>7293</v>
      </c>
      <c r="G11" s="284">
        <v>2016</v>
      </c>
      <c r="H11" s="284">
        <v>6100033886</v>
      </c>
      <c r="I11" s="284">
        <v>6100033886</v>
      </c>
      <c r="J11" s="293" t="s">
        <v>7301</v>
      </c>
      <c r="K11" s="284" t="s">
        <v>7399</v>
      </c>
      <c r="L11" s="284" t="s">
        <v>8419</v>
      </c>
      <c r="M11" s="290" t="s">
        <v>8420</v>
      </c>
      <c r="N11" s="294" t="e">
        <v>#N/A</v>
      </c>
    </row>
    <row r="12" spans="1:14" s="295" customFormat="1" ht="47.25" outlineLevel="1">
      <c r="A12" s="358">
        <v>6</v>
      </c>
      <c r="B12" s="275">
        <v>814</v>
      </c>
      <c r="C12" s="303" t="s">
        <v>132</v>
      </c>
      <c r="D12" s="284" t="s">
        <v>7098</v>
      </c>
      <c r="E12" s="284" t="s">
        <v>7188</v>
      </c>
      <c r="F12" s="284" t="s">
        <v>7293</v>
      </c>
      <c r="G12" s="284">
        <v>2016</v>
      </c>
      <c r="H12" s="284">
        <v>6100018753</v>
      </c>
      <c r="I12" s="284">
        <v>6100018753</v>
      </c>
      <c r="J12" s="293" t="s">
        <v>7299</v>
      </c>
      <c r="K12" s="284" t="s">
        <v>7395</v>
      </c>
      <c r="L12" s="284" t="s">
        <v>8415</v>
      </c>
      <c r="M12" s="290"/>
      <c r="N12" s="294" t="e">
        <v>#N/A</v>
      </c>
    </row>
    <row r="13" spans="1:14" s="295" customFormat="1" ht="47.25" outlineLevel="1">
      <c r="A13" s="358">
        <v>7</v>
      </c>
      <c r="B13" s="275">
        <v>818</v>
      </c>
      <c r="C13" s="303" t="s">
        <v>132</v>
      </c>
      <c r="D13" s="284" t="s">
        <v>7100</v>
      </c>
      <c r="E13" s="284" t="s">
        <v>7190</v>
      </c>
      <c r="F13" s="284" t="s">
        <v>7293</v>
      </c>
      <c r="G13" s="284">
        <v>2016</v>
      </c>
      <c r="H13" s="284">
        <v>6100023859</v>
      </c>
      <c r="I13" s="284">
        <v>6100023859</v>
      </c>
      <c r="J13" s="293" t="s">
        <v>7300</v>
      </c>
      <c r="K13" s="284" t="s">
        <v>7397</v>
      </c>
      <c r="L13" s="284" t="s">
        <v>8417</v>
      </c>
      <c r="M13" s="290"/>
      <c r="N13" s="294" t="e">
        <v>#N/A</v>
      </c>
    </row>
    <row r="14" spans="1:14" s="295" customFormat="1" ht="63" outlineLevel="1">
      <c r="A14" s="358">
        <v>8</v>
      </c>
      <c r="B14" s="275">
        <v>821</v>
      </c>
      <c r="C14" s="303" t="s">
        <v>132</v>
      </c>
      <c r="D14" s="284" t="s">
        <v>7103</v>
      </c>
      <c r="E14" s="284" t="s">
        <v>7193</v>
      </c>
      <c r="F14" s="284" t="s">
        <v>7293</v>
      </c>
      <c r="G14" s="284">
        <v>2016</v>
      </c>
      <c r="H14" s="284">
        <v>6100022582</v>
      </c>
      <c r="I14" s="284">
        <v>6100022582</v>
      </c>
      <c r="J14" s="293" t="s">
        <v>7304</v>
      </c>
      <c r="K14" s="284" t="s">
        <v>7400</v>
      </c>
      <c r="L14" s="284" t="s">
        <v>8421</v>
      </c>
      <c r="M14" s="290"/>
      <c r="N14" s="294" t="e">
        <v>#N/A</v>
      </c>
    </row>
    <row r="15" spans="1:14" s="295" customFormat="1" ht="47.25" outlineLevel="1">
      <c r="A15" s="358">
        <v>9</v>
      </c>
      <c r="B15" s="275">
        <v>822</v>
      </c>
      <c r="C15" s="303" t="s">
        <v>132</v>
      </c>
      <c r="D15" s="284" t="s">
        <v>7101</v>
      </c>
      <c r="E15" s="284" t="s">
        <v>7191</v>
      </c>
      <c r="F15" s="284" t="s">
        <v>7293</v>
      </c>
      <c r="G15" s="284">
        <v>2016</v>
      </c>
      <c r="H15" s="284">
        <v>6100026567</v>
      </c>
      <c r="I15" s="284">
        <v>6100026567</v>
      </c>
      <c r="J15" s="293">
        <v>41912</v>
      </c>
      <c r="K15" s="284" t="s">
        <v>7398</v>
      </c>
      <c r="L15" s="284" t="s">
        <v>8418</v>
      </c>
      <c r="M15" s="290"/>
      <c r="N15" s="294" t="e">
        <v>#N/A</v>
      </c>
    </row>
    <row r="16" spans="1:14" s="295" customFormat="1" ht="63" outlineLevel="1">
      <c r="A16" s="358">
        <v>10</v>
      </c>
      <c r="B16" s="275">
        <v>826</v>
      </c>
      <c r="C16" s="303" t="s">
        <v>132</v>
      </c>
      <c r="D16" s="284" t="s">
        <v>7104</v>
      </c>
      <c r="E16" s="284" t="s">
        <v>7194</v>
      </c>
      <c r="F16" s="284" t="s">
        <v>7293</v>
      </c>
      <c r="G16" s="284">
        <v>2016</v>
      </c>
      <c r="H16" s="284">
        <v>6100033517</v>
      </c>
      <c r="I16" s="284">
        <v>6100033517</v>
      </c>
      <c r="J16" s="293" t="s">
        <v>7325</v>
      </c>
      <c r="K16" s="284" t="s">
        <v>7401</v>
      </c>
      <c r="L16" s="284" t="s">
        <v>8422</v>
      </c>
      <c r="M16" s="290" t="s">
        <v>8423</v>
      </c>
      <c r="N16" s="294" t="e">
        <v>#N/A</v>
      </c>
    </row>
    <row r="17" spans="1:14" s="295" customFormat="1" ht="63" outlineLevel="1">
      <c r="A17" s="358">
        <v>11</v>
      </c>
      <c r="B17" s="275">
        <v>827</v>
      </c>
      <c r="C17" s="303" t="s">
        <v>132</v>
      </c>
      <c r="D17" s="284" t="s">
        <v>7102</v>
      </c>
      <c r="E17" s="284" t="s">
        <v>7192</v>
      </c>
      <c r="F17" s="284" t="s">
        <v>7293</v>
      </c>
      <c r="G17" s="284">
        <v>2016</v>
      </c>
      <c r="H17" s="284">
        <v>6100033886</v>
      </c>
      <c r="I17" s="284">
        <v>6100033886</v>
      </c>
      <c r="J17" s="293" t="s">
        <v>7301</v>
      </c>
      <c r="K17" s="284" t="s">
        <v>7399</v>
      </c>
      <c r="L17" s="284" t="s">
        <v>8419</v>
      </c>
      <c r="M17" s="290" t="s">
        <v>8420</v>
      </c>
      <c r="N17" s="294" t="e">
        <v>#N/A</v>
      </c>
    </row>
    <row r="18" spans="1:14" s="295" customFormat="1" ht="63" outlineLevel="1">
      <c r="A18" s="358">
        <v>12</v>
      </c>
      <c r="B18" s="276">
        <v>1593</v>
      </c>
      <c r="C18" s="303" t="s">
        <v>132</v>
      </c>
      <c r="D18" s="284" t="s">
        <v>7103</v>
      </c>
      <c r="E18" s="284" t="s">
        <v>7193</v>
      </c>
      <c r="F18" s="284" t="s">
        <v>7293</v>
      </c>
      <c r="G18" s="284">
        <v>2016</v>
      </c>
      <c r="H18" s="284">
        <v>6100022582</v>
      </c>
      <c r="I18" s="284">
        <v>6100022582</v>
      </c>
      <c r="J18" s="293" t="s">
        <v>7304</v>
      </c>
      <c r="K18" s="284" t="s">
        <v>7400</v>
      </c>
      <c r="L18" s="284" t="s">
        <v>8421</v>
      </c>
      <c r="M18" s="290"/>
      <c r="N18" s="294" t="e">
        <v>#N/A</v>
      </c>
    </row>
    <row r="19" spans="1:14" s="295" customFormat="1" ht="47.25" outlineLevel="1">
      <c r="A19" s="358">
        <v>13</v>
      </c>
      <c r="B19" s="276">
        <v>1598</v>
      </c>
      <c r="C19" s="303" t="s">
        <v>132</v>
      </c>
      <c r="D19" s="284" t="s">
        <v>7105</v>
      </c>
      <c r="E19" s="284" t="s">
        <v>7195</v>
      </c>
      <c r="F19" s="284" t="s">
        <v>7293</v>
      </c>
      <c r="G19" s="284">
        <v>2016</v>
      </c>
      <c r="H19" s="284">
        <v>6100030483</v>
      </c>
      <c r="I19" s="284">
        <v>6100030483</v>
      </c>
      <c r="J19" s="293" t="s">
        <v>7305</v>
      </c>
      <c r="K19" s="284" t="s">
        <v>7402</v>
      </c>
      <c r="L19" s="284" t="s">
        <v>8424</v>
      </c>
      <c r="M19" s="290" t="s">
        <v>8425</v>
      </c>
      <c r="N19" s="294" t="e">
        <v>#N/A</v>
      </c>
    </row>
    <row r="20" spans="1:14" s="295" customFormat="1" ht="47.25" outlineLevel="1">
      <c r="A20" s="358">
        <v>14</v>
      </c>
      <c r="B20" s="276">
        <v>1599</v>
      </c>
      <c r="C20" s="303" t="s">
        <v>132</v>
      </c>
      <c r="D20" s="284" t="s">
        <v>7106</v>
      </c>
      <c r="E20" s="284" t="s">
        <v>7196</v>
      </c>
      <c r="F20" s="284" t="s">
        <v>7293</v>
      </c>
      <c r="G20" s="284">
        <v>2016</v>
      </c>
      <c r="H20" s="284">
        <v>6100032664</v>
      </c>
      <c r="I20" s="284">
        <v>6100032664</v>
      </c>
      <c r="J20" s="293" t="s">
        <v>7312</v>
      </c>
      <c r="K20" s="284" t="s">
        <v>7403</v>
      </c>
      <c r="L20" s="284" t="s">
        <v>8426</v>
      </c>
      <c r="M20" s="290"/>
      <c r="N20" s="294" t="e">
        <v>#N/A</v>
      </c>
    </row>
    <row r="21" spans="1:14" s="295" customFormat="1" ht="47.25" outlineLevel="1">
      <c r="A21" s="358">
        <v>15</v>
      </c>
      <c r="B21" s="276">
        <v>1601</v>
      </c>
      <c r="C21" s="303" t="s">
        <v>132</v>
      </c>
      <c r="D21" s="284" t="s">
        <v>7107</v>
      </c>
      <c r="E21" s="284" t="s">
        <v>7197</v>
      </c>
      <c r="F21" s="284" t="s">
        <v>7293</v>
      </c>
      <c r="G21" s="284">
        <v>2016</v>
      </c>
      <c r="H21" s="284">
        <v>6100033350</v>
      </c>
      <c r="I21" s="284">
        <v>6100033350</v>
      </c>
      <c r="J21" s="293" t="s">
        <v>7318</v>
      </c>
      <c r="K21" s="284" t="s">
        <v>7404</v>
      </c>
      <c r="L21" s="284" t="s">
        <v>8427</v>
      </c>
      <c r="M21" s="290" t="s">
        <v>8428</v>
      </c>
      <c r="N21" s="294" t="e">
        <v>#N/A</v>
      </c>
    </row>
    <row r="22" spans="1:14" s="295" customFormat="1" ht="63" outlineLevel="1">
      <c r="A22" s="358">
        <v>16</v>
      </c>
      <c r="B22" s="276">
        <v>1602</v>
      </c>
      <c r="C22" s="303" t="s">
        <v>132</v>
      </c>
      <c r="D22" s="284" t="s">
        <v>7104</v>
      </c>
      <c r="E22" s="284" t="s">
        <v>7194</v>
      </c>
      <c r="F22" s="284" t="s">
        <v>7293</v>
      </c>
      <c r="G22" s="284">
        <v>2016</v>
      </c>
      <c r="H22" s="284">
        <v>6100033517</v>
      </c>
      <c r="I22" s="284">
        <v>6100033517</v>
      </c>
      <c r="J22" s="293" t="s">
        <v>7325</v>
      </c>
      <c r="K22" s="284" t="s">
        <v>7401</v>
      </c>
      <c r="L22" s="284" t="s">
        <v>8422</v>
      </c>
      <c r="M22" s="290" t="s">
        <v>8423</v>
      </c>
      <c r="N22" s="294" t="e">
        <v>#N/A</v>
      </c>
    </row>
    <row r="23" spans="1:14" s="295" customFormat="1" ht="47.25" outlineLevel="1">
      <c r="A23" s="358">
        <v>17</v>
      </c>
      <c r="B23" s="276">
        <v>1603</v>
      </c>
      <c r="C23" s="303" t="s">
        <v>132</v>
      </c>
      <c r="D23" s="284" t="s">
        <v>7108</v>
      </c>
      <c r="E23" s="284" t="s">
        <v>7198</v>
      </c>
      <c r="F23" s="284" t="s">
        <v>7293</v>
      </c>
      <c r="G23" s="284">
        <v>2016</v>
      </c>
      <c r="H23" s="284">
        <v>6100033818</v>
      </c>
      <c r="I23" s="284">
        <v>6100033818</v>
      </c>
      <c r="J23" s="293" t="s">
        <v>7301</v>
      </c>
      <c r="K23" s="284" t="s">
        <v>7405</v>
      </c>
      <c r="L23" s="284" t="s">
        <v>8429</v>
      </c>
      <c r="M23" s="290" t="s">
        <v>8430</v>
      </c>
      <c r="N23" s="294" t="e">
        <v>#N/A</v>
      </c>
    </row>
    <row r="24" spans="1:14" s="295" customFormat="1" ht="63" outlineLevel="1">
      <c r="A24" s="358">
        <v>18</v>
      </c>
      <c r="B24" s="276">
        <v>1604</v>
      </c>
      <c r="C24" s="303" t="s">
        <v>132</v>
      </c>
      <c r="D24" s="284" t="s">
        <v>7102</v>
      </c>
      <c r="E24" s="284" t="s">
        <v>7192</v>
      </c>
      <c r="F24" s="284" t="s">
        <v>7293</v>
      </c>
      <c r="G24" s="284">
        <v>2016</v>
      </c>
      <c r="H24" s="284">
        <v>6100033886</v>
      </c>
      <c r="I24" s="284">
        <v>6100033886</v>
      </c>
      <c r="J24" s="293" t="s">
        <v>7301</v>
      </c>
      <c r="K24" s="284" t="s">
        <v>7399</v>
      </c>
      <c r="L24" s="284" t="s">
        <v>8419</v>
      </c>
      <c r="M24" s="290" t="s">
        <v>8420</v>
      </c>
      <c r="N24" s="294" t="e">
        <v>#N/A</v>
      </c>
    </row>
    <row r="25" spans="1:14" s="295" customFormat="1" ht="47.25" outlineLevel="1">
      <c r="A25" s="358">
        <v>19</v>
      </c>
      <c r="B25" s="276">
        <v>1605</v>
      </c>
      <c r="C25" s="303" t="s">
        <v>132</v>
      </c>
      <c r="D25" s="284" t="s">
        <v>7109</v>
      </c>
      <c r="E25" s="284" t="s">
        <v>7199</v>
      </c>
      <c r="F25" s="284" t="s">
        <v>7293</v>
      </c>
      <c r="G25" s="284">
        <v>2016</v>
      </c>
      <c r="H25" s="284">
        <v>6100033869</v>
      </c>
      <c r="I25" s="284">
        <v>6100033869</v>
      </c>
      <c r="J25" s="293" t="s">
        <v>7332</v>
      </c>
      <c r="K25" s="284" t="s">
        <v>7406</v>
      </c>
      <c r="L25" s="284" t="s">
        <v>8431</v>
      </c>
      <c r="M25" s="290"/>
      <c r="N25" s="294" t="e">
        <v>#N/A</v>
      </c>
    </row>
    <row r="26" spans="1:14" s="295" customFormat="1" ht="47.25" outlineLevel="1">
      <c r="A26" s="358">
        <v>20</v>
      </c>
      <c r="B26" s="276">
        <v>1606</v>
      </c>
      <c r="C26" s="303" t="s">
        <v>132</v>
      </c>
      <c r="D26" s="284" t="s">
        <v>7110</v>
      </c>
      <c r="E26" s="284" t="s">
        <v>7200</v>
      </c>
      <c r="F26" s="284" t="s">
        <v>7293</v>
      </c>
      <c r="G26" s="284">
        <v>2016</v>
      </c>
      <c r="H26" s="284">
        <v>6100034244</v>
      </c>
      <c r="I26" s="284">
        <v>6100034244</v>
      </c>
      <c r="J26" s="293" t="s">
        <v>7333</v>
      </c>
      <c r="K26" s="284" t="s">
        <v>7407</v>
      </c>
      <c r="L26" s="284" t="s">
        <v>8432</v>
      </c>
      <c r="M26" s="290" t="s">
        <v>8433</v>
      </c>
      <c r="N26" s="294" t="e">
        <v>#N/A</v>
      </c>
    </row>
    <row r="27" spans="1:14" s="295" customFormat="1" ht="47.25" outlineLevel="1">
      <c r="A27" s="358">
        <v>21</v>
      </c>
      <c r="B27" s="276">
        <v>1607</v>
      </c>
      <c r="C27" s="303" t="s">
        <v>132</v>
      </c>
      <c r="D27" s="284" t="s">
        <v>7111</v>
      </c>
      <c r="E27" s="284" t="s">
        <v>7201</v>
      </c>
      <c r="F27" s="284" t="s">
        <v>7293</v>
      </c>
      <c r="G27" s="284">
        <v>2016</v>
      </c>
      <c r="H27" s="284">
        <v>6100034248</v>
      </c>
      <c r="I27" s="284">
        <v>6100034248</v>
      </c>
      <c r="J27" s="293" t="s">
        <v>7334</v>
      </c>
      <c r="K27" s="284" t="s">
        <v>7408</v>
      </c>
      <c r="L27" s="284" t="s">
        <v>8434</v>
      </c>
      <c r="M27" s="290" t="s">
        <v>8435</v>
      </c>
      <c r="N27" s="294" t="e">
        <v>#N/A</v>
      </c>
    </row>
    <row r="28" spans="1:14" s="295" customFormat="1" ht="47.25" outlineLevel="1">
      <c r="A28" s="358">
        <v>22</v>
      </c>
      <c r="B28" s="276">
        <v>1608</v>
      </c>
      <c r="C28" s="303" t="s">
        <v>132</v>
      </c>
      <c r="D28" s="284" t="s">
        <v>7112</v>
      </c>
      <c r="E28" s="284" t="s">
        <v>7202</v>
      </c>
      <c r="F28" s="284" t="s">
        <v>7293</v>
      </c>
      <c r="G28" s="284">
        <v>2016</v>
      </c>
      <c r="H28" s="284">
        <v>6100034264</v>
      </c>
      <c r="I28" s="284">
        <v>6100034264</v>
      </c>
      <c r="J28" s="293" t="s">
        <v>7335</v>
      </c>
      <c r="K28" s="284" t="s">
        <v>7409</v>
      </c>
      <c r="L28" s="284" t="s">
        <v>8436</v>
      </c>
      <c r="M28" s="290" t="s">
        <v>8437</v>
      </c>
      <c r="N28" s="294" t="e">
        <v>#N/A</v>
      </c>
    </row>
    <row r="29" spans="1:14" s="295" customFormat="1" ht="47.25" outlineLevel="1">
      <c r="A29" s="358">
        <v>23</v>
      </c>
      <c r="B29" s="276">
        <v>1609</v>
      </c>
      <c r="C29" s="303" t="s">
        <v>132</v>
      </c>
      <c r="D29" s="284" t="s">
        <v>7113</v>
      </c>
      <c r="E29" s="284" t="s">
        <v>7203</v>
      </c>
      <c r="F29" s="284" t="s">
        <v>7293</v>
      </c>
      <c r="G29" s="284">
        <v>2016</v>
      </c>
      <c r="H29" s="284">
        <v>6100034254</v>
      </c>
      <c r="I29" s="284">
        <v>6100034254</v>
      </c>
      <c r="J29" s="293" t="s">
        <v>7336</v>
      </c>
      <c r="K29" s="284" t="s">
        <v>7410</v>
      </c>
      <c r="L29" s="284" t="s">
        <v>8438</v>
      </c>
      <c r="M29" s="290"/>
      <c r="N29" s="294" t="e">
        <v>#N/A</v>
      </c>
    </row>
    <row r="30" spans="1:14" s="295" customFormat="1" ht="47.25" outlineLevel="1">
      <c r="A30" s="358">
        <v>24</v>
      </c>
      <c r="B30" s="276">
        <v>1610</v>
      </c>
      <c r="C30" s="303" t="s">
        <v>132</v>
      </c>
      <c r="D30" s="284" t="s">
        <v>7114</v>
      </c>
      <c r="E30" s="284" t="s">
        <v>7204</v>
      </c>
      <c r="F30" s="284" t="s">
        <v>7293</v>
      </c>
      <c r="G30" s="284">
        <v>2016</v>
      </c>
      <c r="H30" s="284">
        <v>6100034250</v>
      </c>
      <c r="I30" s="284">
        <v>6100034250</v>
      </c>
      <c r="J30" s="293" t="s">
        <v>7336</v>
      </c>
      <c r="K30" s="284" t="s">
        <v>7411</v>
      </c>
      <c r="L30" s="284" t="s">
        <v>8439</v>
      </c>
      <c r="M30" s="290" t="s">
        <v>8440</v>
      </c>
      <c r="N30" s="294" t="e">
        <v>#N/A</v>
      </c>
    </row>
    <row r="31" spans="1:14" s="295" customFormat="1" ht="47.25" outlineLevel="1">
      <c r="A31" s="358">
        <v>25</v>
      </c>
      <c r="B31" s="276">
        <v>1611</v>
      </c>
      <c r="C31" s="303" t="s">
        <v>132</v>
      </c>
      <c r="D31" s="284" t="s">
        <v>7115</v>
      </c>
      <c r="E31" s="284" t="s">
        <v>7205</v>
      </c>
      <c r="F31" s="284" t="s">
        <v>7293</v>
      </c>
      <c r="G31" s="284">
        <v>2016</v>
      </c>
      <c r="H31" s="284">
        <v>6100034251</v>
      </c>
      <c r="I31" s="284">
        <v>6100034251</v>
      </c>
      <c r="J31" s="293" t="s">
        <v>7336</v>
      </c>
      <c r="K31" s="284" t="s">
        <v>7412</v>
      </c>
      <c r="L31" s="284" t="s">
        <v>8441</v>
      </c>
      <c r="M31" s="290"/>
      <c r="N31" s="294" t="e">
        <v>#N/A</v>
      </c>
    </row>
    <row r="32" spans="1:14" s="295" customFormat="1" ht="63" outlineLevel="1">
      <c r="A32" s="358">
        <v>26</v>
      </c>
      <c r="B32" s="276">
        <v>2250</v>
      </c>
      <c r="C32" s="303" t="s">
        <v>132</v>
      </c>
      <c r="D32" s="284" t="s">
        <v>7103</v>
      </c>
      <c r="E32" s="284" t="s">
        <v>7193</v>
      </c>
      <c r="F32" s="284" t="s">
        <v>7293</v>
      </c>
      <c r="G32" s="284">
        <v>2016</v>
      </c>
      <c r="H32" s="284">
        <v>6100022582</v>
      </c>
      <c r="I32" s="284">
        <v>6100022582</v>
      </c>
      <c r="J32" s="293" t="s">
        <v>7304</v>
      </c>
      <c r="K32" s="284" t="s">
        <v>7400</v>
      </c>
      <c r="L32" s="284" t="s">
        <v>8421</v>
      </c>
      <c r="M32" s="290"/>
      <c r="N32" s="294" t="e">
        <v>#N/A</v>
      </c>
    </row>
    <row r="33" spans="1:14" s="295" customFormat="1" ht="47.25" outlineLevel="1">
      <c r="A33" s="358">
        <v>27</v>
      </c>
      <c r="B33" s="276">
        <v>2254</v>
      </c>
      <c r="C33" s="303" t="s">
        <v>132</v>
      </c>
      <c r="D33" s="284" t="s">
        <v>7106</v>
      </c>
      <c r="E33" s="284" t="s">
        <v>7196</v>
      </c>
      <c r="F33" s="284" t="s">
        <v>7293</v>
      </c>
      <c r="G33" s="284">
        <v>2016</v>
      </c>
      <c r="H33" s="284">
        <v>6100032664</v>
      </c>
      <c r="I33" s="284">
        <v>6100032664</v>
      </c>
      <c r="J33" s="293" t="s">
        <v>7312</v>
      </c>
      <c r="K33" s="284" t="s">
        <v>7403</v>
      </c>
      <c r="L33" s="284" t="s">
        <v>8426</v>
      </c>
      <c r="M33" s="290"/>
      <c r="N33" s="294" t="e">
        <v>#N/A</v>
      </c>
    </row>
    <row r="34" spans="1:14" s="295" customFormat="1" ht="47.25" outlineLevel="1">
      <c r="A34" s="358">
        <v>28</v>
      </c>
      <c r="B34" s="276">
        <v>2256</v>
      </c>
      <c r="C34" s="303" t="s">
        <v>132</v>
      </c>
      <c r="D34" s="284" t="s">
        <v>7107</v>
      </c>
      <c r="E34" s="284" t="s">
        <v>7197</v>
      </c>
      <c r="F34" s="284" t="s">
        <v>7293</v>
      </c>
      <c r="G34" s="284">
        <v>2016</v>
      </c>
      <c r="H34" s="284">
        <v>6100033350</v>
      </c>
      <c r="I34" s="284">
        <v>6100033350</v>
      </c>
      <c r="J34" s="293" t="s">
        <v>7318</v>
      </c>
      <c r="K34" s="284" t="s">
        <v>7404</v>
      </c>
      <c r="L34" s="284" t="s">
        <v>8427</v>
      </c>
      <c r="M34" s="290" t="s">
        <v>8428</v>
      </c>
      <c r="N34" s="294" t="e">
        <v>#N/A</v>
      </c>
    </row>
    <row r="35" spans="1:14" s="295" customFormat="1" ht="47.25" outlineLevel="1">
      <c r="A35" s="358">
        <v>29</v>
      </c>
      <c r="B35" s="276">
        <v>2257</v>
      </c>
      <c r="C35" s="303" t="s">
        <v>132</v>
      </c>
      <c r="D35" s="284" t="s">
        <v>7116</v>
      </c>
      <c r="E35" s="284" t="s">
        <v>7206</v>
      </c>
      <c r="F35" s="284" t="s">
        <v>7293</v>
      </c>
      <c r="G35" s="284">
        <v>2016</v>
      </c>
      <c r="H35" s="284">
        <v>6100033816</v>
      </c>
      <c r="I35" s="284">
        <v>6100033816</v>
      </c>
      <c r="J35" s="293" t="s">
        <v>7298</v>
      </c>
      <c r="K35" s="284" t="s">
        <v>7413</v>
      </c>
      <c r="L35" s="284" t="s">
        <v>8442</v>
      </c>
      <c r="M35" s="290" t="s">
        <v>8443</v>
      </c>
      <c r="N35" s="294" t="e">
        <v>#N/A</v>
      </c>
    </row>
    <row r="36" spans="1:14" s="295" customFormat="1" ht="47.25" outlineLevel="1">
      <c r="A36" s="358">
        <v>30</v>
      </c>
      <c r="B36" s="276">
        <v>2258</v>
      </c>
      <c r="C36" s="303" t="s">
        <v>132</v>
      </c>
      <c r="D36" s="284" t="s">
        <v>7108</v>
      </c>
      <c r="E36" s="284" t="s">
        <v>7198</v>
      </c>
      <c r="F36" s="284" t="s">
        <v>7293</v>
      </c>
      <c r="G36" s="284">
        <v>2016</v>
      </c>
      <c r="H36" s="284">
        <v>6100033818</v>
      </c>
      <c r="I36" s="284">
        <v>6100033818</v>
      </c>
      <c r="J36" s="293" t="s">
        <v>7301</v>
      </c>
      <c r="K36" s="284" t="s">
        <v>7405</v>
      </c>
      <c r="L36" s="284" t="s">
        <v>8429</v>
      </c>
      <c r="M36" s="290" t="s">
        <v>8430</v>
      </c>
      <c r="N36" s="294" t="e">
        <v>#N/A</v>
      </c>
    </row>
    <row r="37" spans="1:14" s="295" customFormat="1" ht="47.25" outlineLevel="1">
      <c r="A37" s="358">
        <v>31</v>
      </c>
      <c r="B37" s="276">
        <v>2259</v>
      </c>
      <c r="C37" s="303" t="s">
        <v>132</v>
      </c>
      <c r="D37" s="284" t="s">
        <v>7109</v>
      </c>
      <c r="E37" s="284" t="s">
        <v>7199</v>
      </c>
      <c r="F37" s="284" t="s">
        <v>7293</v>
      </c>
      <c r="G37" s="284">
        <v>2016</v>
      </c>
      <c r="H37" s="284">
        <v>6100033869</v>
      </c>
      <c r="I37" s="284">
        <v>6100033869</v>
      </c>
      <c r="J37" s="293" t="s">
        <v>7332</v>
      </c>
      <c r="K37" s="284" t="s">
        <v>7406</v>
      </c>
      <c r="L37" s="284" t="s">
        <v>8431</v>
      </c>
      <c r="M37" s="290"/>
      <c r="N37" s="294" t="e">
        <v>#N/A</v>
      </c>
    </row>
    <row r="38" spans="1:14" s="295" customFormat="1" ht="47.25" outlineLevel="1">
      <c r="A38" s="358">
        <v>32</v>
      </c>
      <c r="B38" s="276">
        <v>2260</v>
      </c>
      <c r="C38" s="303" t="s">
        <v>132</v>
      </c>
      <c r="D38" s="284" t="s">
        <v>7117</v>
      </c>
      <c r="E38" s="284" t="s">
        <v>7207</v>
      </c>
      <c r="F38" s="284" t="s">
        <v>7293</v>
      </c>
      <c r="G38" s="284">
        <v>2016</v>
      </c>
      <c r="H38" s="284">
        <v>6100034261</v>
      </c>
      <c r="I38" s="284">
        <v>6100034261</v>
      </c>
      <c r="J38" s="293" t="s">
        <v>7334</v>
      </c>
      <c r="K38" s="284" t="s">
        <v>7414</v>
      </c>
      <c r="L38" s="284" t="s">
        <v>8444</v>
      </c>
      <c r="M38" s="290"/>
      <c r="N38" s="294" t="e">
        <v>#N/A</v>
      </c>
    </row>
    <row r="39" spans="1:14" s="295" customFormat="1" ht="47.25" outlineLevel="1">
      <c r="A39" s="358">
        <v>33</v>
      </c>
      <c r="B39" s="276">
        <v>2261</v>
      </c>
      <c r="C39" s="303" t="s">
        <v>132</v>
      </c>
      <c r="D39" s="284" t="s">
        <v>7110</v>
      </c>
      <c r="E39" s="284" t="s">
        <v>7200</v>
      </c>
      <c r="F39" s="284" t="s">
        <v>7293</v>
      </c>
      <c r="G39" s="284">
        <v>2016</v>
      </c>
      <c r="H39" s="284">
        <v>6100034244</v>
      </c>
      <c r="I39" s="284">
        <v>6100034244</v>
      </c>
      <c r="J39" s="293" t="s">
        <v>7333</v>
      </c>
      <c r="K39" s="284" t="s">
        <v>7407</v>
      </c>
      <c r="L39" s="284" t="s">
        <v>8432</v>
      </c>
      <c r="M39" s="290" t="s">
        <v>8433</v>
      </c>
      <c r="N39" s="294" t="e">
        <v>#N/A</v>
      </c>
    </row>
    <row r="40" spans="1:14" s="295" customFormat="1" ht="47.25" outlineLevel="1">
      <c r="A40" s="358">
        <v>34</v>
      </c>
      <c r="B40" s="276">
        <v>2262</v>
      </c>
      <c r="C40" s="303" t="s">
        <v>132</v>
      </c>
      <c r="D40" s="284" t="s">
        <v>7111</v>
      </c>
      <c r="E40" s="284" t="s">
        <v>7201</v>
      </c>
      <c r="F40" s="284" t="s">
        <v>7293</v>
      </c>
      <c r="G40" s="284">
        <v>2016</v>
      </c>
      <c r="H40" s="284">
        <v>6100034248</v>
      </c>
      <c r="I40" s="284">
        <v>6100034248</v>
      </c>
      <c r="J40" s="293" t="s">
        <v>7334</v>
      </c>
      <c r="K40" s="284" t="s">
        <v>7408</v>
      </c>
      <c r="L40" s="284" t="s">
        <v>8434</v>
      </c>
      <c r="M40" s="290" t="s">
        <v>8435</v>
      </c>
      <c r="N40" s="294" t="e">
        <v>#N/A</v>
      </c>
    </row>
    <row r="41" spans="1:14" s="295" customFormat="1" ht="47.25" outlineLevel="1">
      <c r="A41" s="358">
        <v>35</v>
      </c>
      <c r="B41" s="276">
        <v>2263</v>
      </c>
      <c r="C41" s="303" t="s">
        <v>132</v>
      </c>
      <c r="D41" s="284" t="s">
        <v>7112</v>
      </c>
      <c r="E41" s="284" t="s">
        <v>7202</v>
      </c>
      <c r="F41" s="284" t="s">
        <v>7293</v>
      </c>
      <c r="G41" s="284">
        <v>2016</v>
      </c>
      <c r="H41" s="284">
        <v>6100034264</v>
      </c>
      <c r="I41" s="284">
        <v>6100034264</v>
      </c>
      <c r="J41" s="293" t="s">
        <v>7335</v>
      </c>
      <c r="K41" s="284" t="s">
        <v>7409</v>
      </c>
      <c r="L41" s="284" t="s">
        <v>8436</v>
      </c>
      <c r="M41" s="290" t="s">
        <v>8437</v>
      </c>
      <c r="N41" s="294" t="e">
        <v>#N/A</v>
      </c>
    </row>
    <row r="42" spans="1:14" s="295" customFormat="1" ht="47.25" outlineLevel="1">
      <c r="A42" s="358">
        <v>36</v>
      </c>
      <c r="B42" s="276">
        <v>2264</v>
      </c>
      <c r="C42" s="303" t="s">
        <v>132</v>
      </c>
      <c r="D42" s="284" t="s">
        <v>7118</v>
      </c>
      <c r="E42" s="284" t="s">
        <v>7208</v>
      </c>
      <c r="F42" s="284" t="s">
        <v>7293</v>
      </c>
      <c r="G42" s="284">
        <v>2016</v>
      </c>
      <c r="H42" s="284">
        <v>6100034266</v>
      </c>
      <c r="I42" s="284">
        <v>6100034266</v>
      </c>
      <c r="J42" s="293" t="s">
        <v>7342</v>
      </c>
      <c r="K42" s="284" t="s">
        <v>7415</v>
      </c>
      <c r="L42" s="284" t="s">
        <v>8445</v>
      </c>
      <c r="M42" s="290"/>
      <c r="N42" s="294" t="e">
        <v>#N/A</v>
      </c>
    </row>
    <row r="43" spans="1:14" s="295" customFormat="1" ht="47.25" outlineLevel="1">
      <c r="A43" s="358">
        <v>37</v>
      </c>
      <c r="B43" s="276">
        <v>2265</v>
      </c>
      <c r="C43" s="303" t="s">
        <v>132</v>
      </c>
      <c r="D43" s="284" t="s">
        <v>7113</v>
      </c>
      <c r="E43" s="284" t="s">
        <v>7203</v>
      </c>
      <c r="F43" s="284" t="s">
        <v>7293</v>
      </c>
      <c r="G43" s="284">
        <v>2016</v>
      </c>
      <c r="H43" s="284">
        <v>6100034254</v>
      </c>
      <c r="I43" s="284">
        <v>6100034254</v>
      </c>
      <c r="J43" s="293" t="s">
        <v>7336</v>
      </c>
      <c r="K43" s="284" t="s">
        <v>7410</v>
      </c>
      <c r="L43" s="284" t="s">
        <v>8438</v>
      </c>
      <c r="M43" s="290"/>
      <c r="N43" s="294" t="e">
        <v>#N/A</v>
      </c>
    </row>
    <row r="44" spans="1:14" s="295" customFormat="1" ht="47.25" outlineLevel="1">
      <c r="A44" s="358">
        <v>38</v>
      </c>
      <c r="B44" s="276">
        <v>2266</v>
      </c>
      <c r="C44" s="303" t="s">
        <v>132</v>
      </c>
      <c r="D44" s="284" t="s">
        <v>7114</v>
      </c>
      <c r="E44" s="284" t="s">
        <v>7204</v>
      </c>
      <c r="F44" s="284" t="s">
        <v>7293</v>
      </c>
      <c r="G44" s="284">
        <v>2016</v>
      </c>
      <c r="H44" s="284">
        <v>6100034250</v>
      </c>
      <c r="I44" s="284">
        <v>6100034250</v>
      </c>
      <c r="J44" s="293" t="s">
        <v>7336</v>
      </c>
      <c r="K44" s="284" t="s">
        <v>7411</v>
      </c>
      <c r="L44" s="284" t="s">
        <v>8439</v>
      </c>
      <c r="M44" s="290" t="s">
        <v>8440</v>
      </c>
      <c r="N44" s="294" t="e">
        <v>#N/A</v>
      </c>
    </row>
    <row r="45" spans="1:14" s="295" customFormat="1" ht="47.25" outlineLevel="1">
      <c r="A45" s="358">
        <v>39</v>
      </c>
      <c r="B45" s="276">
        <v>2267</v>
      </c>
      <c r="C45" s="303" t="s">
        <v>132</v>
      </c>
      <c r="D45" s="284" t="s">
        <v>7115</v>
      </c>
      <c r="E45" s="284" t="s">
        <v>7205</v>
      </c>
      <c r="F45" s="284" t="s">
        <v>7293</v>
      </c>
      <c r="G45" s="284">
        <v>2016</v>
      </c>
      <c r="H45" s="284">
        <v>6100034251</v>
      </c>
      <c r="I45" s="284">
        <v>6100034251</v>
      </c>
      <c r="J45" s="293" t="s">
        <v>7336</v>
      </c>
      <c r="K45" s="284" t="s">
        <v>7412</v>
      </c>
      <c r="L45" s="284" t="s">
        <v>8441</v>
      </c>
      <c r="M45" s="290"/>
      <c r="N45" s="294" t="e">
        <v>#N/A</v>
      </c>
    </row>
    <row r="46" spans="1:14" s="295" customFormat="1" ht="63" outlineLevel="1">
      <c r="A46" s="358">
        <v>40</v>
      </c>
      <c r="B46" s="275">
        <v>2767</v>
      </c>
      <c r="C46" s="303" t="s">
        <v>132</v>
      </c>
      <c r="D46" s="284" t="s">
        <v>7103</v>
      </c>
      <c r="E46" s="284" t="s">
        <v>7193</v>
      </c>
      <c r="F46" s="284" t="s">
        <v>7293</v>
      </c>
      <c r="G46" s="284">
        <v>2016</v>
      </c>
      <c r="H46" s="284">
        <v>6100022582</v>
      </c>
      <c r="I46" s="284">
        <v>6100022582</v>
      </c>
      <c r="J46" s="293" t="s">
        <v>7304</v>
      </c>
      <c r="K46" s="284" t="s">
        <v>7400</v>
      </c>
      <c r="L46" s="284" t="s">
        <v>8421</v>
      </c>
      <c r="M46" s="290"/>
      <c r="N46" s="294" t="e">
        <v>#N/A</v>
      </c>
    </row>
    <row r="47" spans="1:14" s="295" customFormat="1" ht="78.75" outlineLevel="1">
      <c r="A47" s="358">
        <v>41</v>
      </c>
      <c r="B47" s="275">
        <v>2771</v>
      </c>
      <c r="C47" s="303" t="s">
        <v>132</v>
      </c>
      <c r="D47" s="284" t="s">
        <v>7119</v>
      </c>
      <c r="E47" s="284" t="s">
        <v>7209</v>
      </c>
      <c r="F47" s="284" t="s">
        <v>7293</v>
      </c>
      <c r="G47" s="284">
        <v>2016</v>
      </c>
      <c r="H47" s="284">
        <v>6100025464</v>
      </c>
      <c r="I47" s="284">
        <v>6100025464</v>
      </c>
      <c r="J47" s="293" t="s">
        <v>7337</v>
      </c>
      <c r="K47" s="284" t="s">
        <v>7416</v>
      </c>
      <c r="L47" s="284" t="s">
        <v>8446</v>
      </c>
      <c r="M47" s="290"/>
      <c r="N47" s="294" t="e">
        <v>#N/A</v>
      </c>
    </row>
    <row r="48" spans="1:14" s="295" customFormat="1" ht="47.25" outlineLevel="1">
      <c r="A48" s="358">
        <v>42</v>
      </c>
      <c r="B48" s="275">
        <v>2772</v>
      </c>
      <c r="C48" s="303" t="s">
        <v>132</v>
      </c>
      <c r="D48" s="284" t="s">
        <v>7120</v>
      </c>
      <c r="E48" s="284" t="s">
        <v>7210</v>
      </c>
      <c r="F48" s="284" t="s">
        <v>7293</v>
      </c>
      <c r="G48" s="284">
        <v>2016</v>
      </c>
      <c r="H48" s="284">
        <v>6100032975</v>
      </c>
      <c r="I48" s="284">
        <v>6100032975</v>
      </c>
      <c r="J48" s="293" t="s">
        <v>7313</v>
      </c>
      <c r="K48" s="284" t="s">
        <v>7417</v>
      </c>
      <c r="L48" s="284" t="s">
        <v>8447</v>
      </c>
      <c r="M48" s="290"/>
      <c r="N48" s="294" t="e">
        <v>#N/A</v>
      </c>
    </row>
    <row r="49" spans="1:14" s="295" customFormat="1" ht="47.25" outlineLevel="1">
      <c r="A49" s="358">
        <v>43</v>
      </c>
      <c r="B49" s="275">
        <v>2774</v>
      </c>
      <c r="C49" s="303" t="s">
        <v>132</v>
      </c>
      <c r="D49" s="284" t="s">
        <v>7116</v>
      </c>
      <c r="E49" s="284" t="s">
        <v>7206</v>
      </c>
      <c r="F49" s="284" t="s">
        <v>7293</v>
      </c>
      <c r="G49" s="284">
        <v>2016</v>
      </c>
      <c r="H49" s="284">
        <v>6100033816</v>
      </c>
      <c r="I49" s="284">
        <v>6100033816</v>
      </c>
      <c r="J49" s="293" t="s">
        <v>7298</v>
      </c>
      <c r="K49" s="284" t="s">
        <v>7413</v>
      </c>
      <c r="L49" s="284" t="s">
        <v>8442</v>
      </c>
      <c r="M49" s="290" t="s">
        <v>8443</v>
      </c>
      <c r="N49" s="294" t="e">
        <v>#N/A</v>
      </c>
    </row>
    <row r="50" spans="1:14" s="295" customFormat="1" ht="63" outlineLevel="1">
      <c r="A50" s="358">
        <v>44</v>
      </c>
      <c r="B50" s="275">
        <v>2775</v>
      </c>
      <c r="C50" s="303" t="s">
        <v>132</v>
      </c>
      <c r="D50" s="284" t="s">
        <v>7121</v>
      </c>
      <c r="E50" s="284" t="s">
        <v>7211</v>
      </c>
      <c r="F50" s="284" t="s">
        <v>7293</v>
      </c>
      <c r="G50" s="284">
        <v>2016</v>
      </c>
      <c r="H50" s="284">
        <v>6100034036</v>
      </c>
      <c r="I50" s="284">
        <v>6100034036</v>
      </c>
      <c r="J50" s="293" t="s">
        <v>7320</v>
      </c>
      <c r="K50" s="284" t="s">
        <v>7418</v>
      </c>
      <c r="L50" s="284" t="s">
        <v>8448</v>
      </c>
      <c r="M50" s="290" t="s">
        <v>8449</v>
      </c>
      <c r="N50" s="294" t="e">
        <v>#N/A</v>
      </c>
    </row>
    <row r="51" spans="1:14" s="295" customFormat="1" ht="47.25" outlineLevel="1">
      <c r="A51" s="358">
        <v>45</v>
      </c>
      <c r="B51" s="275">
        <v>2776</v>
      </c>
      <c r="C51" s="303" t="s">
        <v>132</v>
      </c>
      <c r="D51" s="284" t="s">
        <v>7109</v>
      </c>
      <c r="E51" s="284" t="s">
        <v>7199</v>
      </c>
      <c r="F51" s="284" t="s">
        <v>7293</v>
      </c>
      <c r="G51" s="284">
        <v>2016</v>
      </c>
      <c r="H51" s="284">
        <v>6100033869</v>
      </c>
      <c r="I51" s="284">
        <v>6100033869</v>
      </c>
      <c r="J51" s="293" t="s">
        <v>7332</v>
      </c>
      <c r="K51" s="284" t="s">
        <v>7406</v>
      </c>
      <c r="L51" s="284" t="s">
        <v>8431</v>
      </c>
      <c r="M51" s="290"/>
      <c r="N51" s="294" t="e">
        <v>#N/A</v>
      </c>
    </row>
    <row r="52" spans="1:14" s="295" customFormat="1" ht="47.25" outlineLevel="1">
      <c r="A52" s="358">
        <v>46</v>
      </c>
      <c r="B52" s="275">
        <v>2777</v>
      </c>
      <c r="C52" s="303" t="s">
        <v>132</v>
      </c>
      <c r="D52" s="284" t="s">
        <v>7117</v>
      </c>
      <c r="E52" s="284" t="s">
        <v>7207</v>
      </c>
      <c r="F52" s="284" t="s">
        <v>7293</v>
      </c>
      <c r="G52" s="284">
        <v>2016</v>
      </c>
      <c r="H52" s="284">
        <v>6100034261</v>
      </c>
      <c r="I52" s="284">
        <v>6100034261</v>
      </c>
      <c r="J52" s="293" t="s">
        <v>7334</v>
      </c>
      <c r="K52" s="284" t="s">
        <v>7414</v>
      </c>
      <c r="L52" s="284" t="s">
        <v>8444</v>
      </c>
      <c r="M52" s="290"/>
      <c r="N52" s="294" t="e">
        <v>#N/A</v>
      </c>
    </row>
    <row r="53" spans="1:14" s="295" customFormat="1" ht="47.25" outlineLevel="1">
      <c r="A53" s="358">
        <v>47</v>
      </c>
      <c r="B53" s="275">
        <v>2778</v>
      </c>
      <c r="C53" s="303" t="s">
        <v>132</v>
      </c>
      <c r="D53" s="284" t="s">
        <v>7110</v>
      </c>
      <c r="E53" s="284" t="s">
        <v>7200</v>
      </c>
      <c r="F53" s="284" t="s">
        <v>7293</v>
      </c>
      <c r="G53" s="284">
        <v>2016</v>
      </c>
      <c r="H53" s="284">
        <v>6100034244</v>
      </c>
      <c r="I53" s="284">
        <v>6100034244</v>
      </c>
      <c r="J53" s="293" t="s">
        <v>7333</v>
      </c>
      <c r="K53" s="284" t="s">
        <v>7407</v>
      </c>
      <c r="L53" s="284" t="s">
        <v>8432</v>
      </c>
      <c r="M53" s="290" t="s">
        <v>8433</v>
      </c>
      <c r="N53" s="294" t="e">
        <v>#N/A</v>
      </c>
    </row>
    <row r="54" spans="1:14" s="295" customFormat="1" ht="47.25" outlineLevel="1">
      <c r="A54" s="358">
        <v>48</v>
      </c>
      <c r="B54" s="275">
        <v>2779</v>
      </c>
      <c r="C54" s="303" t="s">
        <v>132</v>
      </c>
      <c r="D54" s="284" t="s">
        <v>7122</v>
      </c>
      <c r="E54" s="284" t="s">
        <v>7212</v>
      </c>
      <c r="F54" s="284" t="s">
        <v>7293</v>
      </c>
      <c r="G54" s="284">
        <v>2016</v>
      </c>
      <c r="H54" s="284">
        <v>6100034267</v>
      </c>
      <c r="I54" s="284">
        <v>6100034267</v>
      </c>
      <c r="J54" s="293" t="s">
        <v>7345</v>
      </c>
      <c r="K54" s="284" t="s">
        <v>7419</v>
      </c>
      <c r="L54" s="284" t="s">
        <v>8450</v>
      </c>
      <c r="M54" s="290"/>
      <c r="N54" s="294" t="e">
        <v>#N/A</v>
      </c>
    </row>
    <row r="55" spans="1:14" s="295" customFormat="1" ht="47.25" outlineLevel="1">
      <c r="A55" s="358">
        <v>49</v>
      </c>
      <c r="B55" s="275">
        <v>2780</v>
      </c>
      <c r="C55" s="303" t="s">
        <v>132</v>
      </c>
      <c r="D55" s="284" t="s">
        <v>7111</v>
      </c>
      <c r="E55" s="284" t="s">
        <v>7201</v>
      </c>
      <c r="F55" s="284" t="s">
        <v>7293</v>
      </c>
      <c r="G55" s="284">
        <v>2016</v>
      </c>
      <c r="H55" s="284">
        <v>6100034248</v>
      </c>
      <c r="I55" s="284">
        <v>6100034248</v>
      </c>
      <c r="J55" s="293" t="s">
        <v>7334</v>
      </c>
      <c r="K55" s="284" t="s">
        <v>7408</v>
      </c>
      <c r="L55" s="284" t="s">
        <v>8434</v>
      </c>
      <c r="M55" s="290" t="s">
        <v>8435</v>
      </c>
      <c r="N55" s="294" t="e">
        <v>#N/A</v>
      </c>
    </row>
    <row r="56" spans="1:14" s="295" customFormat="1" ht="47.25" outlineLevel="1">
      <c r="A56" s="358">
        <v>50</v>
      </c>
      <c r="B56" s="275">
        <v>2781</v>
      </c>
      <c r="C56" s="303" t="s">
        <v>132</v>
      </c>
      <c r="D56" s="284" t="s">
        <v>7112</v>
      </c>
      <c r="E56" s="284" t="s">
        <v>7202</v>
      </c>
      <c r="F56" s="284" t="s">
        <v>7293</v>
      </c>
      <c r="G56" s="284">
        <v>2016</v>
      </c>
      <c r="H56" s="284">
        <v>6100034264</v>
      </c>
      <c r="I56" s="284">
        <v>6100034264</v>
      </c>
      <c r="J56" s="293" t="s">
        <v>7335</v>
      </c>
      <c r="K56" s="284" t="s">
        <v>7409</v>
      </c>
      <c r="L56" s="284" t="s">
        <v>8436</v>
      </c>
      <c r="M56" s="290" t="s">
        <v>8437</v>
      </c>
      <c r="N56" s="294" t="e">
        <v>#N/A</v>
      </c>
    </row>
    <row r="57" spans="1:14" s="295" customFormat="1" ht="47.25" outlineLevel="1">
      <c r="A57" s="358">
        <v>51</v>
      </c>
      <c r="B57" s="275">
        <v>2782</v>
      </c>
      <c r="C57" s="303" t="s">
        <v>132</v>
      </c>
      <c r="D57" s="284" t="s">
        <v>7118</v>
      </c>
      <c r="E57" s="284" t="s">
        <v>7208</v>
      </c>
      <c r="F57" s="284" t="s">
        <v>7293</v>
      </c>
      <c r="G57" s="284">
        <v>2016</v>
      </c>
      <c r="H57" s="284">
        <v>6100034266</v>
      </c>
      <c r="I57" s="284">
        <v>6100034266</v>
      </c>
      <c r="J57" s="293" t="s">
        <v>7342</v>
      </c>
      <c r="K57" s="284" t="s">
        <v>7415</v>
      </c>
      <c r="L57" s="284" t="s">
        <v>8445</v>
      </c>
      <c r="M57" s="290"/>
      <c r="N57" s="294" t="e">
        <v>#N/A</v>
      </c>
    </row>
    <row r="58" spans="1:14" s="295" customFormat="1" ht="47.25" outlineLevel="1">
      <c r="A58" s="358">
        <v>52</v>
      </c>
      <c r="B58" s="275">
        <v>2783</v>
      </c>
      <c r="C58" s="303" t="s">
        <v>132</v>
      </c>
      <c r="D58" s="284" t="s">
        <v>7113</v>
      </c>
      <c r="E58" s="284" t="s">
        <v>7203</v>
      </c>
      <c r="F58" s="284" t="s">
        <v>7293</v>
      </c>
      <c r="G58" s="284">
        <v>2016</v>
      </c>
      <c r="H58" s="284">
        <v>6100034254</v>
      </c>
      <c r="I58" s="284">
        <v>6100034254</v>
      </c>
      <c r="J58" s="293" t="s">
        <v>7336</v>
      </c>
      <c r="K58" s="284" t="s">
        <v>7410</v>
      </c>
      <c r="L58" s="284" t="s">
        <v>8438</v>
      </c>
      <c r="M58" s="290"/>
      <c r="N58" s="294" t="e">
        <v>#N/A</v>
      </c>
    </row>
    <row r="59" spans="1:14" s="295" customFormat="1" ht="47.25" outlineLevel="1">
      <c r="A59" s="358">
        <v>53</v>
      </c>
      <c r="B59" s="275">
        <v>2784</v>
      </c>
      <c r="C59" s="303" t="s">
        <v>132</v>
      </c>
      <c r="D59" s="284" t="s">
        <v>7114</v>
      </c>
      <c r="E59" s="284" t="s">
        <v>7204</v>
      </c>
      <c r="F59" s="284" t="s">
        <v>7293</v>
      </c>
      <c r="G59" s="284">
        <v>2016</v>
      </c>
      <c r="H59" s="284">
        <v>6100034250</v>
      </c>
      <c r="I59" s="284">
        <v>6100034250</v>
      </c>
      <c r="J59" s="293" t="s">
        <v>7336</v>
      </c>
      <c r="K59" s="284" t="s">
        <v>7411</v>
      </c>
      <c r="L59" s="284" t="s">
        <v>8439</v>
      </c>
      <c r="M59" s="290" t="s">
        <v>8440</v>
      </c>
      <c r="N59" s="294" t="e">
        <v>#N/A</v>
      </c>
    </row>
    <row r="60" spans="1:14" s="295" customFormat="1" ht="47.25" outlineLevel="1">
      <c r="A60" s="358">
        <v>54</v>
      </c>
      <c r="B60" s="275">
        <v>2785</v>
      </c>
      <c r="C60" s="303" t="s">
        <v>132</v>
      </c>
      <c r="D60" s="284" t="s">
        <v>7115</v>
      </c>
      <c r="E60" s="284" t="s">
        <v>7205</v>
      </c>
      <c r="F60" s="284" t="s">
        <v>7293</v>
      </c>
      <c r="G60" s="284">
        <v>2016</v>
      </c>
      <c r="H60" s="284">
        <v>6100034251</v>
      </c>
      <c r="I60" s="284">
        <v>6100034251</v>
      </c>
      <c r="J60" s="293" t="s">
        <v>7336</v>
      </c>
      <c r="K60" s="284" t="s">
        <v>7412</v>
      </c>
      <c r="L60" s="284" t="s">
        <v>8441</v>
      </c>
      <c r="M60" s="290"/>
      <c r="N60" s="294" t="e">
        <v>#N/A</v>
      </c>
    </row>
    <row r="61" spans="1:14" s="295" customFormat="1" ht="47.25" outlineLevel="1">
      <c r="A61" s="358">
        <v>55</v>
      </c>
      <c r="B61" s="275">
        <v>2786</v>
      </c>
      <c r="C61" s="303" t="s">
        <v>132</v>
      </c>
      <c r="D61" s="284" t="s">
        <v>7123</v>
      </c>
      <c r="E61" s="284" t="s">
        <v>7213</v>
      </c>
      <c r="F61" s="284" t="s">
        <v>7293</v>
      </c>
      <c r="G61" s="284">
        <v>2016</v>
      </c>
      <c r="H61" s="284">
        <v>6100034840</v>
      </c>
      <c r="I61" s="284">
        <v>6100034840</v>
      </c>
      <c r="J61" s="293" t="s">
        <v>7347</v>
      </c>
      <c r="K61" s="284" t="s">
        <v>7420</v>
      </c>
      <c r="L61" s="284" t="s">
        <v>8451</v>
      </c>
      <c r="M61" s="290"/>
      <c r="N61" s="294" t="e">
        <v>#N/A</v>
      </c>
    </row>
    <row r="62" spans="1:14" s="295" customFormat="1" ht="63" outlineLevel="1">
      <c r="A62" s="358">
        <v>56</v>
      </c>
      <c r="B62" s="275">
        <v>2787</v>
      </c>
      <c r="C62" s="303" t="s">
        <v>132</v>
      </c>
      <c r="D62" s="284" t="s">
        <v>7124</v>
      </c>
      <c r="E62" s="284" t="s">
        <v>7214</v>
      </c>
      <c r="F62" s="284" t="s">
        <v>7293</v>
      </c>
      <c r="G62" s="284">
        <v>2016</v>
      </c>
      <c r="H62" s="284">
        <v>6100034826</v>
      </c>
      <c r="I62" s="284">
        <v>6100034826</v>
      </c>
      <c r="J62" s="293" t="s">
        <v>7347</v>
      </c>
      <c r="K62" s="284" t="s">
        <v>7421</v>
      </c>
      <c r="L62" s="284" t="s">
        <v>8452</v>
      </c>
      <c r="M62" s="290" t="s">
        <v>8453</v>
      </c>
      <c r="N62" s="294" t="e">
        <v>#N/A</v>
      </c>
    </row>
    <row r="63" spans="1:14" s="295" customFormat="1" ht="63" outlineLevel="1">
      <c r="A63" s="358">
        <v>57</v>
      </c>
      <c r="B63" s="275">
        <v>2788</v>
      </c>
      <c r="C63" s="303" t="s">
        <v>132</v>
      </c>
      <c r="D63" s="284" t="s">
        <v>7125</v>
      </c>
      <c r="E63" s="284" t="s">
        <v>7215</v>
      </c>
      <c r="F63" s="284" t="s">
        <v>7293</v>
      </c>
      <c r="G63" s="284">
        <v>2016</v>
      </c>
      <c r="H63" s="284">
        <v>6100033589</v>
      </c>
      <c r="I63" s="284">
        <v>6100033589</v>
      </c>
      <c r="J63" s="293">
        <v>42402</v>
      </c>
      <c r="K63" s="284" t="s">
        <v>7422</v>
      </c>
      <c r="L63" s="284" t="s">
        <v>8454</v>
      </c>
      <c r="M63" s="290" t="s">
        <v>8455</v>
      </c>
      <c r="N63" s="294" t="e">
        <v>#N/A</v>
      </c>
    </row>
    <row r="64" spans="1:14" s="295" customFormat="1" ht="78.75" outlineLevel="1">
      <c r="A64" s="358">
        <v>58</v>
      </c>
      <c r="B64" s="276">
        <v>3562</v>
      </c>
      <c r="C64" s="303" t="s">
        <v>132</v>
      </c>
      <c r="D64" s="284" t="s">
        <v>7119</v>
      </c>
      <c r="E64" s="284" t="s">
        <v>7209</v>
      </c>
      <c r="F64" s="284" t="s">
        <v>7293</v>
      </c>
      <c r="G64" s="284">
        <v>2016</v>
      </c>
      <c r="H64" s="284">
        <v>6100025464</v>
      </c>
      <c r="I64" s="284">
        <v>6100025464</v>
      </c>
      <c r="J64" s="293" t="s">
        <v>7337</v>
      </c>
      <c r="K64" s="284" t="s">
        <v>7416</v>
      </c>
      <c r="L64" s="284" t="s">
        <v>8446</v>
      </c>
      <c r="M64" s="290"/>
      <c r="N64" s="294" t="e">
        <v>#N/A</v>
      </c>
    </row>
    <row r="65" spans="1:14" s="295" customFormat="1" ht="47.25" outlineLevel="1">
      <c r="A65" s="358">
        <v>59</v>
      </c>
      <c r="B65" s="276">
        <v>3563</v>
      </c>
      <c r="C65" s="303" t="s">
        <v>132</v>
      </c>
      <c r="D65" s="284" t="s">
        <v>7120</v>
      </c>
      <c r="E65" s="284" t="s">
        <v>7210</v>
      </c>
      <c r="F65" s="284" t="s">
        <v>7293</v>
      </c>
      <c r="G65" s="284">
        <v>2016</v>
      </c>
      <c r="H65" s="284">
        <v>6100032975</v>
      </c>
      <c r="I65" s="284">
        <v>6100032975</v>
      </c>
      <c r="J65" s="293" t="s">
        <v>7313</v>
      </c>
      <c r="K65" s="284" t="s">
        <v>7417</v>
      </c>
      <c r="L65" s="284" t="s">
        <v>8447</v>
      </c>
      <c r="M65" s="290"/>
      <c r="N65" s="294" t="e">
        <v>#N/A</v>
      </c>
    </row>
    <row r="66" spans="1:14" s="295" customFormat="1" ht="47.25" outlineLevel="1">
      <c r="A66" s="358">
        <v>60</v>
      </c>
      <c r="B66" s="276">
        <v>3564</v>
      </c>
      <c r="C66" s="303" t="s">
        <v>132</v>
      </c>
      <c r="D66" s="284" t="s">
        <v>7116</v>
      </c>
      <c r="E66" s="284" t="s">
        <v>7206</v>
      </c>
      <c r="F66" s="284" t="s">
        <v>7293</v>
      </c>
      <c r="G66" s="284">
        <v>2016</v>
      </c>
      <c r="H66" s="284">
        <v>6100033816</v>
      </c>
      <c r="I66" s="284">
        <v>6100033816</v>
      </c>
      <c r="J66" s="293" t="s">
        <v>7298</v>
      </c>
      <c r="K66" s="284" t="s">
        <v>7413</v>
      </c>
      <c r="L66" s="284" t="s">
        <v>8442</v>
      </c>
      <c r="M66" s="290" t="s">
        <v>8443</v>
      </c>
      <c r="N66" s="294" t="e">
        <v>#N/A</v>
      </c>
    </row>
    <row r="67" spans="1:14" s="295" customFormat="1" ht="63" outlineLevel="1">
      <c r="A67" s="358">
        <v>61</v>
      </c>
      <c r="B67" s="276">
        <v>3565</v>
      </c>
      <c r="C67" s="303" t="s">
        <v>132</v>
      </c>
      <c r="D67" s="284" t="s">
        <v>7121</v>
      </c>
      <c r="E67" s="284" t="s">
        <v>7211</v>
      </c>
      <c r="F67" s="284" t="s">
        <v>7293</v>
      </c>
      <c r="G67" s="284">
        <v>2016</v>
      </c>
      <c r="H67" s="284">
        <v>6100034036</v>
      </c>
      <c r="I67" s="284">
        <v>6100034036</v>
      </c>
      <c r="J67" s="293" t="s">
        <v>7320</v>
      </c>
      <c r="K67" s="284" t="s">
        <v>7418</v>
      </c>
      <c r="L67" s="284" t="s">
        <v>8448</v>
      </c>
      <c r="M67" s="290" t="s">
        <v>8449</v>
      </c>
      <c r="N67" s="294" t="e">
        <v>#N/A</v>
      </c>
    </row>
    <row r="68" spans="1:14" s="295" customFormat="1" ht="47.25" outlineLevel="1">
      <c r="A68" s="358">
        <v>62</v>
      </c>
      <c r="B68" s="276">
        <v>3566</v>
      </c>
      <c r="C68" s="303" t="s">
        <v>132</v>
      </c>
      <c r="D68" s="284" t="s">
        <v>7117</v>
      </c>
      <c r="E68" s="284" t="s">
        <v>7207</v>
      </c>
      <c r="F68" s="284" t="s">
        <v>7293</v>
      </c>
      <c r="G68" s="284">
        <v>2016</v>
      </c>
      <c r="H68" s="284">
        <v>6100034261</v>
      </c>
      <c r="I68" s="284">
        <v>6100034261</v>
      </c>
      <c r="J68" s="293" t="s">
        <v>7334</v>
      </c>
      <c r="K68" s="284" t="s">
        <v>7414</v>
      </c>
      <c r="L68" s="284" t="s">
        <v>8444</v>
      </c>
      <c r="M68" s="290"/>
      <c r="N68" s="294" t="e">
        <v>#N/A</v>
      </c>
    </row>
    <row r="69" spans="1:14" s="295" customFormat="1" ht="47.25" outlineLevel="1">
      <c r="A69" s="358">
        <v>63</v>
      </c>
      <c r="B69" s="276">
        <v>3567</v>
      </c>
      <c r="C69" s="303" t="s">
        <v>132</v>
      </c>
      <c r="D69" s="284" t="s">
        <v>7122</v>
      </c>
      <c r="E69" s="284" t="s">
        <v>7212</v>
      </c>
      <c r="F69" s="284" t="s">
        <v>7293</v>
      </c>
      <c r="G69" s="284">
        <v>2016</v>
      </c>
      <c r="H69" s="284">
        <v>6100034267</v>
      </c>
      <c r="I69" s="284">
        <v>6100034267</v>
      </c>
      <c r="J69" s="293" t="s">
        <v>7345</v>
      </c>
      <c r="K69" s="284" t="s">
        <v>7419</v>
      </c>
      <c r="L69" s="284" t="s">
        <v>8450</v>
      </c>
      <c r="M69" s="290"/>
      <c r="N69" s="294" t="e">
        <v>#N/A</v>
      </c>
    </row>
    <row r="70" spans="1:14" s="295" customFormat="1" ht="47.25" outlineLevel="1">
      <c r="A70" s="358">
        <v>64</v>
      </c>
      <c r="B70" s="276">
        <v>3568</v>
      </c>
      <c r="C70" s="303" t="s">
        <v>132</v>
      </c>
      <c r="D70" s="284" t="s">
        <v>7126</v>
      </c>
      <c r="E70" s="284" t="s">
        <v>7216</v>
      </c>
      <c r="F70" s="284" t="s">
        <v>7293</v>
      </c>
      <c r="G70" s="284">
        <v>2016</v>
      </c>
      <c r="H70" s="284">
        <v>6100034511</v>
      </c>
      <c r="I70" s="284">
        <v>6100034511</v>
      </c>
      <c r="J70" s="293" t="s">
        <v>7334</v>
      </c>
      <c r="K70" s="284" t="s">
        <v>7423</v>
      </c>
      <c r="L70" s="284" t="s">
        <v>8456</v>
      </c>
      <c r="M70" s="290" t="s">
        <v>8457</v>
      </c>
      <c r="N70" s="294" t="e">
        <v>#N/A</v>
      </c>
    </row>
    <row r="71" spans="1:14" s="295" customFormat="1" ht="47.25" outlineLevel="1">
      <c r="A71" s="358">
        <v>65</v>
      </c>
      <c r="B71" s="276">
        <v>3569</v>
      </c>
      <c r="C71" s="303" t="s">
        <v>132</v>
      </c>
      <c r="D71" s="284" t="s">
        <v>7118</v>
      </c>
      <c r="E71" s="284" t="s">
        <v>7208</v>
      </c>
      <c r="F71" s="284" t="s">
        <v>7293</v>
      </c>
      <c r="G71" s="284">
        <v>2016</v>
      </c>
      <c r="H71" s="284">
        <v>6100034266</v>
      </c>
      <c r="I71" s="284">
        <v>6100034266</v>
      </c>
      <c r="J71" s="293" t="s">
        <v>7342</v>
      </c>
      <c r="K71" s="284" t="s">
        <v>7415</v>
      </c>
      <c r="L71" s="284" t="s">
        <v>8445</v>
      </c>
      <c r="M71" s="290"/>
      <c r="N71" s="294" t="e">
        <v>#N/A</v>
      </c>
    </row>
    <row r="72" spans="1:14" s="295" customFormat="1" ht="47.25" outlineLevel="1">
      <c r="A72" s="358">
        <v>66</v>
      </c>
      <c r="B72" s="276">
        <v>3570</v>
      </c>
      <c r="C72" s="303" t="s">
        <v>132</v>
      </c>
      <c r="D72" s="284" t="s">
        <v>7127</v>
      </c>
      <c r="E72" s="284" t="s">
        <v>7217</v>
      </c>
      <c r="F72" s="284" t="s">
        <v>7293</v>
      </c>
      <c r="G72" s="284">
        <v>2016</v>
      </c>
      <c r="H72" s="284">
        <v>6100034241</v>
      </c>
      <c r="I72" s="284">
        <v>6100034241</v>
      </c>
      <c r="J72" s="293" t="s">
        <v>7350</v>
      </c>
      <c r="K72" s="284" t="s">
        <v>7424</v>
      </c>
      <c r="L72" s="284" t="s">
        <v>8458</v>
      </c>
      <c r="M72" s="290" t="s">
        <v>8459</v>
      </c>
      <c r="N72" s="294" t="e">
        <v>#N/A</v>
      </c>
    </row>
    <row r="73" spans="1:14" s="295" customFormat="1" ht="47.25" outlineLevel="1">
      <c r="A73" s="358">
        <v>67</v>
      </c>
      <c r="B73" s="276">
        <v>3571</v>
      </c>
      <c r="C73" s="303" t="s">
        <v>132</v>
      </c>
      <c r="D73" s="284" t="s">
        <v>7128</v>
      </c>
      <c r="E73" s="284" t="s">
        <v>7218</v>
      </c>
      <c r="F73" s="284" t="s">
        <v>7293</v>
      </c>
      <c r="G73" s="284">
        <v>2016</v>
      </c>
      <c r="H73" s="284">
        <v>6100034837</v>
      </c>
      <c r="I73" s="284">
        <v>6100034837</v>
      </c>
      <c r="J73" s="293" t="s">
        <v>7351</v>
      </c>
      <c r="K73" s="284" t="s">
        <v>7425</v>
      </c>
      <c r="L73" s="284" t="s">
        <v>8460</v>
      </c>
      <c r="M73" s="290"/>
      <c r="N73" s="294" t="e">
        <v>#N/A</v>
      </c>
    </row>
    <row r="74" spans="1:14" s="295" customFormat="1" ht="47.25" outlineLevel="1">
      <c r="A74" s="358">
        <v>68</v>
      </c>
      <c r="B74" s="276">
        <v>3572</v>
      </c>
      <c r="C74" s="303" t="s">
        <v>132</v>
      </c>
      <c r="D74" s="284" t="s">
        <v>7123</v>
      </c>
      <c r="E74" s="284" t="s">
        <v>7213</v>
      </c>
      <c r="F74" s="284" t="s">
        <v>7293</v>
      </c>
      <c r="G74" s="284">
        <v>2016</v>
      </c>
      <c r="H74" s="284">
        <v>6100034840</v>
      </c>
      <c r="I74" s="284">
        <v>6100034840</v>
      </c>
      <c r="J74" s="293" t="s">
        <v>7347</v>
      </c>
      <c r="K74" s="284" t="s">
        <v>7420</v>
      </c>
      <c r="L74" s="284" t="s">
        <v>8451</v>
      </c>
      <c r="M74" s="290"/>
      <c r="N74" s="294" t="e">
        <v>#N/A</v>
      </c>
    </row>
    <row r="75" spans="1:14" s="295" customFormat="1" ht="63" outlineLevel="1">
      <c r="A75" s="358">
        <v>69</v>
      </c>
      <c r="B75" s="276">
        <v>3573</v>
      </c>
      <c r="C75" s="303" t="s">
        <v>132</v>
      </c>
      <c r="D75" s="284" t="s">
        <v>7124</v>
      </c>
      <c r="E75" s="284" t="s">
        <v>7214</v>
      </c>
      <c r="F75" s="284" t="s">
        <v>7293</v>
      </c>
      <c r="G75" s="284">
        <v>2016</v>
      </c>
      <c r="H75" s="284">
        <v>6100034826</v>
      </c>
      <c r="I75" s="284">
        <v>6100034826</v>
      </c>
      <c r="J75" s="293" t="s">
        <v>7347</v>
      </c>
      <c r="K75" s="284" t="s">
        <v>7421</v>
      </c>
      <c r="L75" s="284" t="s">
        <v>8452</v>
      </c>
      <c r="M75" s="290" t="s">
        <v>8453</v>
      </c>
      <c r="N75" s="294" t="e">
        <v>#N/A</v>
      </c>
    </row>
    <row r="76" spans="1:14" s="295" customFormat="1" ht="47.25" outlineLevel="1">
      <c r="A76" s="358">
        <v>70</v>
      </c>
      <c r="B76" s="276">
        <v>3574</v>
      </c>
      <c r="C76" s="303" t="s">
        <v>132</v>
      </c>
      <c r="D76" s="284" t="s">
        <v>7129</v>
      </c>
      <c r="E76" s="284" t="s">
        <v>7219</v>
      </c>
      <c r="F76" s="284" t="s">
        <v>7293</v>
      </c>
      <c r="G76" s="284">
        <v>2016</v>
      </c>
      <c r="H76" s="284">
        <v>6100034824</v>
      </c>
      <c r="I76" s="284">
        <v>6100034824</v>
      </c>
      <c r="J76" s="293" t="s">
        <v>7352</v>
      </c>
      <c r="K76" s="284" t="s">
        <v>7426</v>
      </c>
      <c r="L76" s="284" t="s">
        <v>8461</v>
      </c>
      <c r="M76" s="290" t="s">
        <v>8462</v>
      </c>
      <c r="N76" s="294" t="e">
        <v>#N/A</v>
      </c>
    </row>
    <row r="77" spans="1:14" s="295" customFormat="1" ht="63" outlineLevel="1">
      <c r="A77" s="358">
        <v>71</v>
      </c>
      <c r="B77" s="276">
        <v>3575</v>
      </c>
      <c r="C77" s="303" t="s">
        <v>132</v>
      </c>
      <c r="D77" s="284" t="s">
        <v>7125</v>
      </c>
      <c r="E77" s="284" t="s">
        <v>7215</v>
      </c>
      <c r="F77" s="284" t="s">
        <v>7293</v>
      </c>
      <c r="G77" s="284">
        <v>2016</v>
      </c>
      <c r="H77" s="284">
        <v>6100033589</v>
      </c>
      <c r="I77" s="284">
        <v>6100033589</v>
      </c>
      <c r="J77" s="293">
        <v>42402</v>
      </c>
      <c r="K77" s="284" t="s">
        <v>7422</v>
      </c>
      <c r="L77" s="284" t="s">
        <v>8454</v>
      </c>
      <c r="M77" s="290" t="s">
        <v>8455</v>
      </c>
      <c r="N77" s="294" t="e">
        <v>#N/A</v>
      </c>
    </row>
    <row r="78" spans="1:14" s="295" customFormat="1" ht="63" outlineLevel="1">
      <c r="A78" s="358">
        <v>72</v>
      </c>
      <c r="B78" s="276">
        <v>4525</v>
      </c>
      <c r="C78" s="303" t="s">
        <v>132</v>
      </c>
      <c r="D78" s="284" t="s">
        <v>7103</v>
      </c>
      <c r="E78" s="284" t="s">
        <v>7193</v>
      </c>
      <c r="F78" s="284" t="s">
        <v>7293</v>
      </c>
      <c r="G78" s="284">
        <v>2016</v>
      </c>
      <c r="H78" s="284">
        <v>6100022582</v>
      </c>
      <c r="I78" s="284">
        <v>6100022582</v>
      </c>
      <c r="J78" s="293" t="s">
        <v>7304</v>
      </c>
      <c r="K78" s="284" t="s">
        <v>7400</v>
      </c>
      <c r="L78" s="284" t="s">
        <v>8421</v>
      </c>
      <c r="M78" s="290"/>
      <c r="N78" s="294" t="e">
        <v>#N/A</v>
      </c>
    </row>
    <row r="79" spans="1:14" s="295" customFormat="1" ht="78.75" outlineLevel="1">
      <c r="A79" s="358">
        <v>73</v>
      </c>
      <c r="B79" s="276">
        <v>4526</v>
      </c>
      <c r="C79" s="303" t="s">
        <v>132</v>
      </c>
      <c r="D79" s="284" t="s">
        <v>7119</v>
      </c>
      <c r="E79" s="284" t="s">
        <v>7209</v>
      </c>
      <c r="F79" s="284" t="s">
        <v>7293</v>
      </c>
      <c r="G79" s="284">
        <v>2016</v>
      </c>
      <c r="H79" s="284">
        <v>6100025464</v>
      </c>
      <c r="I79" s="284">
        <v>6100025464</v>
      </c>
      <c r="J79" s="293" t="s">
        <v>7337</v>
      </c>
      <c r="K79" s="284" t="s">
        <v>7416</v>
      </c>
      <c r="L79" s="284" t="s">
        <v>8446</v>
      </c>
      <c r="M79" s="290"/>
      <c r="N79" s="294" t="e">
        <v>#N/A</v>
      </c>
    </row>
    <row r="80" spans="1:14" s="295" customFormat="1" ht="47.25" outlineLevel="1">
      <c r="A80" s="358">
        <v>74</v>
      </c>
      <c r="B80" s="276">
        <v>4527</v>
      </c>
      <c r="C80" s="303" t="s">
        <v>132</v>
      </c>
      <c r="D80" s="284" t="s">
        <v>7120</v>
      </c>
      <c r="E80" s="284" t="s">
        <v>7210</v>
      </c>
      <c r="F80" s="284" t="s">
        <v>7293</v>
      </c>
      <c r="G80" s="284">
        <v>2016</v>
      </c>
      <c r="H80" s="284">
        <v>6100032975</v>
      </c>
      <c r="I80" s="284">
        <v>6100032975</v>
      </c>
      <c r="J80" s="293" t="s">
        <v>7313</v>
      </c>
      <c r="K80" s="284" t="s">
        <v>7417</v>
      </c>
      <c r="L80" s="284" t="s">
        <v>8447</v>
      </c>
      <c r="M80" s="290"/>
      <c r="N80" s="294" t="e">
        <v>#N/A</v>
      </c>
    </row>
    <row r="81" spans="1:14" s="295" customFormat="1" ht="63" outlineLevel="1">
      <c r="A81" s="358">
        <v>75</v>
      </c>
      <c r="B81" s="276">
        <v>4528</v>
      </c>
      <c r="C81" s="303" t="s">
        <v>132</v>
      </c>
      <c r="D81" s="284" t="s">
        <v>7121</v>
      </c>
      <c r="E81" s="284" t="s">
        <v>7211</v>
      </c>
      <c r="F81" s="284" t="s">
        <v>7293</v>
      </c>
      <c r="G81" s="284">
        <v>2016</v>
      </c>
      <c r="H81" s="284">
        <v>6100034036</v>
      </c>
      <c r="I81" s="284">
        <v>6100034036</v>
      </c>
      <c r="J81" s="293" t="s">
        <v>7320</v>
      </c>
      <c r="K81" s="284" t="s">
        <v>7418</v>
      </c>
      <c r="L81" s="284" t="s">
        <v>8448</v>
      </c>
      <c r="M81" s="290" t="s">
        <v>8449</v>
      </c>
      <c r="N81" s="294" t="e">
        <v>#N/A</v>
      </c>
    </row>
    <row r="82" spans="1:14" s="295" customFormat="1" ht="47.25" outlineLevel="1">
      <c r="A82" s="358">
        <v>76</v>
      </c>
      <c r="B82" s="276">
        <v>4529</v>
      </c>
      <c r="C82" s="303" t="s">
        <v>132</v>
      </c>
      <c r="D82" s="284" t="s">
        <v>7130</v>
      </c>
      <c r="E82" s="284" t="s">
        <v>7220</v>
      </c>
      <c r="F82" s="284" t="s">
        <v>7293</v>
      </c>
      <c r="G82" s="284">
        <v>2016</v>
      </c>
      <c r="H82" s="284">
        <v>6100033963</v>
      </c>
      <c r="I82" s="284">
        <v>6100033963</v>
      </c>
      <c r="J82" s="293" t="s">
        <v>7340</v>
      </c>
      <c r="K82" s="284" t="s">
        <v>7427</v>
      </c>
      <c r="L82" s="284" t="s">
        <v>8463</v>
      </c>
      <c r="M82" s="290" t="s">
        <v>8464</v>
      </c>
      <c r="N82" s="294" t="e">
        <v>#N/A</v>
      </c>
    </row>
    <row r="83" spans="1:14" s="295" customFormat="1" ht="47.25" outlineLevel="1">
      <c r="A83" s="358">
        <v>77</v>
      </c>
      <c r="B83" s="276">
        <v>4530</v>
      </c>
      <c r="C83" s="303" t="s">
        <v>132</v>
      </c>
      <c r="D83" s="284" t="s">
        <v>7122</v>
      </c>
      <c r="E83" s="284" t="s">
        <v>7212</v>
      </c>
      <c r="F83" s="284" t="s">
        <v>7293</v>
      </c>
      <c r="G83" s="284">
        <v>2016</v>
      </c>
      <c r="H83" s="284">
        <v>6100034267</v>
      </c>
      <c r="I83" s="284">
        <v>6100034267</v>
      </c>
      <c r="J83" s="293" t="s">
        <v>7345</v>
      </c>
      <c r="K83" s="284" t="s">
        <v>7419</v>
      </c>
      <c r="L83" s="284" t="s">
        <v>8450</v>
      </c>
      <c r="M83" s="290"/>
      <c r="N83" s="294" t="e">
        <v>#N/A</v>
      </c>
    </row>
    <row r="84" spans="1:14" s="295" customFormat="1" ht="47.25" outlineLevel="1">
      <c r="A84" s="358">
        <v>78</v>
      </c>
      <c r="B84" s="276">
        <v>4531</v>
      </c>
      <c r="C84" s="303" t="s">
        <v>132</v>
      </c>
      <c r="D84" s="284" t="s">
        <v>7126</v>
      </c>
      <c r="E84" s="284" t="s">
        <v>7216</v>
      </c>
      <c r="F84" s="284" t="s">
        <v>7293</v>
      </c>
      <c r="G84" s="284">
        <v>2016</v>
      </c>
      <c r="H84" s="284">
        <v>6100034511</v>
      </c>
      <c r="I84" s="284">
        <v>6100034511</v>
      </c>
      <c r="J84" s="293" t="s">
        <v>7334</v>
      </c>
      <c r="K84" s="284" t="s">
        <v>7423</v>
      </c>
      <c r="L84" s="284" t="s">
        <v>8456</v>
      </c>
      <c r="M84" s="290" t="s">
        <v>8457</v>
      </c>
      <c r="N84" s="294" t="e">
        <v>#N/A</v>
      </c>
    </row>
    <row r="85" spans="1:14" s="295" customFormat="1" ht="47.25" outlineLevel="1">
      <c r="A85" s="358">
        <v>79</v>
      </c>
      <c r="B85" s="276">
        <v>4532</v>
      </c>
      <c r="C85" s="303" t="s">
        <v>132</v>
      </c>
      <c r="D85" s="284" t="s">
        <v>7127</v>
      </c>
      <c r="E85" s="284" t="s">
        <v>7217</v>
      </c>
      <c r="F85" s="284" t="s">
        <v>7293</v>
      </c>
      <c r="G85" s="284">
        <v>2016</v>
      </c>
      <c r="H85" s="284">
        <v>6100034241</v>
      </c>
      <c r="I85" s="284">
        <v>6100034241</v>
      </c>
      <c r="J85" s="293" t="s">
        <v>7350</v>
      </c>
      <c r="K85" s="284" t="s">
        <v>7424</v>
      </c>
      <c r="L85" s="284" t="s">
        <v>8458</v>
      </c>
      <c r="M85" s="290" t="s">
        <v>8459</v>
      </c>
      <c r="N85" s="294" t="e">
        <v>#N/A</v>
      </c>
    </row>
    <row r="86" spans="1:14" s="295" customFormat="1" ht="47.25" outlineLevel="1">
      <c r="A86" s="358">
        <v>80</v>
      </c>
      <c r="B86" s="276">
        <v>4533</v>
      </c>
      <c r="C86" s="303" t="s">
        <v>132</v>
      </c>
      <c r="D86" s="284" t="s">
        <v>7128</v>
      </c>
      <c r="E86" s="284" t="s">
        <v>7218</v>
      </c>
      <c r="F86" s="284" t="s">
        <v>7293</v>
      </c>
      <c r="G86" s="284">
        <v>2016</v>
      </c>
      <c r="H86" s="284">
        <v>6100034837</v>
      </c>
      <c r="I86" s="284">
        <v>6100034837</v>
      </c>
      <c r="J86" s="293" t="s">
        <v>7351</v>
      </c>
      <c r="K86" s="284" t="s">
        <v>7425</v>
      </c>
      <c r="L86" s="284" t="s">
        <v>8460</v>
      </c>
      <c r="M86" s="290"/>
      <c r="N86" s="294" t="e">
        <v>#N/A</v>
      </c>
    </row>
    <row r="87" spans="1:14" s="295" customFormat="1" ht="47.25" outlineLevel="1">
      <c r="A87" s="358">
        <v>81</v>
      </c>
      <c r="B87" s="276">
        <v>4534</v>
      </c>
      <c r="C87" s="303" t="s">
        <v>132</v>
      </c>
      <c r="D87" s="284" t="s">
        <v>7123</v>
      </c>
      <c r="E87" s="284" t="s">
        <v>7213</v>
      </c>
      <c r="F87" s="284" t="s">
        <v>7293</v>
      </c>
      <c r="G87" s="284">
        <v>2016</v>
      </c>
      <c r="H87" s="284">
        <v>6100034840</v>
      </c>
      <c r="I87" s="284">
        <v>6100034840</v>
      </c>
      <c r="J87" s="293" t="s">
        <v>7347</v>
      </c>
      <c r="K87" s="284" t="s">
        <v>7420</v>
      </c>
      <c r="L87" s="284" t="s">
        <v>8451</v>
      </c>
      <c r="M87" s="290"/>
      <c r="N87" s="294" t="e">
        <v>#N/A</v>
      </c>
    </row>
    <row r="88" spans="1:14" s="295" customFormat="1" ht="63" outlineLevel="1">
      <c r="A88" s="358">
        <v>82</v>
      </c>
      <c r="B88" s="276">
        <v>4535</v>
      </c>
      <c r="C88" s="303" t="s">
        <v>132</v>
      </c>
      <c r="D88" s="284" t="s">
        <v>7124</v>
      </c>
      <c r="E88" s="284" t="s">
        <v>7214</v>
      </c>
      <c r="F88" s="284" t="s">
        <v>7293</v>
      </c>
      <c r="G88" s="284">
        <v>2016</v>
      </c>
      <c r="H88" s="284">
        <v>6100034826</v>
      </c>
      <c r="I88" s="284">
        <v>6100034826</v>
      </c>
      <c r="J88" s="293" t="s">
        <v>7347</v>
      </c>
      <c r="K88" s="284" t="s">
        <v>7421</v>
      </c>
      <c r="L88" s="284" t="s">
        <v>8452</v>
      </c>
      <c r="M88" s="290" t="s">
        <v>8453</v>
      </c>
      <c r="N88" s="294" t="e">
        <v>#N/A</v>
      </c>
    </row>
    <row r="89" spans="1:14" s="295" customFormat="1" ht="47.25" outlineLevel="1">
      <c r="A89" s="358">
        <v>83</v>
      </c>
      <c r="B89" s="276">
        <v>4536</v>
      </c>
      <c r="C89" s="303" t="s">
        <v>132</v>
      </c>
      <c r="D89" s="284" t="s">
        <v>7129</v>
      </c>
      <c r="E89" s="284" t="s">
        <v>7219</v>
      </c>
      <c r="F89" s="284" t="s">
        <v>7293</v>
      </c>
      <c r="G89" s="284">
        <v>2016</v>
      </c>
      <c r="H89" s="284">
        <v>6100034824</v>
      </c>
      <c r="I89" s="284">
        <v>6100034824</v>
      </c>
      <c r="J89" s="293" t="s">
        <v>7352</v>
      </c>
      <c r="K89" s="284" t="s">
        <v>7426</v>
      </c>
      <c r="L89" s="284" t="s">
        <v>8461</v>
      </c>
      <c r="M89" s="290" t="s">
        <v>8462</v>
      </c>
      <c r="N89" s="294" t="e">
        <v>#N/A</v>
      </c>
    </row>
    <row r="90" spans="1:14" s="295" customFormat="1" ht="63" outlineLevel="1">
      <c r="A90" s="358">
        <v>84</v>
      </c>
      <c r="B90" s="276">
        <v>4537</v>
      </c>
      <c r="C90" s="303" t="s">
        <v>132</v>
      </c>
      <c r="D90" s="284" t="s">
        <v>7125</v>
      </c>
      <c r="E90" s="284" t="s">
        <v>7215</v>
      </c>
      <c r="F90" s="284" t="s">
        <v>7293</v>
      </c>
      <c r="G90" s="284">
        <v>2016</v>
      </c>
      <c r="H90" s="284">
        <v>6100033589</v>
      </c>
      <c r="I90" s="284">
        <v>6100033589</v>
      </c>
      <c r="J90" s="293">
        <v>42402</v>
      </c>
      <c r="K90" s="284" t="s">
        <v>7422</v>
      </c>
      <c r="L90" s="284" t="s">
        <v>8454</v>
      </c>
      <c r="M90" s="290" t="s">
        <v>8455</v>
      </c>
      <c r="N90" s="294" t="e">
        <v>#N/A</v>
      </c>
    </row>
    <row r="91" spans="1:14" s="295" customFormat="1" ht="47.25" outlineLevel="1">
      <c r="A91" s="358">
        <v>85</v>
      </c>
      <c r="B91" s="276">
        <v>4538</v>
      </c>
      <c r="C91" s="303" t="s">
        <v>132</v>
      </c>
      <c r="D91" s="284" t="s">
        <v>7131</v>
      </c>
      <c r="E91" s="284" t="s">
        <v>7221</v>
      </c>
      <c r="F91" s="284" t="s">
        <v>7293</v>
      </c>
      <c r="G91" s="284">
        <v>2016</v>
      </c>
      <c r="H91" s="284">
        <v>6100036527</v>
      </c>
      <c r="I91" s="284">
        <v>6100036527</v>
      </c>
      <c r="J91" s="293" t="s">
        <v>7354</v>
      </c>
      <c r="K91" s="284" t="s">
        <v>7428</v>
      </c>
      <c r="L91" s="284" t="s">
        <v>8465</v>
      </c>
      <c r="M91" s="290" t="s">
        <v>8466</v>
      </c>
      <c r="N91" s="294" t="e">
        <v>#N/A</v>
      </c>
    </row>
    <row r="92" spans="1:14" s="295" customFormat="1" ht="47.25" outlineLevel="1">
      <c r="A92" s="358">
        <v>86</v>
      </c>
      <c r="B92" s="276">
        <v>4539</v>
      </c>
      <c r="C92" s="303" t="s">
        <v>132</v>
      </c>
      <c r="D92" s="284" t="s">
        <v>7132</v>
      </c>
      <c r="E92" s="284" t="s">
        <v>7222</v>
      </c>
      <c r="F92" s="284" t="s">
        <v>7293</v>
      </c>
      <c r="G92" s="284">
        <v>2016</v>
      </c>
      <c r="H92" s="284">
        <v>6100037358</v>
      </c>
      <c r="I92" s="284">
        <v>6100037358</v>
      </c>
      <c r="J92" s="293" t="s">
        <v>7355</v>
      </c>
      <c r="K92" s="284" t="s">
        <v>7429</v>
      </c>
      <c r="L92" s="284" t="s">
        <v>8467</v>
      </c>
      <c r="M92" s="290" t="s">
        <v>8468</v>
      </c>
      <c r="N92" s="294" t="e">
        <v>#N/A</v>
      </c>
    </row>
    <row r="93" spans="1:14" s="295" customFormat="1" ht="63" outlineLevel="1">
      <c r="A93" s="358">
        <v>87</v>
      </c>
      <c r="B93" s="275">
        <v>5201</v>
      </c>
      <c r="C93" s="303" t="s">
        <v>132</v>
      </c>
      <c r="D93" s="284" t="s">
        <v>7103</v>
      </c>
      <c r="E93" s="284" t="s">
        <v>7193</v>
      </c>
      <c r="F93" s="284" t="s">
        <v>7293</v>
      </c>
      <c r="G93" s="284">
        <v>2016</v>
      </c>
      <c r="H93" s="284">
        <v>6100022582</v>
      </c>
      <c r="I93" s="284">
        <v>6100022582</v>
      </c>
      <c r="J93" s="293" t="s">
        <v>7304</v>
      </c>
      <c r="K93" s="284" t="s">
        <v>7400</v>
      </c>
      <c r="L93" s="284" t="s">
        <v>8421</v>
      </c>
      <c r="M93" s="290"/>
      <c r="N93" s="294" t="e">
        <v>#N/A</v>
      </c>
    </row>
    <row r="94" spans="1:14" s="295" customFormat="1" ht="78.75" outlineLevel="1">
      <c r="A94" s="358">
        <v>88</v>
      </c>
      <c r="B94" s="275">
        <v>5202</v>
      </c>
      <c r="C94" s="303" t="s">
        <v>132</v>
      </c>
      <c r="D94" s="284" t="s">
        <v>7119</v>
      </c>
      <c r="E94" s="284" t="s">
        <v>7209</v>
      </c>
      <c r="F94" s="284" t="s">
        <v>7293</v>
      </c>
      <c r="G94" s="284">
        <v>2016</v>
      </c>
      <c r="H94" s="284">
        <v>6100025464</v>
      </c>
      <c r="I94" s="284">
        <v>6100025464</v>
      </c>
      <c r="J94" s="293" t="s">
        <v>7337</v>
      </c>
      <c r="K94" s="284" t="s">
        <v>7416</v>
      </c>
      <c r="L94" s="284" t="s">
        <v>8446</v>
      </c>
      <c r="M94" s="290"/>
      <c r="N94" s="294" t="e">
        <v>#N/A</v>
      </c>
    </row>
    <row r="95" spans="1:14" s="295" customFormat="1" ht="47.25" outlineLevel="1">
      <c r="A95" s="358">
        <v>89</v>
      </c>
      <c r="B95" s="275">
        <v>5204</v>
      </c>
      <c r="C95" s="303" t="s">
        <v>132</v>
      </c>
      <c r="D95" s="284" t="s">
        <v>7130</v>
      </c>
      <c r="E95" s="284" t="s">
        <v>7220</v>
      </c>
      <c r="F95" s="284" t="s">
        <v>7293</v>
      </c>
      <c r="G95" s="284">
        <v>2016</v>
      </c>
      <c r="H95" s="284">
        <v>6100033963</v>
      </c>
      <c r="I95" s="284">
        <v>6100033963</v>
      </c>
      <c r="J95" s="293" t="s">
        <v>7340</v>
      </c>
      <c r="K95" s="284" t="s">
        <v>7427</v>
      </c>
      <c r="L95" s="284" t="s">
        <v>8463</v>
      </c>
      <c r="M95" s="290" t="s">
        <v>8464</v>
      </c>
      <c r="N95" s="294" t="e">
        <v>#N/A</v>
      </c>
    </row>
    <row r="96" spans="1:14" s="295" customFormat="1" ht="47.25" outlineLevel="1">
      <c r="A96" s="358">
        <v>90</v>
      </c>
      <c r="B96" s="275">
        <v>5205</v>
      </c>
      <c r="C96" s="303" t="s">
        <v>132</v>
      </c>
      <c r="D96" s="284" t="s">
        <v>7123</v>
      </c>
      <c r="E96" s="284" t="s">
        <v>7223</v>
      </c>
      <c r="F96" s="284" t="s">
        <v>7293</v>
      </c>
      <c r="G96" s="284">
        <v>2016</v>
      </c>
      <c r="H96" s="284">
        <v>6100034268</v>
      </c>
      <c r="I96" s="284">
        <v>6100034268</v>
      </c>
      <c r="J96" s="293" t="s">
        <v>7329</v>
      </c>
      <c r="K96" s="284" t="s">
        <v>7430</v>
      </c>
      <c r="L96" s="284" t="s">
        <v>8451</v>
      </c>
      <c r="M96" s="290"/>
      <c r="N96" s="294" t="e">
        <v>#N/A</v>
      </c>
    </row>
    <row r="97" spans="1:14" s="295" customFormat="1" ht="47.25" outlineLevel="1">
      <c r="A97" s="358">
        <v>91</v>
      </c>
      <c r="B97" s="275">
        <v>5206</v>
      </c>
      <c r="C97" s="303" t="s">
        <v>132</v>
      </c>
      <c r="D97" s="284" t="s">
        <v>7123</v>
      </c>
      <c r="E97" s="284" t="s">
        <v>7224</v>
      </c>
      <c r="F97" s="284" t="s">
        <v>7293</v>
      </c>
      <c r="G97" s="284">
        <v>2016</v>
      </c>
      <c r="H97" s="284">
        <v>6100033885</v>
      </c>
      <c r="I97" s="284">
        <v>6100033885</v>
      </c>
      <c r="J97" s="293" t="s">
        <v>7340</v>
      </c>
      <c r="K97" s="284" t="s">
        <v>7431</v>
      </c>
      <c r="L97" s="284" t="s">
        <v>8451</v>
      </c>
      <c r="M97" s="290"/>
      <c r="N97" s="294" t="e">
        <v>#N/A</v>
      </c>
    </row>
    <row r="98" spans="1:14" s="295" customFormat="1" ht="47.25" outlineLevel="1">
      <c r="A98" s="358">
        <v>92</v>
      </c>
      <c r="B98" s="275">
        <v>5207</v>
      </c>
      <c r="C98" s="303" t="s">
        <v>132</v>
      </c>
      <c r="D98" s="284" t="s">
        <v>7123</v>
      </c>
      <c r="E98" s="284" t="s">
        <v>7225</v>
      </c>
      <c r="F98" s="284" t="s">
        <v>7293</v>
      </c>
      <c r="G98" s="284">
        <v>2016</v>
      </c>
      <c r="H98" s="284">
        <v>6100033873</v>
      </c>
      <c r="I98" s="284">
        <v>6100033873</v>
      </c>
      <c r="J98" s="293" t="s">
        <v>7323</v>
      </c>
      <c r="K98" s="284" t="s">
        <v>7432</v>
      </c>
      <c r="L98" s="284" t="s">
        <v>8451</v>
      </c>
      <c r="M98" s="290"/>
      <c r="N98" s="294" t="e">
        <v>#N/A</v>
      </c>
    </row>
    <row r="99" spans="1:14" s="295" customFormat="1" ht="47.25" outlineLevel="1">
      <c r="A99" s="358">
        <v>93</v>
      </c>
      <c r="B99" s="275">
        <v>5208</v>
      </c>
      <c r="C99" s="303" t="s">
        <v>132</v>
      </c>
      <c r="D99" s="284" t="s">
        <v>7123</v>
      </c>
      <c r="E99" s="284" t="s">
        <v>7226</v>
      </c>
      <c r="F99" s="284" t="s">
        <v>7293</v>
      </c>
      <c r="G99" s="284">
        <v>2016</v>
      </c>
      <c r="H99" s="284">
        <v>6100034253</v>
      </c>
      <c r="I99" s="284">
        <v>6100034253</v>
      </c>
      <c r="J99" s="293" t="s">
        <v>7341</v>
      </c>
      <c r="K99" s="284" t="s">
        <v>7433</v>
      </c>
      <c r="L99" s="284" t="s">
        <v>8451</v>
      </c>
      <c r="M99" s="290"/>
      <c r="N99" s="294" t="e">
        <v>#N/A</v>
      </c>
    </row>
    <row r="100" spans="1:14" s="295" customFormat="1" ht="47.25" outlineLevel="1">
      <c r="A100" s="358">
        <v>94</v>
      </c>
      <c r="B100" s="275">
        <v>5209</v>
      </c>
      <c r="C100" s="303" t="s">
        <v>132</v>
      </c>
      <c r="D100" s="284" t="s">
        <v>7133</v>
      </c>
      <c r="E100" s="284" t="s">
        <v>7227</v>
      </c>
      <c r="F100" s="284" t="s">
        <v>7293</v>
      </c>
      <c r="G100" s="284">
        <v>2016</v>
      </c>
      <c r="H100" s="284">
        <v>6100033315</v>
      </c>
      <c r="I100" s="284">
        <v>6100033315</v>
      </c>
      <c r="J100" s="293" t="s">
        <v>7344</v>
      </c>
      <c r="K100" s="284" t="s">
        <v>7434</v>
      </c>
      <c r="L100" s="284" t="s">
        <v>8470</v>
      </c>
      <c r="M100" s="290" t="s">
        <v>8471</v>
      </c>
      <c r="N100" s="294" t="e">
        <v>#N/A</v>
      </c>
    </row>
    <row r="101" spans="1:14" s="295" customFormat="1" ht="63" outlineLevel="1">
      <c r="A101" s="358">
        <v>95</v>
      </c>
      <c r="B101" s="275">
        <v>5210</v>
      </c>
      <c r="C101" s="303" t="s">
        <v>132</v>
      </c>
      <c r="D101" s="284" t="s">
        <v>7134</v>
      </c>
      <c r="E101" s="284" t="s">
        <v>7228</v>
      </c>
      <c r="F101" s="284" t="s">
        <v>7293</v>
      </c>
      <c r="G101" s="284">
        <v>2016</v>
      </c>
      <c r="H101" s="284">
        <v>6100033397</v>
      </c>
      <c r="I101" s="284">
        <v>6100033397</v>
      </c>
      <c r="J101" s="293" t="s">
        <v>7344</v>
      </c>
      <c r="K101" s="284" t="s">
        <v>7435</v>
      </c>
      <c r="L101" s="284" t="s">
        <v>8472</v>
      </c>
      <c r="M101" s="290" t="s">
        <v>8473</v>
      </c>
      <c r="N101" s="294" t="e">
        <v>#N/A</v>
      </c>
    </row>
    <row r="102" spans="1:14" s="295" customFormat="1" ht="47.25" outlineLevel="1">
      <c r="A102" s="358">
        <v>96</v>
      </c>
      <c r="B102" s="275">
        <v>5211</v>
      </c>
      <c r="C102" s="303" t="s">
        <v>132</v>
      </c>
      <c r="D102" s="284" t="s">
        <v>7126</v>
      </c>
      <c r="E102" s="284" t="s">
        <v>7216</v>
      </c>
      <c r="F102" s="284" t="s">
        <v>7293</v>
      </c>
      <c r="G102" s="284">
        <v>2016</v>
      </c>
      <c r="H102" s="284">
        <v>6100034511</v>
      </c>
      <c r="I102" s="284">
        <v>6100034511</v>
      </c>
      <c r="J102" s="293" t="s">
        <v>7334</v>
      </c>
      <c r="K102" s="284" t="s">
        <v>7423</v>
      </c>
      <c r="L102" s="284" t="s">
        <v>8456</v>
      </c>
      <c r="M102" s="290" t="s">
        <v>8457</v>
      </c>
      <c r="N102" s="294" t="e">
        <v>#N/A</v>
      </c>
    </row>
    <row r="103" spans="1:14" s="295" customFormat="1" ht="47.25" outlineLevel="1">
      <c r="A103" s="358">
        <v>97</v>
      </c>
      <c r="B103" s="275">
        <v>5212</v>
      </c>
      <c r="C103" s="303" t="s">
        <v>132</v>
      </c>
      <c r="D103" s="284" t="s">
        <v>7115</v>
      </c>
      <c r="E103" s="284" t="s">
        <v>7205</v>
      </c>
      <c r="F103" s="284" t="s">
        <v>7293</v>
      </c>
      <c r="G103" s="284">
        <v>2016</v>
      </c>
      <c r="H103" s="284">
        <v>6100034251</v>
      </c>
      <c r="I103" s="284">
        <v>6100034251</v>
      </c>
      <c r="J103" s="293" t="s">
        <v>7336</v>
      </c>
      <c r="K103" s="284" t="s">
        <v>7412</v>
      </c>
      <c r="L103" s="284" t="s">
        <v>8441</v>
      </c>
      <c r="M103" s="290"/>
      <c r="N103" s="294" t="e">
        <v>#N/A</v>
      </c>
    </row>
    <row r="104" spans="1:14" s="295" customFormat="1" ht="47.25" outlineLevel="1">
      <c r="A104" s="358">
        <v>98</v>
      </c>
      <c r="B104" s="275">
        <v>5213</v>
      </c>
      <c r="C104" s="303" t="s">
        <v>132</v>
      </c>
      <c r="D104" s="284" t="s">
        <v>7127</v>
      </c>
      <c r="E104" s="284" t="s">
        <v>7217</v>
      </c>
      <c r="F104" s="284" t="s">
        <v>7293</v>
      </c>
      <c r="G104" s="284">
        <v>2016</v>
      </c>
      <c r="H104" s="284">
        <v>6100034241</v>
      </c>
      <c r="I104" s="284">
        <v>6100034241</v>
      </c>
      <c r="J104" s="293" t="s">
        <v>7350</v>
      </c>
      <c r="K104" s="284" t="s">
        <v>7424</v>
      </c>
      <c r="L104" s="284" t="s">
        <v>8458</v>
      </c>
      <c r="M104" s="290" t="s">
        <v>8459</v>
      </c>
      <c r="N104" s="294" t="e">
        <v>#N/A</v>
      </c>
    </row>
    <row r="105" spans="1:14" s="295" customFormat="1" ht="47.25" outlineLevel="1">
      <c r="A105" s="358">
        <v>99</v>
      </c>
      <c r="B105" s="275">
        <v>5214</v>
      </c>
      <c r="C105" s="303" t="s">
        <v>132</v>
      </c>
      <c r="D105" s="284" t="s">
        <v>7135</v>
      </c>
      <c r="E105" s="284" t="s">
        <v>7229</v>
      </c>
      <c r="F105" s="284" t="s">
        <v>7293</v>
      </c>
      <c r="G105" s="284">
        <v>2016</v>
      </c>
      <c r="H105" s="284">
        <v>6100034915</v>
      </c>
      <c r="I105" s="284">
        <v>6100034915</v>
      </c>
      <c r="J105" s="293" t="s">
        <v>7356</v>
      </c>
      <c r="K105" s="284" t="s">
        <v>7436</v>
      </c>
      <c r="L105" s="284" t="s">
        <v>8474</v>
      </c>
      <c r="M105" s="290" t="s">
        <v>8475</v>
      </c>
      <c r="N105" s="294" t="e">
        <v>#N/A</v>
      </c>
    </row>
    <row r="106" spans="1:14" s="295" customFormat="1" ht="47.25" outlineLevel="1">
      <c r="A106" s="358">
        <v>100</v>
      </c>
      <c r="B106" s="275">
        <v>5215</v>
      </c>
      <c r="C106" s="303" t="s">
        <v>132</v>
      </c>
      <c r="D106" s="284" t="s">
        <v>7136</v>
      </c>
      <c r="E106" s="284" t="s">
        <v>7230</v>
      </c>
      <c r="F106" s="284" t="s">
        <v>7293</v>
      </c>
      <c r="G106" s="284">
        <v>2016</v>
      </c>
      <c r="H106" s="284">
        <v>6100033500</v>
      </c>
      <c r="I106" s="284">
        <v>6100033500</v>
      </c>
      <c r="J106" s="293" t="s">
        <v>7351</v>
      </c>
      <c r="K106" s="284" t="s">
        <v>7437</v>
      </c>
      <c r="L106" s="284" t="s">
        <v>8476</v>
      </c>
      <c r="M106" s="290" t="s">
        <v>8477</v>
      </c>
      <c r="N106" s="294" t="e">
        <v>#N/A</v>
      </c>
    </row>
    <row r="107" spans="1:14" s="295" customFormat="1" ht="47.25" outlineLevel="1">
      <c r="A107" s="358">
        <v>101</v>
      </c>
      <c r="B107" s="275">
        <v>5216</v>
      </c>
      <c r="C107" s="303" t="s">
        <v>132</v>
      </c>
      <c r="D107" s="284" t="s">
        <v>7137</v>
      </c>
      <c r="E107" s="284" t="s">
        <v>7231</v>
      </c>
      <c r="F107" s="284" t="s">
        <v>7293</v>
      </c>
      <c r="G107" s="284">
        <v>2016</v>
      </c>
      <c r="H107" s="284">
        <v>6100034919</v>
      </c>
      <c r="I107" s="284">
        <v>6100034919</v>
      </c>
      <c r="J107" s="293" t="s">
        <v>7347</v>
      </c>
      <c r="K107" s="284" t="s">
        <v>7438</v>
      </c>
      <c r="L107" s="284" t="s">
        <v>8478</v>
      </c>
      <c r="M107" s="290" t="s">
        <v>8479</v>
      </c>
      <c r="N107" s="294" t="e">
        <v>#N/A</v>
      </c>
    </row>
    <row r="108" spans="1:14" s="295" customFormat="1" ht="47.25" outlineLevel="1">
      <c r="A108" s="358">
        <v>102</v>
      </c>
      <c r="B108" s="275">
        <v>5217</v>
      </c>
      <c r="C108" s="303" t="s">
        <v>132</v>
      </c>
      <c r="D108" s="284" t="s">
        <v>7128</v>
      </c>
      <c r="E108" s="284" t="s">
        <v>7218</v>
      </c>
      <c r="F108" s="284" t="s">
        <v>7293</v>
      </c>
      <c r="G108" s="284">
        <v>2016</v>
      </c>
      <c r="H108" s="284">
        <v>6100034837</v>
      </c>
      <c r="I108" s="284">
        <v>6100034837</v>
      </c>
      <c r="J108" s="293" t="s">
        <v>7351</v>
      </c>
      <c r="K108" s="284" t="s">
        <v>7425</v>
      </c>
      <c r="L108" s="284" t="s">
        <v>8460</v>
      </c>
      <c r="M108" s="290"/>
      <c r="N108" s="294" t="e">
        <v>#N/A</v>
      </c>
    </row>
    <row r="109" spans="1:14" s="295" customFormat="1" ht="47.25" outlineLevel="1">
      <c r="A109" s="358">
        <v>103</v>
      </c>
      <c r="B109" s="275">
        <v>5218</v>
      </c>
      <c r="C109" s="303" t="s">
        <v>132</v>
      </c>
      <c r="D109" s="284" t="s">
        <v>7123</v>
      </c>
      <c r="E109" s="284" t="s">
        <v>7213</v>
      </c>
      <c r="F109" s="284" t="s">
        <v>7293</v>
      </c>
      <c r="G109" s="284">
        <v>2016</v>
      </c>
      <c r="H109" s="284">
        <v>6100034840</v>
      </c>
      <c r="I109" s="284">
        <v>6100034840</v>
      </c>
      <c r="J109" s="293" t="s">
        <v>7347</v>
      </c>
      <c r="K109" s="284" t="s">
        <v>7420</v>
      </c>
      <c r="L109" s="284" t="s">
        <v>8451</v>
      </c>
      <c r="M109" s="290"/>
      <c r="N109" s="294" t="e">
        <v>#N/A</v>
      </c>
    </row>
    <row r="110" spans="1:14" s="295" customFormat="1" ht="47.25" outlineLevel="1">
      <c r="A110" s="358">
        <v>104</v>
      </c>
      <c r="B110" s="275">
        <v>5219</v>
      </c>
      <c r="C110" s="303" t="s">
        <v>132</v>
      </c>
      <c r="D110" s="284" t="s">
        <v>7138</v>
      </c>
      <c r="E110" s="284" t="s">
        <v>7232</v>
      </c>
      <c r="F110" s="284" t="s">
        <v>7293</v>
      </c>
      <c r="G110" s="284">
        <v>2016</v>
      </c>
      <c r="H110" s="284">
        <v>6100034918</v>
      </c>
      <c r="I110" s="284">
        <v>6100034918</v>
      </c>
      <c r="J110" s="293" t="s">
        <v>7351</v>
      </c>
      <c r="K110" s="284" t="s">
        <v>7439</v>
      </c>
      <c r="L110" s="284" t="s">
        <v>8480</v>
      </c>
      <c r="M110" s="290" t="s">
        <v>8481</v>
      </c>
      <c r="N110" s="294" t="e">
        <v>#N/A</v>
      </c>
    </row>
    <row r="111" spans="1:14" s="295" customFormat="1" ht="47.25" outlineLevel="1">
      <c r="A111" s="358">
        <v>105</v>
      </c>
      <c r="B111" s="275">
        <v>5220</v>
      </c>
      <c r="C111" s="303" t="s">
        <v>132</v>
      </c>
      <c r="D111" s="284" t="s">
        <v>7129</v>
      </c>
      <c r="E111" s="284" t="s">
        <v>7219</v>
      </c>
      <c r="F111" s="284" t="s">
        <v>7293</v>
      </c>
      <c r="G111" s="284">
        <v>2016</v>
      </c>
      <c r="H111" s="284">
        <v>6100034824</v>
      </c>
      <c r="I111" s="284">
        <v>6100034824</v>
      </c>
      <c r="J111" s="293" t="s">
        <v>7352</v>
      </c>
      <c r="K111" s="284" t="s">
        <v>7426</v>
      </c>
      <c r="L111" s="284" t="s">
        <v>8461</v>
      </c>
      <c r="M111" s="290" t="s">
        <v>8462</v>
      </c>
      <c r="N111" s="294" t="e">
        <v>#N/A</v>
      </c>
    </row>
    <row r="112" spans="1:14" s="295" customFormat="1" ht="47.25" outlineLevel="1">
      <c r="A112" s="358">
        <v>106</v>
      </c>
      <c r="B112" s="275">
        <v>5221</v>
      </c>
      <c r="C112" s="303" t="s">
        <v>132</v>
      </c>
      <c r="D112" s="284" t="s">
        <v>7139</v>
      </c>
      <c r="E112" s="284" t="s">
        <v>7233</v>
      </c>
      <c r="F112" s="284" t="s">
        <v>7293</v>
      </c>
      <c r="G112" s="284">
        <v>2016</v>
      </c>
      <c r="H112" s="284">
        <v>6100034910</v>
      </c>
      <c r="I112" s="284">
        <v>6100034910</v>
      </c>
      <c r="J112" s="293" t="s">
        <v>7357</v>
      </c>
      <c r="K112" s="284" t="s">
        <v>7440</v>
      </c>
      <c r="L112" s="284" t="s">
        <v>8482</v>
      </c>
      <c r="M112" s="290" t="s">
        <v>8483</v>
      </c>
      <c r="N112" s="294" t="e">
        <v>#N/A</v>
      </c>
    </row>
    <row r="113" spans="1:14" s="295" customFormat="1" ht="63" outlineLevel="1">
      <c r="A113" s="358">
        <v>107</v>
      </c>
      <c r="B113" s="275">
        <v>5222</v>
      </c>
      <c r="C113" s="303" t="s">
        <v>132</v>
      </c>
      <c r="D113" s="284" t="s">
        <v>7125</v>
      </c>
      <c r="E113" s="284" t="s">
        <v>7215</v>
      </c>
      <c r="F113" s="284" t="s">
        <v>7293</v>
      </c>
      <c r="G113" s="284">
        <v>2016</v>
      </c>
      <c r="H113" s="284">
        <v>6100033589</v>
      </c>
      <c r="I113" s="284">
        <v>6100033589</v>
      </c>
      <c r="J113" s="293">
        <v>42402</v>
      </c>
      <c r="K113" s="284" t="s">
        <v>7422</v>
      </c>
      <c r="L113" s="284" t="s">
        <v>8454</v>
      </c>
      <c r="M113" s="290" t="s">
        <v>8455</v>
      </c>
      <c r="N113" s="294" t="e">
        <v>#N/A</v>
      </c>
    </row>
    <row r="114" spans="1:14" s="295" customFormat="1" ht="47.25" outlineLevel="1">
      <c r="A114" s="358">
        <v>108</v>
      </c>
      <c r="B114" s="275">
        <v>5223</v>
      </c>
      <c r="C114" s="303" t="s">
        <v>132</v>
      </c>
      <c r="D114" s="284" t="s">
        <v>7123</v>
      </c>
      <c r="E114" s="284" t="s">
        <v>7234</v>
      </c>
      <c r="F114" s="284" t="s">
        <v>7293</v>
      </c>
      <c r="G114" s="284">
        <v>2016</v>
      </c>
      <c r="H114" s="284">
        <v>6100035361</v>
      </c>
      <c r="I114" s="284">
        <v>6100035361</v>
      </c>
      <c r="J114" s="293" t="s">
        <v>7358</v>
      </c>
      <c r="K114" s="284" t="s">
        <v>7441</v>
      </c>
      <c r="L114" s="284" t="s">
        <v>8451</v>
      </c>
      <c r="M114" s="290"/>
      <c r="N114" s="294" t="e">
        <v>#N/A</v>
      </c>
    </row>
    <row r="115" spans="1:14" s="295" customFormat="1" ht="47.25" outlineLevel="1">
      <c r="A115" s="358">
        <v>109</v>
      </c>
      <c r="B115" s="275">
        <v>5224</v>
      </c>
      <c r="C115" s="303" t="s">
        <v>132</v>
      </c>
      <c r="D115" s="284" t="s">
        <v>7123</v>
      </c>
      <c r="E115" s="284" t="s">
        <v>7235</v>
      </c>
      <c r="F115" s="284" t="s">
        <v>7293</v>
      </c>
      <c r="G115" s="284">
        <v>2016</v>
      </c>
      <c r="H115" s="284">
        <v>6100035308</v>
      </c>
      <c r="I115" s="284">
        <v>6100035308</v>
      </c>
      <c r="J115" s="293" t="s">
        <v>7358</v>
      </c>
      <c r="K115" s="284" t="s">
        <v>7442</v>
      </c>
      <c r="L115" s="284" t="s">
        <v>8451</v>
      </c>
      <c r="M115" s="290"/>
      <c r="N115" s="294" t="e">
        <v>#N/A</v>
      </c>
    </row>
    <row r="116" spans="1:14" s="295" customFormat="1" ht="47.25" outlineLevel="1">
      <c r="A116" s="358">
        <v>110</v>
      </c>
      <c r="B116" s="275">
        <v>5225</v>
      </c>
      <c r="C116" s="303" t="s">
        <v>132</v>
      </c>
      <c r="D116" s="284" t="s">
        <v>7123</v>
      </c>
      <c r="E116" s="284" t="s">
        <v>7236</v>
      </c>
      <c r="F116" s="284" t="s">
        <v>7293</v>
      </c>
      <c r="G116" s="284">
        <v>2016</v>
      </c>
      <c r="H116" s="284">
        <v>6100035888</v>
      </c>
      <c r="I116" s="284">
        <v>6100035888</v>
      </c>
      <c r="J116" s="293" t="s">
        <v>7359</v>
      </c>
      <c r="K116" s="284" t="s">
        <v>7443</v>
      </c>
      <c r="L116" s="284" t="s">
        <v>8451</v>
      </c>
      <c r="M116" s="290" t="s">
        <v>8484</v>
      </c>
      <c r="N116" s="294" t="e">
        <v>#N/A</v>
      </c>
    </row>
    <row r="117" spans="1:14" s="295" customFormat="1" ht="47.25" outlineLevel="1">
      <c r="A117" s="358">
        <v>111</v>
      </c>
      <c r="B117" s="275">
        <v>5226</v>
      </c>
      <c r="C117" s="303" t="s">
        <v>132</v>
      </c>
      <c r="D117" s="284" t="s">
        <v>7123</v>
      </c>
      <c r="E117" s="284" t="s">
        <v>7237</v>
      </c>
      <c r="F117" s="284" t="s">
        <v>7293</v>
      </c>
      <c r="G117" s="284">
        <v>2016</v>
      </c>
      <c r="H117" s="284">
        <v>6100035309</v>
      </c>
      <c r="I117" s="284">
        <v>6100035309</v>
      </c>
      <c r="J117" s="293" t="s">
        <v>7360</v>
      </c>
      <c r="K117" s="284" t="s">
        <v>7444</v>
      </c>
      <c r="L117" s="284" t="s">
        <v>8451</v>
      </c>
      <c r="M117" s="290"/>
      <c r="N117" s="294" t="e">
        <v>#N/A</v>
      </c>
    </row>
    <row r="118" spans="1:14" s="295" customFormat="1" ht="47.25" outlineLevel="1">
      <c r="A118" s="358">
        <v>112</v>
      </c>
      <c r="B118" s="275">
        <v>5227</v>
      </c>
      <c r="C118" s="303" t="s">
        <v>132</v>
      </c>
      <c r="D118" s="284" t="s">
        <v>7131</v>
      </c>
      <c r="E118" s="284" t="s">
        <v>7221</v>
      </c>
      <c r="F118" s="284" t="s">
        <v>7293</v>
      </c>
      <c r="G118" s="284">
        <v>2016</v>
      </c>
      <c r="H118" s="284">
        <v>6100036527</v>
      </c>
      <c r="I118" s="284">
        <v>6100036527</v>
      </c>
      <c r="J118" s="293" t="s">
        <v>7354</v>
      </c>
      <c r="K118" s="284" t="s">
        <v>7428</v>
      </c>
      <c r="L118" s="284" t="s">
        <v>8465</v>
      </c>
      <c r="M118" s="290" t="s">
        <v>8466</v>
      </c>
      <c r="N118" s="294" t="e">
        <v>#N/A</v>
      </c>
    </row>
    <row r="119" spans="1:14" s="295" customFormat="1" ht="47.25" outlineLevel="1">
      <c r="A119" s="358">
        <v>113</v>
      </c>
      <c r="B119" s="275">
        <v>5228</v>
      </c>
      <c r="C119" s="303" t="s">
        <v>132</v>
      </c>
      <c r="D119" s="284" t="s">
        <v>7132</v>
      </c>
      <c r="E119" s="284" t="s">
        <v>7222</v>
      </c>
      <c r="F119" s="284" t="s">
        <v>7293</v>
      </c>
      <c r="G119" s="284">
        <v>2016</v>
      </c>
      <c r="H119" s="284">
        <v>6100037358</v>
      </c>
      <c r="I119" s="284">
        <v>6100037358</v>
      </c>
      <c r="J119" s="293" t="s">
        <v>7355</v>
      </c>
      <c r="K119" s="284" t="s">
        <v>7429</v>
      </c>
      <c r="L119" s="284" t="s">
        <v>8467</v>
      </c>
      <c r="M119" s="290" t="s">
        <v>8468</v>
      </c>
      <c r="N119" s="294" t="e">
        <v>#N/A</v>
      </c>
    </row>
    <row r="120" spans="1:14" s="295" customFormat="1" ht="47.25" outlineLevel="1">
      <c r="A120" s="358">
        <v>114</v>
      </c>
      <c r="B120" s="275">
        <v>5229</v>
      </c>
      <c r="C120" s="303" t="s">
        <v>132</v>
      </c>
      <c r="D120" s="284" t="s">
        <v>7140</v>
      </c>
      <c r="E120" s="284" t="s">
        <v>7238</v>
      </c>
      <c r="F120" s="284" t="s">
        <v>7293</v>
      </c>
      <c r="G120" s="284">
        <v>2016</v>
      </c>
      <c r="H120" s="284">
        <v>6100037065</v>
      </c>
      <c r="I120" s="284">
        <v>6100037065</v>
      </c>
      <c r="J120" s="293" t="s">
        <v>7361</v>
      </c>
      <c r="K120" s="284" t="s">
        <v>7445</v>
      </c>
      <c r="L120" s="284" t="s">
        <v>8485</v>
      </c>
      <c r="M120" s="290"/>
      <c r="N120" s="294" t="e">
        <v>#N/A</v>
      </c>
    </row>
    <row r="121" spans="1:14" s="295" customFormat="1" ht="47.25" outlineLevel="1">
      <c r="A121" s="358">
        <v>115</v>
      </c>
      <c r="B121" s="275">
        <v>5230</v>
      </c>
      <c r="C121" s="303" t="s">
        <v>132</v>
      </c>
      <c r="D121" s="284" t="s">
        <v>7140</v>
      </c>
      <c r="E121" s="284" t="s">
        <v>7239</v>
      </c>
      <c r="F121" s="284" t="s">
        <v>7293</v>
      </c>
      <c r="G121" s="284">
        <v>2016</v>
      </c>
      <c r="H121" s="284">
        <v>6100037536</v>
      </c>
      <c r="I121" s="284">
        <v>6100037536</v>
      </c>
      <c r="J121" s="293" t="s">
        <v>7362</v>
      </c>
      <c r="K121" s="284" t="s">
        <v>7446</v>
      </c>
      <c r="L121" s="284" t="s">
        <v>8485</v>
      </c>
      <c r="M121" s="290" t="s">
        <v>8486</v>
      </c>
      <c r="N121" s="294" t="e">
        <v>#N/A</v>
      </c>
    </row>
    <row r="122" spans="1:14" s="295" customFormat="1" ht="47.25" outlineLevel="1">
      <c r="A122" s="358">
        <v>116</v>
      </c>
      <c r="B122" s="275">
        <v>5231</v>
      </c>
      <c r="C122" s="303" t="s">
        <v>132</v>
      </c>
      <c r="D122" s="284" t="s">
        <v>7140</v>
      </c>
      <c r="E122" s="284" t="s">
        <v>7240</v>
      </c>
      <c r="F122" s="284" t="s">
        <v>7293</v>
      </c>
      <c r="G122" s="284">
        <v>2016</v>
      </c>
      <c r="H122" s="284">
        <v>6100037525</v>
      </c>
      <c r="I122" s="284">
        <v>6100037525</v>
      </c>
      <c r="J122" s="293" t="s">
        <v>7362</v>
      </c>
      <c r="K122" s="284" t="s">
        <v>7447</v>
      </c>
      <c r="L122" s="284" t="s">
        <v>8485</v>
      </c>
      <c r="M122" s="290"/>
      <c r="N122" s="294" t="e">
        <v>#N/A</v>
      </c>
    </row>
    <row r="123" spans="1:14" s="295" customFormat="1" ht="47.25" outlineLevel="1">
      <c r="A123" s="358">
        <v>117</v>
      </c>
      <c r="B123" s="275">
        <v>5232</v>
      </c>
      <c r="C123" s="303" t="s">
        <v>132</v>
      </c>
      <c r="D123" s="284" t="s">
        <v>7140</v>
      </c>
      <c r="E123" s="284" t="s">
        <v>7241</v>
      </c>
      <c r="F123" s="284" t="s">
        <v>7293</v>
      </c>
      <c r="G123" s="284">
        <v>2016</v>
      </c>
      <c r="H123" s="284">
        <v>6100037507</v>
      </c>
      <c r="I123" s="284">
        <v>6100037507</v>
      </c>
      <c r="J123" s="293" t="s">
        <v>7363</v>
      </c>
      <c r="K123" s="284" t="s">
        <v>7448</v>
      </c>
      <c r="L123" s="284" t="s">
        <v>8485</v>
      </c>
      <c r="M123" s="290" t="s">
        <v>8487</v>
      </c>
      <c r="N123" s="294" t="e">
        <v>#N/A</v>
      </c>
    </row>
    <row r="124" spans="1:14" s="295" customFormat="1" ht="63" outlineLevel="1">
      <c r="A124" s="358">
        <v>118</v>
      </c>
      <c r="B124" s="276">
        <v>5960</v>
      </c>
      <c r="C124" s="303" t="s">
        <v>132</v>
      </c>
      <c r="D124" s="284" t="s">
        <v>7103</v>
      </c>
      <c r="E124" s="284" t="s">
        <v>7193</v>
      </c>
      <c r="F124" s="284" t="s">
        <v>7293</v>
      </c>
      <c r="G124" s="284">
        <v>2016</v>
      </c>
      <c r="H124" s="284">
        <v>6100022582</v>
      </c>
      <c r="I124" s="284">
        <v>6100022582</v>
      </c>
      <c r="J124" s="293" t="s">
        <v>7304</v>
      </c>
      <c r="K124" s="284" t="s">
        <v>7400</v>
      </c>
      <c r="L124" s="284" t="s">
        <v>8421</v>
      </c>
      <c r="M124" s="290"/>
      <c r="N124" s="294" t="e">
        <v>#N/A</v>
      </c>
    </row>
    <row r="125" spans="1:14" s="295" customFormat="1" ht="78.75" outlineLevel="1">
      <c r="A125" s="358">
        <v>119</v>
      </c>
      <c r="B125" s="276">
        <v>5961</v>
      </c>
      <c r="C125" s="303" t="s">
        <v>132</v>
      </c>
      <c r="D125" s="284" t="s">
        <v>7119</v>
      </c>
      <c r="E125" s="284" t="s">
        <v>7209</v>
      </c>
      <c r="F125" s="284" t="s">
        <v>7293</v>
      </c>
      <c r="G125" s="284">
        <v>2016</v>
      </c>
      <c r="H125" s="284">
        <v>6100025464</v>
      </c>
      <c r="I125" s="284">
        <v>6100025464</v>
      </c>
      <c r="J125" s="293" t="s">
        <v>7337</v>
      </c>
      <c r="K125" s="284" t="s">
        <v>7416</v>
      </c>
      <c r="L125" s="284" t="s">
        <v>8446</v>
      </c>
      <c r="M125" s="290"/>
      <c r="N125" s="294" t="e">
        <v>#N/A</v>
      </c>
    </row>
    <row r="126" spans="1:14" s="295" customFormat="1" ht="47.25" outlineLevel="1">
      <c r="A126" s="358">
        <v>120</v>
      </c>
      <c r="B126" s="276">
        <v>5964</v>
      </c>
      <c r="C126" s="303" t="s">
        <v>132</v>
      </c>
      <c r="D126" s="284" t="s">
        <v>7116</v>
      </c>
      <c r="E126" s="284" t="s">
        <v>7206</v>
      </c>
      <c r="F126" s="284" t="s">
        <v>7293</v>
      </c>
      <c r="G126" s="284">
        <v>2016</v>
      </c>
      <c r="H126" s="284">
        <v>6100033816</v>
      </c>
      <c r="I126" s="284">
        <v>6100033816</v>
      </c>
      <c r="J126" s="293" t="s">
        <v>7298</v>
      </c>
      <c r="K126" s="284" t="s">
        <v>7413</v>
      </c>
      <c r="L126" s="284" t="s">
        <v>8442</v>
      </c>
      <c r="M126" s="290" t="s">
        <v>8443</v>
      </c>
      <c r="N126" s="294" t="e">
        <v>#N/A</v>
      </c>
    </row>
    <row r="127" spans="1:14" s="295" customFormat="1" ht="47.25" outlineLevel="1">
      <c r="A127" s="358">
        <v>121</v>
      </c>
      <c r="B127" s="276">
        <v>5965</v>
      </c>
      <c r="C127" s="303" t="s">
        <v>132</v>
      </c>
      <c r="D127" s="284" t="s">
        <v>7141</v>
      </c>
      <c r="E127" s="284" t="s">
        <v>7242</v>
      </c>
      <c r="F127" s="284" t="s">
        <v>7293</v>
      </c>
      <c r="G127" s="284">
        <v>2016</v>
      </c>
      <c r="H127" s="284">
        <v>6100033854</v>
      </c>
      <c r="I127" s="284">
        <v>6100033854</v>
      </c>
      <c r="J127" s="293" t="s">
        <v>7340</v>
      </c>
      <c r="K127" s="284" t="s">
        <v>7450</v>
      </c>
      <c r="L127" s="284" t="s">
        <v>8488</v>
      </c>
      <c r="M127" s="290" t="s">
        <v>8489</v>
      </c>
      <c r="N127" s="294" t="e">
        <v>#N/A</v>
      </c>
    </row>
    <row r="128" spans="1:14" s="295" customFormat="1" ht="47.25" outlineLevel="1">
      <c r="A128" s="358">
        <v>122</v>
      </c>
      <c r="B128" s="276">
        <v>5966</v>
      </c>
      <c r="C128" s="303" t="s">
        <v>132</v>
      </c>
      <c r="D128" s="284" t="s">
        <v>7130</v>
      </c>
      <c r="E128" s="284" t="s">
        <v>7220</v>
      </c>
      <c r="F128" s="284" t="s">
        <v>7293</v>
      </c>
      <c r="G128" s="284">
        <v>2016</v>
      </c>
      <c r="H128" s="284">
        <v>6100033963</v>
      </c>
      <c r="I128" s="284">
        <v>6100033963</v>
      </c>
      <c r="J128" s="293" t="s">
        <v>7340</v>
      </c>
      <c r="K128" s="284" t="s">
        <v>7427</v>
      </c>
      <c r="L128" s="284" t="s">
        <v>8463</v>
      </c>
      <c r="M128" s="290" t="s">
        <v>8464</v>
      </c>
      <c r="N128" s="294" t="e">
        <v>#N/A</v>
      </c>
    </row>
    <row r="129" spans="1:14" s="295" customFormat="1" ht="63" outlineLevel="1">
      <c r="A129" s="358">
        <v>123</v>
      </c>
      <c r="B129" s="276">
        <v>5967</v>
      </c>
      <c r="C129" s="303" t="s">
        <v>132</v>
      </c>
      <c r="D129" s="284" t="s">
        <v>7142</v>
      </c>
      <c r="E129" s="284" t="s">
        <v>7243</v>
      </c>
      <c r="F129" s="284" t="s">
        <v>7293</v>
      </c>
      <c r="G129" s="284">
        <v>2016</v>
      </c>
      <c r="H129" s="284">
        <v>6100034171</v>
      </c>
      <c r="I129" s="284">
        <v>6100034171</v>
      </c>
      <c r="J129" s="293" t="s">
        <v>7328</v>
      </c>
      <c r="K129" s="284" t="s">
        <v>7451</v>
      </c>
      <c r="L129" s="284" t="s">
        <v>8490</v>
      </c>
      <c r="M129" s="290" t="s">
        <v>8491</v>
      </c>
      <c r="N129" s="294" t="e">
        <v>#N/A</v>
      </c>
    </row>
    <row r="130" spans="1:14" s="295" customFormat="1" ht="47.25" outlineLevel="1">
      <c r="A130" s="358">
        <v>124</v>
      </c>
      <c r="B130" s="276">
        <v>5968</v>
      </c>
      <c r="C130" s="303" t="s">
        <v>132</v>
      </c>
      <c r="D130" s="284" t="s">
        <v>7123</v>
      </c>
      <c r="E130" s="284" t="s">
        <v>7223</v>
      </c>
      <c r="F130" s="284" t="s">
        <v>7293</v>
      </c>
      <c r="G130" s="284">
        <v>2016</v>
      </c>
      <c r="H130" s="284">
        <v>6100034268</v>
      </c>
      <c r="I130" s="284">
        <v>6100034268</v>
      </c>
      <c r="J130" s="293" t="s">
        <v>7329</v>
      </c>
      <c r="K130" s="284" t="s">
        <v>7430</v>
      </c>
      <c r="L130" s="284" t="s">
        <v>8451</v>
      </c>
      <c r="M130" s="290"/>
      <c r="N130" s="294" t="e">
        <v>#N/A</v>
      </c>
    </row>
    <row r="131" spans="1:14" s="295" customFormat="1" ht="47.25" outlineLevel="1">
      <c r="A131" s="358">
        <v>125</v>
      </c>
      <c r="B131" s="276">
        <v>5969</v>
      </c>
      <c r="C131" s="303" t="s">
        <v>132</v>
      </c>
      <c r="D131" s="284" t="s">
        <v>7123</v>
      </c>
      <c r="E131" s="284" t="s">
        <v>7224</v>
      </c>
      <c r="F131" s="284" t="s">
        <v>7293</v>
      </c>
      <c r="G131" s="284">
        <v>2016</v>
      </c>
      <c r="H131" s="284">
        <v>6100033885</v>
      </c>
      <c r="I131" s="284">
        <v>6100033885</v>
      </c>
      <c r="J131" s="293" t="s">
        <v>7340</v>
      </c>
      <c r="K131" s="284" t="s">
        <v>7431</v>
      </c>
      <c r="L131" s="284" t="s">
        <v>8451</v>
      </c>
      <c r="M131" s="290"/>
      <c r="N131" s="294" t="e">
        <v>#N/A</v>
      </c>
    </row>
    <row r="132" spans="1:14" s="295" customFormat="1" ht="47.25" outlineLevel="1">
      <c r="A132" s="358">
        <v>126</v>
      </c>
      <c r="B132" s="276">
        <v>5970</v>
      </c>
      <c r="C132" s="303" t="s">
        <v>132</v>
      </c>
      <c r="D132" s="284" t="s">
        <v>7123</v>
      </c>
      <c r="E132" s="284" t="s">
        <v>7225</v>
      </c>
      <c r="F132" s="284" t="s">
        <v>7293</v>
      </c>
      <c r="G132" s="284">
        <v>2016</v>
      </c>
      <c r="H132" s="284">
        <v>6100033873</v>
      </c>
      <c r="I132" s="284">
        <v>6100033873</v>
      </c>
      <c r="J132" s="293" t="s">
        <v>7323</v>
      </c>
      <c r="K132" s="284" t="s">
        <v>7432</v>
      </c>
      <c r="L132" s="284" t="s">
        <v>8451</v>
      </c>
      <c r="M132" s="290"/>
      <c r="N132" s="294" t="e">
        <v>#N/A</v>
      </c>
    </row>
    <row r="133" spans="1:14" s="295" customFormat="1" ht="47.25" outlineLevel="1">
      <c r="A133" s="358">
        <v>127</v>
      </c>
      <c r="B133" s="276">
        <v>5971</v>
      </c>
      <c r="C133" s="303" t="s">
        <v>132</v>
      </c>
      <c r="D133" s="284" t="s">
        <v>7123</v>
      </c>
      <c r="E133" s="284" t="s">
        <v>7226</v>
      </c>
      <c r="F133" s="284" t="s">
        <v>7293</v>
      </c>
      <c r="G133" s="284">
        <v>2016</v>
      </c>
      <c r="H133" s="284">
        <v>6100034253</v>
      </c>
      <c r="I133" s="284">
        <v>6100034253</v>
      </c>
      <c r="J133" s="293" t="s">
        <v>7341</v>
      </c>
      <c r="K133" s="284" t="s">
        <v>7433</v>
      </c>
      <c r="L133" s="284" t="s">
        <v>8451</v>
      </c>
      <c r="M133" s="290"/>
      <c r="N133" s="294" t="e">
        <v>#N/A</v>
      </c>
    </row>
    <row r="134" spans="1:14" s="295" customFormat="1" ht="47.25" outlineLevel="1">
      <c r="A134" s="358">
        <v>128</v>
      </c>
      <c r="B134" s="276">
        <v>5972</v>
      </c>
      <c r="C134" s="303" t="s">
        <v>132</v>
      </c>
      <c r="D134" s="284" t="s">
        <v>7133</v>
      </c>
      <c r="E134" s="284" t="s">
        <v>7227</v>
      </c>
      <c r="F134" s="284" t="s">
        <v>7293</v>
      </c>
      <c r="G134" s="284">
        <v>2016</v>
      </c>
      <c r="H134" s="284">
        <v>6100033315</v>
      </c>
      <c r="I134" s="284">
        <v>6100033315</v>
      </c>
      <c r="J134" s="293" t="s">
        <v>7344</v>
      </c>
      <c r="K134" s="284" t="s">
        <v>7434</v>
      </c>
      <c r="L134" s="284" t="s">
        <v>8470</v>
      </c>
      <c r="M134" s="290" t="s">
        <v>8471</v>
      </c>
      <c r="N134" s="294" t="e">
        <v>#N/A</v>
      </c>
    </row>
    <row r="135" spans="1:14" s="295" customFormat="1" ht="63" outlineLevel="1">
      <c r="A135" s="358">
        <v>129</v>
      </c>
      <c r="B135" s="276">
        <v>5973</v>
      </c>
      <c r="C135" s="303" t="s">
        <v>132</v>
      </c>
      <c r="D135" s="284" t="s">
        <v>7134</v>
      </c>
      <c r="E135" s="284" t="s">
        <v>7228</v>
      </c>
      <c r="F135" s="284" t="s">
        <v>7293</v>
      </c>
      <c r="G135" s="284">
        <v>2016</v>
      </c>
      <c r="H135" s="284">
        <v>6100033397</v>
      </c>
      <c r="I135" s="284">
        <v>6100033397</v>
      </c>
      <c r="J135" s="293" t="s">
        <v>7344</v>
      </c>
      <c r="K135" s="284" t="s">
        <v>7435</v>
      </c>
      <c r="L135" s="284" t="s">
        <v>8472</v>
      </c>
      <c r="M135" s="290" t="s">
        <v>8473</v>
      </c>
      <c r="N135" s="294" t="e">
        <v>#N/A</v>
      </c>
    </row>
    <row r="136" spans="1:14" s="295" customFormat="1" ht="47.25" outlineLevel="1">
      <c r="A136" s="358">
        <v>130</v>
      </c>
      <c r="B136" s="276">
        <v>5974</v>
      </c>
      <c r="C136" s="303" t="s">
        <v>132</v>
      </c>
      <c r="D136" s="284" t="s">
        <v>7115</v>
      </c>
      <c r="E136" s="284" t="s">
        <v>7205</v>
      </c>
      <c r="F136" s="284" t="s">
        <v>7293</v>
      </c>
      <c r="G136" s="284">
        <v>2016</v>
      </c>
      <c r="H136" s="284">
        <v>6100034251</v>
      </c>
      <c r="I136" s="284">
        <v>6100034251</v>
      </c>
      <c r="J136" s="293" t="s">
        <v>7336</v>
      </c>
      <c r="K136" s="284" t="s">
        <v>7412</v>
      </c>
      <c r="L136" s="284" t="s">
        <v>8441</v>
      </c>
      <c r="M136" s="290"/>
      <c r="N136" s="294" t="e">
        <v>#N/A</v>
      </c>
    </row>
    <row r="137" spans="1:14" s="295" customFormat="1" ht="47.25" outlineLevel="1">
      <c r="A137" s="358">
        <v>131</v>
      </c>
      <c r="B137" s="276">
        <v>5975</v>
      </c>
      <c r="C137" s="303" t="s">
        <v>132</v>
      </c>
      <c r="D137" s="284" t="s">
        <v>7135</v>
      </c>
      <c r="E137" s="284" t="s">
        <v>7229</v>
      </c>
      <c r="F137" s="284" t="s">
        <v>7293</v>
      </c>
      <c r="G137" s="284">
        <v>2016</v>
      </c>
      <c r="H137" s="284">
        <v>6100034915</v>
      </c>
      <c r="I137" s="284">
        <v>6100034915</v>
      </c>
      <c r="J137" s="293" t="s">
        <v>7356</v>
      </c>
      <c r="K137" s="284" t="s">
        <v>7436</v>
      </c>
      <c r="L137" s="284" t="s">
        <v>8474</v>
      </c>
      <c r="M137" s="290" t="s">
        <v>8475</v>
      </c>
      <c r="N137" s="294" t="e">
        <v>#N/A</v>
      </c>
    </row>
    <row r="138" spans="1:14" s="295" customFormat="1" ht="47.25" outlineLevel="1">
      <c r="A138" s="358">
        <v>132</v>
      </c>
      <c r="B138" s="276">
        <v>5976</v>
      </c>
      <c r="C138" s="303" t="s">
        <v>132</v>
      </c>
      <c r="D138" s="284" t="s">
        <v>7136</v>
      </c>
      <c r="E138" s="284" t="s">
        <v>7230</v>
      </c>
      <c r="F138" s="284" t="s">
        <v>7293</v>
      </c>
      <c r="G138" s="284">
        <v>2016</v>
      </c>
      <c r="H138" s="284">
        <v>6100033500</v>
      </c>
      <c r="I138" s="284">
        <v>6100033500</v>
      </c>
      <c r="J138" s="293" t="s">
        <v>7351</v>
      </c>
      <c r="K138" s="284" t="s">
        <v>7437</v>
      </c>
      <c r="L138" s="284" t="s">
        <v>8476</v>
      </c>
      <c r="M138" s="290" t="s">
        <v>8477</v>
      </c>
      <c r="N138" s="294" t="e">
        <v>#N/A</v>
      </c>
    </row>
    <row r="139" spans="1:14" s="295" customFormat="1" ht="47.25" outlineLevel="1">
      <c r="A139" s="358">
        <v>133</v>
      </c>
      <c r="B139" s="276">
        <v>5977</v>
      </c>
      <c r="C139" s="303" t="s">
        <v>132</v>
      </c>
      <c r="D139" s="284" t="s">
        <v>7137</v>
      </c>
      <c r="E139" s="284" t="s">
        <v>7231</v>
      </c>
      <c r="F139" s="284" t="s">
        <v>7293</v>
      </c>
      <c r="G139" s="284">
        <v>2016</v>
      </c>
      <c r="H139" s="284">
        <v>6100034919</v>
      </c>
      <c r="I139" s="284">
        <v>6100034919</v>
      </c>
      <c r="J139" s="293" t="s">
        <v>7347</v>
      </c>
      <c r="K139" s="284" t="s">
        <v>7438</v>
      </c>
      <c r="L139" s="284" t="s">
        <v>8478</v>
      </c>
      <c r="M139" s="290" t="s">
        <v>8479</v>
      </c>
      <c r="N139" s="294" t="e">
        <v>#N/A</v>
      </c>
    </row>
    <row r="140" spans="1:14" s="295" customFormat="1" ht="47.25" outlineLevel="1">
      <c r="A140" s="358">
        <v>134</v>
      </c>
      <c r="B140" s="276">
        <v>5978</v>
      </c>
      <c r="C140" s="303" t="s">
        <v>132</v>
      </c>
      <c r="D140" s="284" t="s">
        <v>7138</v>
      </c>
      <c r="E140" s="284" t="s">
        <v>7232</v>
      </c>
      <c r="F140" s="284" t="s">
        <v>7293</v>
      </c>
      <c r="G140" s="284">
        <v>2016</v>
      </c>
      <c r="H140" s="284">
        <v>6100034918</v>
      </c>
      <c r="I140" s="284">
        <v>6100034918</v>
      </c>
      <c r="J140" s="293" t="s">
        <v>7351</v>
      </c>
      <c r="K140" s="284" t="s">
        <v>7439</v>
      </c>
      <c r="L140" s="284" t="s">
        <v>8480</v>
      </c>
      <c r="M140" s="290" t="s">
        <v>8481</v>
      </c>
      <c r="N140" s="294" t="e">
        <v>#N/A</v>
      </c>
    </row>
    <row r="141" spans="1:14" s="295" customFormat="1" ht="47.25" outlineLevel="1">
      <c r="A141" s="358">
        <v>135</v>
      </c>
      <c r="B141" s="276">
        <v>5979</v>
      </c>
      <c r="C141" s="303" t="s">
        <v>132</v>
      </c>
      <c r="D141" s="284" t="s">
        <v>7139</v>
      </c>
      <c r="E141" s="284" t="s">
        <v>7233</v>
      </c>
      <c r="F141" s="284" t="s">
        <v>7293</v>
      </c>
      <c r="G141" s="284">
        <v>2016</v>
      </c>
      <c r="H141" s="284">
        <v>6100034910</v>
      </c>
      <c r="I141" s="284">
        <v>6100034910</v>
      </c>
      <c r="J141" s="293" t="s">
        <v>7357</v>
      </c>
      <c r="K141" s="284" t="s">
        <v>7440</v>
      </c>
      <c r="L141" s="284" t="s">
        <v>8482</v>
      </c>
      <c r="M141" s="290" t="s">
        <v>8483</v>
      </c>
      <c r="N141" s="294" t="e">
        <v>#N/A</v>
      </c>
    </row>
    <row r="142" spans="1:14" s="295" customFormat="1" ht="63" outlineLevel="1">
      <c r="A142" s="358">
        <v>136</v>
      </c>
      <c r="B142" s="276">
        <v>5980</v>
      </c>
      <c r="C142" s="303" t="s">
        <v>132</v>
      </c>
      <c r="D142" s="284" t="s">
        <v>7125</v>
      </c>
      <c r="E142" s="284" t="s">
        <v>7215</v>
      </c>
      <c r="F142" s="284" t="s">
        <v>7293</v>
      </c>
      <c r="G142" s="284">
        <v>2016</v>
      </c>
      <c r="H142" s="284">
        <v>6100033589</v>
      </c>
      <c r="I142" s="284">
        <v>6100033589</v>
      </c>
      <c r="J142" s="293">
        <v>42402</v>
      </c>
      <c r="K142" s="284" t="s">
        <v>7422</v>
      </c>
      <c r="L142" s="284" t="s">
        <v>8454</v>
      </c>
      <c r="M142" s="290" t="s">
        <v>8455</v>
      </c>
      <c r="N142" s="294" t="e">
        <v>#N/A</v>
      </c>
    </row>
    <row r="143" spans="1:14" s="295" customFormat="1" ht="47.25" outlineLevel="1">
      <c r="A143" s="358">
        <v>137</v>
      </c>
      <c r="B143" s="276">
        <v>5982</v>
      </c>
      <c r="C143" s="303" t="s">
        <v>132</v>
      </c>
      <c r="D143" s="284" t="s">
        <v>7123</v>
      </c>
      <c r="E143" s="284" t="s">
        <v>7234</v>
      </c>
      <c r="F143" s="284" t="s">
        <v>7293</v>
      </c>
      <c r="G143" s="284">
        <v>2016</v>
      </c>
      <c r="H143" s="284">
        <v>6100035361</v>
      </c>
      <c r="I143" s="284">
        <v>6100035361</v>
      </c>
      <c r="J143" s="293" t="s">
        <v>7358</v>
      </c>
      <c r="K143" s="284" t="s">
        <v>7441</v>
      </c>
      <c r="L143" s="284" t="s">
        <v>8451</v>
      </c>
      <c r="M143" s="290"/>
      <c r="N143" s="294" t="e">
        <v>#N/A</v>
      </c>
    </row>
    <row r="144" spans="1:14" s="295" customFormat="1" ht="47.25" outlineLevel="1">
      <c r="A144" s="358">
        <v>138</v>
      </c>
      <c r="B144" s="276">
        <v>5983</v>
      </c>
      <c r="C144" s="303" t="s">
        <v>132</v>
      </c>
      <c r="D144" s="284" t="s">
        <v>7123</v>
      </c>
      <c r="E144" s="284" t="s">
        <v>7235</v>
      </c>
      <c r="F144" s="284" t="s">
        <v>7293</v>
      </c>
      <c r="G144" s="284">
        <v>2016</v>
      </c>
      <c r="H144" s="284">
        <v>6100035308</v>
      </c>
      <c r="I144" s="284">
        <v>6100035308</v>
      </c>
      <c r="J144" s="293" t="s">
        <v>7358</v>
      </c>
      <c r="K144" s="284" t="s">
        <v>7442</v>
      </c>
      <c r="L144" s="284" t="s">
        <v>8451</v>
      </c>
      <c r="M144" s="290"/>
      <c r="N144" s="294" t="e">
        <v>#N/A</v>
      </c>
    </row>
    <row r="145" spans="1:14" s="295" customFormat="1" ht="47.25" outlineLevel="1">
      <c r="A145" s="358">
        <v>139</v>
      </c>
      <c r="B145" s="276">
        <v>5984</v>
      </c>
      <c r="C145" s="303" t="s">
        <v>132</v>
      </c>
      <c r="D145" s="284" t="s">
        <v>7143</v>
      </c>
      <c r="E145" s="284" t="s">
        <v>7244</v>
      </c>
      <c r="F145" s="284" t="s">
        <v>7293</v>
      </c>
      <c r="G145" s="284">
        <v>2016</v>
      </c>
      <c r="H145" s="284">
        <v>6100035365</v>
      </c>
      <c r="I145" s="284">
        <v>6100035365</v>
      </c>
      <c r="J145" s="293" t="s">
        <v>7364</v>
      </c>
      <c r="K145" s="284" t="s">
        <v>7452</v>
      </c>
      <c r="L145" s="284" t="s">
        <v>8492</v>
      </c>
      <c r="M145" s="290" t="s">
        <v>8493</v>
      </c>
      <c r="N145" s="294" t="e">
        <v>#N/A</v>
      </c>
    </row>
    <row r="146" spans="1:14" s="295" customFormat="1" ht="47.25" outlineLevel="1">
      <c r="A146" s="358">
        <v>140</v>
      </c>
      <c r="B146" s="276">
        <v>5985</v>
      </c>
      <c r="C146" s="303" t="s">
        <v>132</v>
      </c>
      <c r="D146" s="284" t="s">
        <v>7144</v>
      </c>
      <c r="E146" s="284" t="s">
        <v>7245</v>
      </c>
      <c r="F146" s="284" t="s">
        <v>7293</v>
      </c>
      <c r="G146" s="284">
        <v>2016</v>
      </c>
      <c r="H146" s="284">
        <v>6100005011</v>
      </c>
      <c r="I146" s="284">
        <v>6100005011</v>
      </c>
      <c r="J146" s="293" t="s">
        <v>7365</v>
      </c>
      <c r="K146" s="284" t="s">
        <v>7453</v>
      </c>
      <c r="L146" s="284" t="s">
        <v>8494</v>
      </c>
      <c r="M146" s="290"/>
      <c r="N146" s="294" t="e">
        <v>#N/A</v>
      </c>
    </row>
    <row r="147" spans="1:14" s="295" customFormat="1" ht="47.25" outlineLevel="1">
      <c r="A147" s="358">
        <v>141</v>
      </c>
      <c r="B147" s="276">
        <v>5986</v>
      </c>
      <c r="C147" s="303" t="s">
        <v>132</v>
      </c>
      <c r="D147" s="284" t="s">
        <v>7123</v>
      </c>
      <c r="E147" s="284" t="s">
        <v>7236</v>
      </c>
      <c r="F147" s="284" t="s">
        <v>7293</v>
      </c>
      <c r="G147" s="284">
        <v>2016</v>
      </c>
      <c r="H147" s="284">
        <v>6100035888</v>
      </c>
      <c r="I147" s="284">
        <v>6100035888</v>
      </c>
      <c r="J147" s="293" t="s">
        <v>7359</v>
      </c>
      <c r="K147" s="284" t="s">
        <v>7443</v>
      </c>
      <c r="L147" s="284" t="s">
        <v>8451</v>
      </c>
      <c r="M147" s="290" t="s">
        <v>8484</v>
      </c>
      <c r="N147" s="294" t="e">
        <v>#N/A</v>
      </c>
    </row>
    <row r="148" spans="1:14" s="295" customFormat="1" ht="47.25" outlineLevel="1">
      <c r="A148" s="358">
        <v>142</v>
      </c>
      <c r="B148" s="276">
        <v>5987</v>
      </c>
      <c r="C148" s="303" t="s">
        <v>132</v>
      </c>
      <c r="D148" s="284" t="s">
        <v>7123</v>
      </c>
      <c r="E148" s="284" t="s">
        <v>7237</v>
      </c>
      <c r="F148" s="284" t="s">
        <v>7293</v>
      </c>
      <c r="G148" s="284">
        <v>2016</v>
      </c>
      <c r="H148" s="284">
        <v>6100035309</v>
      </c>
      <c r="I148" s="284">
        <v>6100035309</v>
      </c>
      <c r="J148" s="293" t="s">
        <v>7360</v>
      </c>
      <c r="K148" s="284" t="s">
        <v>7444</v>
      </c>
      <c r="L148" s="284" t="s">
        <v>8451</v>
      </c>
      <c r="M148" s="290"/>
      <c r="N148" s="294" t="e">
        <v>#N/A</v>
      </c>
    </row>
    <row r="149" spans="1:14" s="295" customFormat="1" ht="47.25" outlineLevel="1">
      <c r="A149" s="358">
        <v>143</v>
      </c>
      <c r="B149" s="276">
        <v>5988</v>
      </c>
      <c r="C149" s="303" t="s">
        <v>132</v>
      </c>
      <c r="D149" s="284" t="s">
        <v>7131</v>
      </c>
      <c r="E149" s="284" t="s">
        <v>7221</v>
      </c>
      <c r="F149" s="284" t="s">
        <v>7293</v>
      </c>
      <c r="G149" s="284">
        <v>2016</v>
      </c>
      <c r="H149" s="284">
        <v>6100036527</v>
      </c>
      <c r="I149" s="284">
        <v>6100036527</v>
      </c>
      <c r="J149" s="293" t="s">
        <v>7354</v>
      </c>
      <c r="K149" s="284" t="s">
        <v>7428</v>
      </c>
      <c r="L149" s="284" t="s">
        <v>8465</v>
      </c>
      <c r="M149" s="290" t="s">
        <v>8466</v>
      </c>
      <c r="N149" s="294" t="e">
        <v>#N/A</v>
      </c>
    </row>
    <row r="150" spans="1:14" s="295" customFormat="1" ht="47.25" outlineLevel="1">
      <c r="A150" s="358">
        <v>144</v>
      </c>
      <c r="B150" s="276">
        <v>5989</v>
      </c>
      <c r="C150" s="303" t="s">
        <v>132</v>
      </c>
      <c r="D150" s="284" t="s">
        <v>7132</v>
      </c>
      <c r="E150" s="284" t="s">
        <v>7222</v>
      </c>
      <c r="F150" s="284" t="s">
        <v>7293</v>
      </c>
      <c r="G150" s="284">
        <v>2016</v>
      </c>
      <c r="H150" s="284">
        <v>6100037358</v>
      </c>
      <c r="I150" s="284">
        <v>6100037358</v>
      </c>
      <c r="J150" s="293" t="s">
        <v>7355</v>
      </c>
      <c r="K150" s="284" t="s">
        <v>7429</v>
      </c>
      <c r="L150" s="284" t="s">
        <v>8467</v>
      </c>
      <c r="M150" s="290" t="s">
        <v>8468</v>
      </c>
      <c r="N150" s="294" t="e">
        <v>#N/A</v>
      </c>
    </row>
    <row r="151" spans="1:14" s="295" customFormat="1" ht="47.25" outlineLevel="1">
      <c r="A151" s="358">
        <v>145</v>
      </c>
      <c r="B151" s="276">
        <v>5990</v>
      </c>
      <c r="C151" s="303" t="s">
        <v>132</v>
      </c>
      <c r="D151" s="284" t="s">
        <v>7140</v>
      </c>
      <c r="E151" s="284" t="s">
        <v>7238</v>
      </c>
      <c r="F151" s="284" t="s">
        <v>7293</v>
      </c>
      <c r="G151" s="284">
        <v>2016</v>
      </c>
      <c r="H151" s="284">
        <v>6100037065</v>
      </c>
      <c r="I151" s="284">
        <v>6100037065</v>
      </c>
      <c r="J151" s="293" t="s">
        <v>7361</v>
      </c>
      <c r="K151" s="284" t="s">
        <v>7445</v>
      </c>
      <c r="L151" s="284" t="s">
        <v>8485</v>
      </c>
      <c r="M151" s="290"/>
      <c r="N151" s="294" t="e">
        <v>#N/A</v>
      </c>
    </row>
    <row r="152" spans="1:14" s="295" customFormat="1" ht="47.25" outlineLevel="1">
      <c r="A152" s="358">
        <v>146</v>
      </c>
      <c r="B152" s="276">
        <v>5991</v>
      </c>
      <c r="C152" s="303" t="s">
        <v>132</v>
      </c>
      <c r="D152" s="284" t="s">
        <v>7140</v>
      </c>
      <c r="E152" s="284" t="s">
        <v>7239</v>
      </c>
      <c r="F152" s="284" t="s">
        <v>7293</v>
      </c>
      <c r="G152" s="284">
        <v>2016</v>
      </c>
      <c r="H152" s="284">
        <v>6100037536</v>
      </c>
      <c r="I152" s="284">
        <v>6100037536</v>
      </c>
      <c r="J152" s="293" t="s">
        <v>7362</v>
      </c>
      <c r="K152" s="284" t="s">
        <v>7446</v>
      </c>
      <c r="L152" s="284" t="s">
        <v>8485</v>
      </c>
      <c r="M152" s="290" t="s">
        <v>8486</v>
      </c>
      <c r="N152" s="294" t="e">
        <v>#N/A</v>
      </c>
    </row>
    <row r="153" spans="1:14" s="295" customFormat="1" ht="63" outlineLevel="1">
      <c r="A153" s="358">
        <v>147</v>
      </c>
      <c r="B153" s="276">
        <v>5992</v>
      </c>
      <c r="C153" s="303" t="s">
        <v>132</v>
      </c>
      <c r="D153" s="284" t="s">
        <v>7145</v>
      </c>
      <c r="E153" s="284" t="s">
        <v>7246</v>
      </c>
      <c r="F153" s="284" t="s">
        <v>7293</v>
      </c>
      <c r="G153" s="284">
        <v>2016</v>
      </c>
      <c r="H153" s="284">
        <v>6100037535</v>
      </c>
      <c r="I153" s="284">
        <v>6100037535</v>
      </c>
      <c r="J153" s="293" t="s">
        <v>7362</v>
      </c>
      <c r="K153" s="284" t="s">
        <v>7454</v>
      </c>
      <c r="L153" s="284" t="s">
        <v>8495</v>
      </c>
      <c r="M153" s="290"/>
      <c r="N153" s="294" t="e">
        <v>#N/A</v>
      </c>
    </row>
    <row r="154" spans="1:14" s="295" customFormat="1" ht="47.25" outlineLevel="1">
      <c r="A154" s="358">
        <v>148</v>
      </c>
      <c r="B154" s="276">
        <v>5993</v>
      </c>
      <c r="C154" s="303" t="s">
        <v>132</v>
      </c>
      <c r="D154" s="284" t="s">
        <v>7140</v>
      </c>
      <c r="E154" s="284" t="s">
        <v>7240</v>
      </c>
      <c r="F154" s="284" t="s">
        <v>7293</v>
      </c>
      <c r="G154" s="284">
        <v>2016</v>
      </c>
      <c r="H154" s="284">
        <v>6100037525</v>
      </c>
      <c r="I154" s="284">
        <v>6100037525</v>
      </c>
      <c r="J154" s="293" t="s">
        <v>7362</v>
      </c>
      <c r="K154" s="284" t="s">
        <v>7447</v>
      </c>
      <c r="L154" s="284" t="s">
        <v>8485</v>
      </c>
      <c r="M154" s="290"/>
      <c r="N154" s="294" t="e">
        <v>#N/A</v>
      </c>
    </row>
    <row r="155" spans="1:14" s="295" customFormat="1" ht="47.25" outlineLevel="1">
      <c r="A155" s="358">
        <v>149</v>
      </c>
      <c r="B155" s="276">
        <v>5994</v>
      </c>
      <c r="C155" s="303" t="s">
        <v>132</v>
      </c>
      <c r="D155" s="284" t="s">
        <v>7140</v>
      </c>
      <c r="E155" s="284" t="s">
        <v>7241</v>
      </c>
      <c r="F155" s="284" t="s">
        <v>7293</v>
      </c>
      <c r="G155" s="284">
        <v>2016</v>
      </c>
      <c r="H155" s="284">
        <v>6100037507</v>
      </c>
      <c r="I155" s="284">
        <v>6100037507</v>
      </c>
      <c r="J155" s="293" t="s">
        <v>7363</v>
      </c>
      <c r="K155" s="284" t="s">
        <v>7448</v>
      </c>
      <c r="L155" s="284" t="s">
        <v>8485</v>
      </c>
      <c r="M155" s="290" t="s">
        <v>8487</v>
      </c>
      <c r="N155" s="294" t="e">
        <v>#N/A</v>
      </c>
    </row>
    <row r="156" spans="1:14" s="295" customFormat="1" ht="47.25" outlineLevel="1">
      <c r="A156" s="358">
        <v>150</v>
      </c>
      <c r="B156" s="276">
        <v>5995</v>
      </c>
      <c r="C156" s="303" t="s">
        <v>132</v>
      </c>
      <c r="D156" s="284" t="s">
        <v>7146</v>
      </c>
      <c r="E156" s="284" t="s">
        <v>7247</v>
      </c>
      <c r="F156" s="284" t="s">
        <v>7293</v>
      </c>
      <c r="G156" s="284">
        <v>2016</v>
      </c>
      <c r="H156" s="284">
        <v>6100037532</v>
      </c>
      <c r="I156" s="284">
        <v>6100037532</v>
      </c>
      <c r="J156" s="293" t="s">
        <v>7366</v>
      </c>
      <c r="K156" s="284" t="s">
        <v>7455</v>
      </c>
      <c r="L156" s="284" t="s">
        <v>8496</v>
      </c>
      <c r="M156" s="290"/>
      <c r="N156" s="294" t="e">
        <v>#N/A</v>
      </c>
    </row>
    <row r="157" spans="1:14" s="295" customFormat="1" ht="78.75" outlineLevel="1">
      <c r="A157" s="358">
        <v>151</v>
      </c>
      <c r="B157" s="276">
        <v>6796</v>
      </c>
      <c r="C157" s="303" t="s">
        <v>132</v>
      </c>
      <c r="D157" s="284" t="s">
        <v>7119</v>
      </c>
      <c r="E157" s="284" t="s">
        <v>7209</v>
      </c>
      <c r="F157" s="284" t="s">
        <v>7293</v>
      </c>
      <c r="G157" s="284">
        <v>2016</v>
      </c>
      <c r="H157" s="284">
        <v>6100025464</v>
      </c>
      <c r="I157" s="284">
        <v>6100025464</v>
      </c>
      <c r="J157" s="293" t="s">
        <v>7337</v>
      </c>
      <c r="K157" s="284" t="s">
        <v>7416</v>
      </c>
      <c r="L157" s="284" t="s">
        <v>8446</v>
      </c>
      <c r="M157" s="290"/>
      <c r="N157" s="294" t="e">
        <v>#N/A</v>
      </c>
    </row>
    <row r="158" spans="1:14" s="295" customFormat="1" ht="47.25" outlineLevel="1">
      <c r="A158" s="358">
        <v>152</v>
      </c>
      <c r="B158" s="276">
        <v>6799</v>
      </c>
      <c r="C158" s="303" t="s">
        <v>132</v>
      </c>
      <c r="D158" s="284" t="s">
        <v>7116</v>
      </c>
      <c r="E158" s="284" t="s">
        <v>7206</v>
      </c>
      <c r="F158" s="284" t="s">
        <v>7293</v>
      </c>
      <c r="G158" s="284">
        <v>2016</v>
      </c>
      <c r="H158" s="284">
        <v>6100033816</v>
      </c>
      <c r="I158" s="284">
        <v>6100033816</v>
      </c>
      <c r="J158" s="293" t="s">
        <v>7298</v>
      </c>
      <c r="K158" s="284" t="s">
        <v>7413</v>
      </c>
      <c r="L158" s="284" t="s">
        <v>8442</v>
      </c>
      <c r="M158" s="290" t="s">
        <v>8443</v>
      </c>
      <c r="N158" s="294" t="e">
        <v>#N/A</v>
      </c>
    </row>
    <row r="159" spans="1:14" s="295" customFormat="1" ht="47.25" outlineLevel="1">
      <c r="A159" s="358">
        <v>153</v>
      </c>
      <c r="B159" s="276">
        <v>6800</v>
      </c>
      <c r="C159" s="303" t="s">
        <v>132</v>
      </c>
      <c r="D159" s="284" t="s">
        <v>7141</v>
      </c>
      <c r="E159" s="284" t="s">
        <v>7242</v>
      </c>
      <c r="F159" s="284" t="s">
        <v>7293</v>
      </c>
      <c r="G159" s="284">
        <v>2016</v>
      </c>
      <c r="H159" s="284">
        <v>6100033854</v>
      </c>
      <c r="I159" s="284">
        <v>6100033854</v>
      </c>
      <c r="J159" s="293" t="s">
        <v>7340</v>
      </c>
      <c r="K159" s="284" t="s">
        <v>7450</v>
      </c>
      <c r="L159" s="284" t="s">
        <v>8488</v>
      </c>
      <c r="M159" s="290" t="s">
        <v>8489</v>
      </c>
      <c r="N159" s="294" t="e">
        <v>#N/A</v>
      </c>
    </row>
    <row r="160" spans="1:14" s="295" customFormat="1" ht="63" outlineLevel="1">
      <c r="A160" s="358">
        <v>154</v>
      </c>
      <c r="B160" s="276">
        <v>6801</v>
      </c>
      <c r="C160" s="303" t="s">
        <v>132</v>
      </c>
      <c r="D160" s="284" t="s">
        <v>7142</v>
      </c>
      <c r="E160" s="284" t="s">
        <v>7243</v>
      </c>
      <c r="F160" s="284" t="s">
        <v>7293</v>
      </c>
      <c r="G160" s="284">
        <v>2016</v>
      </c>
      <c r="H160" s="284">
        <v>6100034171</v>
      </c>
      <c r="I160" s="284">
        <v>6100034171</v>
      </c>
      <c r="J160" s="293" t="s">
        <v>7328</v>
      </c>
      <c r="K160" s="284" t="s">
        <v>7451</v>
      </c>
      <c r="L160" s="284" t="s">
        <v>8490</v>
      </c>
      <c r="M160" s="290" t="s">
        <v>8491</v>
      </c>
      <c r="N160" s="294" t="e">
        <v>#N/A</v>
      </c>
    </row>
    <row r="161" spans="1:14" s="295" customFormat="1" ht="47.25" outlineLevel="1">
      <c r="A161" s="358">
        <v>155</v>
      </c>
      <c r="B161" s="276">
        <v>6802</v>
      </c>
      <c r="C161" s="303" t="s">
        <v>132</v>
      </c>
      <c r="D161" s="284" t="s">
        <v>7123</v>
      </c>
      <c r="E161" s="284" t="s">
        <v>7223</v>
      </c>
      <c r="F161" s="284" t="s">
        <v>7293</v>
      </c>
      <c r="G161" s="284">
        <v>2016</v>
      </c>
      <c r="H161" s="284">
        <v>6100034268</v>
      </c>
      <c r="I161" s="284">
        <v>6100034268</v>
      </c>
      <c r="J161" s="293" t="s">
        <v>7329</v>
      </c>
      <c r="K161" s="284" t="s">
        <v>7430</v>
      </c>
      <c r="L161" s="284" t="s">
        <v>8451</v>
      </c>
      <c r="M161" s="290"/>
      <c r="N161" s="294" t="e">
        <v>#N/A</v>
      </c>
    </row>
    <row r="162" spans="1:14" s="295" customFormat="1" ht="47.25" outlineLevel="1">
      <c r="A162" s="358">
        <v>156</v>
      </c>
      <c r="B162" s="276">
        <v>6803</v>
      </c>
      <c r="C162" s="303" t="s">
        <v>132</v>
      </c>
      <c r="D162" s="284" t="s">
        <v>7123</v>
      </c>
      <c r="E162" s="284" t="s">
        <v>7224</v>
      </c>
      <c r="F162" s="284" t="s">
        <v>7293</v>
      </c>
      <c r="G162" s="284">
        <v>2016</v>
      </c>
      <c r="H162" s="284">
        <v>6100033885</v>
      </c>
      <c r="I162" s="284">
        <v>6100033885</v>
      </c>
      <c r="J162" s="293" t="s">
        <v>7340</v>
      </c>
      <c r="K162" s="284" t="s">
        <v>7431</v>
      </c>
      <c r="L162" s="284" t="s">
        <v>8451</v>
      </c>
      <c r="M162" s="290"/>
      <c r="N162" s="294" t="e">
        <v>#N/A</v>
      </c>
    </row>
    <row r="163" spans="1:14" s="295" customFormat="1" ht="47.25" outlineLevel="1">
      <c r="A163" s="358">
        <v>157</v>
      </c>
      <c r="B163" s="276">
        <v>6804</v>
      </c>
      <c r="C163" s="303" t="s">
        <v>132</v>
      </c>
      <c r="D163" s="284" t="s">
        <v>7123</v>
      </c>
      <c r="E163" s="284" t="s">
        <v>7225</v>
      </c>
      <c r="F163" s="284" t="s">
        <v>7293</v>
      </c>
      <c r="G163" s="284">
        <v>2016</v>
      </c>
      <c r="H163" s="284">
        <v>6100033873</v>
      </c>
      <c r="I163" s="284">
        <v>6100033873</v>
      </c>
      <c r="J163" s="293" t="s">
        <v>7323</v>
      </c>
      <c r="K163" s="284" t="s">
        <v>7432</v>
      </c>
      <c r="L163" s="284" t="s">
        <v>8451</v>
      </c>
      <c r="M163" s="290"/>
      <c r="N163" s="294" t="e">
        <v>#N/A</v>
      </c>
    </row>
    <row r="164" spans="1:14" s="295" customFormat="1" ht="47.25" outlineLevel="1">
      <c r="A164" s="358">
        <v>158</v>
      </c>
      <c r="B164" s="276">
        <v>6805</v>
      </c>
      <c r="C164" s="303" t="s">
        <v>132</v>
      </c>
      <c r="D164" s="284" t="s">
        <v>7123</v>
      </c>
      <c r="E164" s="284" t="s">
        <v>7226</v>
      </c>
      <c r="F164" s="284" t="s">
        <v>7293</v>
      </c>
      <c r="G164" s="284">
        <v>2016</v>
      </c>
      <c r="H164" s="284">
        <v>6100034253</v>
      </c>
      <c r="I164" s="284">
        <v>6100034253</v>
      </c>
      <c r="J164" s="293" t="s">
        <v>7341</v>
      </c>
      <c r="K164" s="284" t="s">
        <v>7433</v>
      </c>
      <c r="L164" s="284" t="s">
        <v>8451</v>
      </c>
      <c r="M164" s="290"/>
      <c r="N164" s="294" t="e">
        <v>#N/A</v>
      </c>
    </row>
    <row r="165" spans="1:14" s="295" customFormat="1" ht="47.25" outlineLevel="1">
      <c r="A165" s="358">
        <v>159</v>
      </c>
      <c r="B165" s="276">
        <v>6806</v>
      </c>
      <c r="C165" s="303" t="s">
        <v>132</v>
      </c>
      <c r="D165" s="284" t="s">
        <v>7115</v>
      </c>
      <c r="E165" s="284" t="s">
        <v>7205</v>
      </c>
      <c r="F165" s="284" t="s">
        <v>7293</v>
      </c>
      <c r="G165" s="284">
        <v>2016</v>
      </c>
      <c r="H165" s="284">
        <v>6100034251</v>
      </c>
      <c r="I165" s="284">
        <v>6100034251</v>
      </c>
      <c r="J165" s="293" t="s">
        <v>7336</v>
      </c>
      <c r="K165" s="284" t="s">
        <v>7412</v>
      </c>
      <c r="L165" s="284" t="s">
        <v>8441</v>
      </c>
      <c r="M165" s="290"/>
      <c r="N165" s="294" t="e">
        <v>#N/A</v>
      </c>
    </row>
    <row r="166" spans="1:14" s="295" customFormat="1" ht="63" outlineLevel="1">
      <c r="A166" s="358">
        <v>160</v>
      </c>
      <c r="B166" s="276">
        <v>6807</v>
      </c>
      <c r="C166" s="303" t="s">
        <v>132</v>
      </c>
      <c r="D166" s="284" t="s">
        <v>7125</v>
      </c>
      <c r="E166" s="284" t="s">
        <v>7215</v>
      </c>
      <c r="F166" s="284" t="s">
        <v>7293</v>
      </c>
      <c r="G166" s="284">
        <v>2016</v>
      </c>
      <c r="H166" s="284">
        <v>6100033589</v>
      </c>
      <c r="I166" s="284">
        <v>6100033589</v>
      </c>
      <c r="J166" s="293">
        <v>42402</v>
      </c>
      <c r="K166" s="284" t="s">
        <v>7422</v>
      </c>
      <c r="L166" s="284" t="s">
        <v>8454</v>
      </c>
      <c r="M166" s="290" t="s">
        <v>8455</v>
      </c>
      <c r="N166" s="294" t="e">
        <v>#N/A</v>
      </c>
    </row>
    <row r="167" spans="1:14" s="295" customFormat="1" ht="47.25" outlineLevel="1">
      <c r="A167" s="358">
        <v>161</v>
      </c>
      <c r="B167" s="276">
        <v>6809</v>
      </c>
      <c r="C167" s="303" t="s">
        <v>132</v>
      </c>
      <c r="D167" s="284" t="s">
        <v>7123</v>
      </c>
      <c r="E167" s="284" t="s">
        <v>7234</v>
      </c>
      <c r="F167" s="284" t="s">
        <v>7293</v>
      </c>
      <c r="G167" s="284">
        <v>2016</v>
      </c>
      <c r="H167" s="284">
        <v>6100035361</v>
      </c>
      <c r="I167" s="284">
        <v>6100035361</v>
      </c>
      <c r="J167" s="293" t="s">
        <v>7358</v>
      </c>
      <c r="K167" s="284" t="s">
        <v>7441</v>
      </c>
      <c r="L167" s="284" t="s">
        <v>8451</v>
      </c>
      <c r="M167" s="290"/>
      <c r="N167" s="294" t="e">
        <v>#N/A</v>
      </c>
    </row>
    <row r="168" spans="1:14" s="295" customFormat="1" ht="47.25" outlineLevel="1">
      <c r="A168" s="358">
        <v>162</v>
      </c>
      <c r="B168" s="276">
        <v>6810</v>
      </c>
      <c r="C168" s="303" t="s">
        <v>132</v>
      </c>
      <c r="D168" s="284" t="s">
        <v>7123</v>
      </c>
      <c r="E168" s="284" t="s">
        <v>7235</v>
      </c>
      <c r="F168" s="284" t="s">
        <v>7293</v>
      </c>
      <c r="G168" s="284">
        <v>2016</v>
      </c>
      <c r="H168" s="284">
        <v>6100035308</v>
      </c>
      <c r="I168" s="284">
        <v>6100035308</v>
      </c>
      <c r="J168" s="293" t="s">
        <v>7358</v>
      </c>
      <c r="K168" s="284" t="s">
        <v>7442</v>
      </c>
      <c r="L168" s="284" t="s">
        <v>8451</v>
      </c>
      <c r="M168" s="290"/>
      <c r="N168" s="294" t="e">
        <v>#N/A</v>
      </c>
    </row>
    <row r="169" spans="1:14" s="295" customFormat="1" ht="47.25" outlineLevel="1">
      <c r="A169" s="358">
        <v>163</v>
      </c>
      <c r="B169" s="276">
        <v>6811</v>
      </c>
      <c r="C169" s="303" t="s">
        <v>132</v>
      </c>
      <c r="D169" s="284" t="s">
        <v>7147</v>
      </c>
      <c r="E169" s="284" t="s">
        <v>7248</v>
      </c>
      <c r="F169" s="284" t="s">
        <v>7293</v>
      </c>
      <c r="G169" s="284">
        <v>2016</v>
      </c>
      <c r="H169" s="284">
        <v>6100034917</v>
      </c>
      <c r="I169" s="284">
        <v>6100034917</v>
      </c>
      <c r="J169" s="293" t="s">
        <v>7371</v>
      </c>
      <c r="K169" s="284" t="s">
        <v>7456</v>
      </c>
      <c r="L169" s="284" t="s">
        <v>8497</v>
      </c>
      <c r="M169" s="290" t="s">
        <v>8498</v>
      </c>
      <c r="N169" s="294" t="e">
        <v>#N/A</v>
      </c>
    </row>
    <row r="170" spans="1:14" s="295" customFormat="1" ht="47.25" outlineLevel="1">
      <c r="A170" s="358">
        <v>164</v>
      </c>
      <c r="B170" s="276">
        <v>6812</v>
      </c>
      <c r="C170" s="303" t="s">
        <v>132</v>
      </c>
      <c r="D170" s="284" t="s">
        <v>7148</v>
      </c>
      <c r="E170" s="284" t="s">
        <v>7249</v>
      </c>
      <c r="F170" s="284" t="s">
        <v>7293</v>
      </c>
      <c r="G170" s="284">
        <v>2016</v>
      </c>
      <c r="H170" s="284">
        <v>6100034838</v>
      </c>
      <c r="I170" s="284">
        <v>6100034838</v>
      </c>
      <c r="J170" s="293" t="s">
        <v>7372</v>
      </c>
      <c r="K170" s="284" t="s">
        <v>7457</v>
      </c>
      <c r="L170" s="284" t="s">
        <v>8499</v>
      </c>
      <c r="M170" s="290" t="s">
        <v>8500</v>
      </c>
      <c r="N170" s="294" t="e">
        <v>#N/A</v>
      </c>
    </row>
    <row r="171" spans="1:14" s="295" customFormat="1" ht="47.25" outlineLevel="1">
      <c r="A171" s="358">
        <v>165</v>
      </c>
      <c r="B171" s="276">
        <v>6813</v>
      </c>
      <c r="C171" s="303" t="s">
        <v>132</v>
      </c>
      <c r="D171" s="284" t="s">
        <v>7143</v>
      </c>
      <c r="E171" s="284" t="s">
        <v>7244</v>
      </c>
      <c r="F171" s="284" t="s">
        <v>7293</v>
      </c>
      <c r="G171" s="284">
        <v>2016</v>
      </c>
      <c r="H171" s="284">
        <v>6100035365</v>
      </c>
      <c r="I171" s="284">
        <v>6100035365</v>
      </c>
      <c r="J171" s="293" t="s">
        <v>7364</v>
      </c>
      <c r="K171" s="284" t="s">
        <v>7452</v>
      </c>
      <c r="L171" s="284" t="s">
        <v>8492</v>
      </c>
      <c r="M171" s="290" t="s">
        <v>8493</v>
      </c>
      <c r="N171" s="294" t="e">
        <v>#N/A</v>
      </c>
    </row>
    <row r="172" spans="1:14" s="295" customFormat="1" ht="47.25" outlineLevel="1">
      <c r="A172" s="358">
        <v>166</v>
      </c>
      <c r="B172" s="276">
        <v>6814</v>
      </c>
      <c r="C172" s="303" t="s">
        <v>132</v>
      </c>
      <c r="D172" s="284" t="s">
        <v>7144</v>
      </c>
      <c r="E172" s="284" t="s">
        <v>7245</v>
      </c>
      <c r="F172" s="284" t="s">
        <v>7293</v>
      </c>
      <c r="G172" s="284">
        <v>2016</v>
      </c>
      <c r="H172" s="284">
        <v>6100005011</v>
      </c>
      <c r="I172" s="284">
        <v>6100005011</v>
      </c>
      <c r="J172" s="293" t="s">
        <v>7365</v>
      </c>
      <c r="K172" s="284" t="s">
        <v>7453</v>
      </c>
      <c r="L172" s="284" t="s">
        <v>8494</v>
      </c>
      <c r="M172" s="290"/>
      <c r="N172" s="294" t="e">
        <v>#N/A</v>
      </c>
    </row>
    <row r="173" spans="1:14" s="295" customFormat="1" ht="63" outlineLevel="1">
      <c r="A173" s="358">
        <v>167</v>
      </c>
      <c r="B173" s="276">
        <v>6815</v>
      </c>
      <c r="C173" s="303" t="s">
        <v>132</v>
      </c>
      <c r="D173" s="284" t="s">
        <v>7149</v>
      </c>
      <c r="E173" s="284" t="s">
        <v>7250</v>
      </c>
      <c r="F173" s="284" t="s">
        <v>7293</v>
      </c>
      <c r="G173" s="284">
        <v>2016</v>
      </c>
      <c r="H173" s="284">
        <v>6100035858</v>
      </c>
      <c r="I173" s="284">
        <v>6100035858</v>
      </c>
      <c r="J173" s="293" t="s">
        <v>7373</v>
      </c>
      <c r="K173" s="284" t="s">
        <v>7458</v>
      </c>
      <c r="L173" s="284" t="s">
        <v>8501</v>
      </c>
      <c r="M173" s="290" t="s">
        <v>8502</v>
      </c>
      <c r="N173" s="294" t="e">
        <v>#N/A</v>
      </c>
    </row>
    <row r="174" spans="1:14" s="295" customFormat="1" ht="47.25" outlineLevel="1">
      <c r="A174" s="358">
        <v>168</v>
      </c>
      <c r="B174" s="276">
        <v>6816</v>
      </c>
      <c r="C174" s="303" t="s">
        <v>132</v>
      </c>
      <c r="D174" s="284" t="s">
        <v>7150</v>
      </c>
      <c r="E174" s="284" t="s">
        <v>7251</v>
      </c>
      <c r="F174" s="284" t="s">
        <v>7293</v>
      </c>
      <c r="G174" s="284">
        <v>2016</v>
      </c>
      <c r="H174" s="284">
        <v>6100035876</v>
      </c>
      <c r="I174" s="284">
        <v>6100035876</v>
      </c>
      <c r="J174" s="293" t="s">
        <v>7349</v>
      </c>
      <c r="K174" s="284" t="s">
        <v>7459</v>
      </c>
      <c r="L174" s="284" t="s">
        <v>8503</v>
      </c>
      <c r="M174" s="290" t="s">
        <v>8381</v>
      </c>
      <c r="N174" s="294" t="e">
        <v>#N/A</v>
      </c>
    </row>
    <row r="175" spans="1:14" s="295" customFormat="1" ht="47.25" outlineLevel="1">
      <c r="A175" s="358">
        <v>169</v>
      </c>
      <c r="B175" s="276">
        <v>6817</v>
      </c>
      <c r="C175" s="303" t="s">
        <v>132</v>
      </c>
      <c r="D175" s="284" t="s">
        <v>7151</v>
      </c>
      <c r="E175" s="284" t="s">
        <v>7252</v>
      </c>
      <c r="F175" s="284" t="s">
        <v>7293</v>
      </c>
      <c r="G175" s="284">
        <v>2016</v>
      </c>
      <c r="H175" s="284">
        <v>6100035862</v>
      </c>
      <c r="I175" s="284">
        <v>6100035862</v>
      </c>
      <c r="J175" s="293" t="s">
        <v>7369</v>
      </c>
      <c r="K175" s="284" t="s">
        <v>7460</v>
      </c>
      <c r="L175" s="284" t="s">
        <v>8504</v>
      </c>
      <c r="M175" s="290" t="s">
        <v>8383</v>
      </c>
      <c r="N175" s="294" t="e">
        <v>#N/A</v>
      </c>
    </row>
    <row r="176" spans="1:14" s="295" customFormat="1" ht="47.25" outlineLevel="1">
      <c r="A176" s="358">
        <v>170</v>
      </c>
      <c r="B176" s="276">
        <v>6818</v>
      </c>
      <c r="C176" s="303" t="s">
        <v>132</v>
      </c>
      <c r="D176" s="284" t="s">
        <v>7123</v>
      </c>
      <c r="E176" s="284" t="s">
        <v>7236</v>
      </c>
      <c r="F176" s="284" t="s">
        <v>7293</v>
      </c>
      <c r="G176" s="284">
        <v>2016</v>
      </c>
      <c r="H176" s="284">
        <v>6100035888</v>
      </c>
      <c r="I176" s="284">
        <v>6100035888</v>
      </c>
      <c r="J176" s="293" t="s">
        <v>7359</v>
      </c>
      <c r="K176" s="284" t="s">
        <v>7443</v>
      </c>
      <c r="L176" s="284" t="s">
        <v>8451</v>
      </c>
      <c r="M176" s="290" t="s">
        <v>8484</v>
      </c>
      <c r="N176" s="294" t="e">
        <v>#N/A</v>
      </c>
    </row>
    <row r="177" spans="1:14" s="295" customFormat="1" ht="47.25" outlineLevel="1">
      <c r="A177" s="358">
        <v>171</v>
      </c>
      <c r="B177" s="276">
        <v>6819</v>
      </c>
      <c r="C177" s="303" t="s">
        <v>132</v>
      </c>
      <c r="D177" s="284" t="s">
        <v>7152</v>
      </c>
      <c r="E177" s="284" t="s">
        <v>7253</v>
      </c>
      <c r="F177" s="284" t="s">
        <v>7293</v>
      </c>
      <c r="G177" s="284">
        <v>2016</v>
      </c>
      <c r="H177" s="284">
        <v>6100035847</v>
      </c>
      <c r="I177" s="284">
        <v>6100035847</v>
      </c>
      <c r="J177" s="293" t="s">
        <v>7367</v>
      </c>
      <c r="K177" s="284" t="s">
        <v>7461</v>
      </c>
      <c r="L177" s="284" t="s">
        <v>8505</v>
      </c>
      <c r="M177" s="290" t="s">
        <v>8385</v>
      </c>
      <c r="N177" s="294" t="e">
        <v>#N/A</v>
      </c>
    </row>
    <row r="178" spans="1:14" s="295" customFormat="1" ht="47.25" outlineLevel="1">
      <c r="A178" s="358">
        <v>172</v>
      </c>
      <c r="B178" s="276">
        <v>6820</v>
      </c>
      <c r="C178" s="303" t="s">
        <v>132</v>
      </c>
      <c r="D178" s="284" t="s">
        <v>7153</v>
      </c>
      <c r="E178" s="284" t="s">
        <v>7254</v>
      </c>
      <c r="F178" s="284" t="s">
        <v>7293</v>
      </c>
      <c r="G178" s="284">
        <v>2016</v>
      </c>
      <c r="H178" s="284">
        <v>6100035987</v>
      </c>
      <c r="I178" s="284">
        <v>6100035987</v>
      </c>
      <c r="J178" s="293" t="s">
        <v>7349</v>
      </c>
      <c r="K178" s="284" t="s">
        <v>7462</v>
      </c>
      <c r="L178" s="284" t="s">
        <v>8506</v>
      </c>
      <c r="M178" s="290" t="s">
        <v>8387</v>
      </c>
      <c r="N178" s="294" t="e">
        <v>#N/A</v>
      </c>
    </row>
    <row r="179" spans="1:14" s="295" customFormat="1" ht="47.25" outlineLevel="1">
      <c r="A179" s="358">
        <v>173</v>
      </c>
      <c r="B179" s="276">
        <v>6821</v>
      </c>
      <c r="C179" s="303" t="s">
        <v>132</v>
      </c>
      <c r="D179" s="284" t="s">
        <v>7123</v>
      </c>
      <c r="E179" s="284" t="s">
        <v>7237</v>
      </c>
      <c r="F179" s="284" t="s">
        <v>7293</v>
      </c>
      <c r="G179" s="284">
        <v>2016</v>
      </c>
      <c r="H179" s="284">
        <v>6100035309</v>
      </c>
      <c r="I179" s="284">
        <v>6100035309</v>
      </c>
      <c r="J179" s="293" t="s">
        <v>7360</v>
      </c>
      <c r="K179" s="284" t="s">
        <v>7444</v>
      </c>
      <c r="L179" s="284" t="s">
        <v>8451</v>
      </c>
      <c r="M179" s="290"/>
      <c r="N179" s="294" t="e">
        <v>#N/A</v>
      </c>
    </row>
    <row r="180" spans="1:14" s="295" customFormat="1" ht="47.25" outlineLevel="1">
      <c r="A180" s="358">
        <v>174</v>
      </c>
      <c r="B180" s="276">
        <v>6822</v>
      </c>
      <c r="C180" s="303" t="s">
        <v>132</v>
      </c>
      <c r="D180" s="284" t="s">
        <v>7131</v>
      </c>
      <c r="E180" s="284" t="s">
        <v>7221</v>
      </c>
      <c r="F180" s="284" t="s">
        <v>7293</v>
      </c>
      <c r="G180" s="284">
        <v>2016</v>
      </c>
      <c r="H180" s="284">
        <v>6100036527</v>
      </c>
      <c r="I180" s="284">
        <v>6100036527</v>
      </c>
      <c r="J180" s="293" t="s">
        <v>7354</v>
      </c>
      <c r="K180" s="284" t="s">
        <v>7428</v>
      </c>
      <c r="L180" s="284" t="s">
        <v>8465</v>
      </c>
      <c r="M180" s="290" t="s">
        <v>8466</v>
      </c>
      <c r="N180" s="294" t="e">
        <v>#N/A</v>
      </c>
    </row>
    <row r="181" spans="1:14" s="295" customFormat="1" ht="47.25" outlineLevel="1">
      <c r="A181" s="358">
        <v>175</v>
      </c>
      <c r="B181" s="276">
        <v>6823</v>
      </c>
      <c r="C181" s="303" t="s">
        <v>132</v>
      </c>
      <c r="D181" s="284" t="s">
        <v>7132</v>
      </c>
      <c r="E181" s="284" t="s">
        <v>7222</v>
      </c>
      <c r="F181" s="284" t="s">
        <v>7293</v>
      </c>
      <c r="G181" s="284">
        <v>2016</v>
      </c>
      <c r="H181" s="284">
        <v>6100037358</v>
      </c>
      <c r="I181" s="284">
        <v>6100037358</v>
      </c>
      <c r="J181" s="293" t="s">
        <v>7355</v>
      </c>
      <c r="K181" s="284" t="s">
        <v>7429</v>
      </c>
      <c r="L181" s="284" t="s">
        <v>8467</v>
      </c>
      <c r="M181" s="290" t="s">
        <v>8468</v>
      </c>
      <c r="N181" s="294" t="e">
        <v>#N/A</v>
      </c>
    </row>
    <row r="182" spans="1:14" s="295" customFormat="1" ht="47.25" outlineLevel="1">
      <c r="A182" s="358">
        <v>176</v>
      </c>
      <c r="B182" s="276">
        <v>6824</v>
      </c>
      <c r="C182" s="303" t="s">
        <v>132</v>
      </c>
      <c r="D182" s="284" t="s">
        <v>7140</v>
      </c>
      <c r="E182" s="284" t="s">
        <v>7238</v>
      </c>
      <c r="F182" s="284" t="s">
        <v>7293</v>
      </c>
      <c r="G182" s="284">
        <v>2016</v>
      </c>
      <c r="H182" s="284">
        <v>6100037065</v>
      </c>
      <c r="I182" s="284">
        <v>6100037065</v>
      </c>
      <c r="J182" s="293" t="s">
        <v>7361</v>
      </c>
      <c r="K182" s="284" t="s">
        <v>7445</v>
      </c>
      <c r="L182" s="284" t="s">
        <v>8485</v>
      </c>
      <c r="M182" s="290"/>
      <c r="N182" s="294" t="e">
        <v>#N/A</v>
      </c>
    </row>
    <row r="183" spans="1:14" s="295" customFormat="1" ht="47.25" outlineLevel="1">
      <c r="A183" s="358">
        <v>177</v>
      </c>
      <c r="B183" s="276">
        <v>6826</v>
      </c>
      <c r="C183" s="303" t="s">
        <v>132</v>
      </c>
      <c r="D183" s="284" t="s">
        <v>7140</v>
      </c>
      <c r="E183" s="284" t="s">
        <v>7239</v>
      </c>
      <c r="F183" s="284" t="s">
        <v>7293</v>
      </c>
      <c r="G183" s="284">
        <v>2016</v>
      </c>
      <c r="H183" s="284">
        <v>6100037536</v>
      </c>
      <c r="I183" s="284">
        <v>6100037536</v>
      </c>
      <c r="J183" s="293" t="s">
        <v>7362</v>
      </c>
      <c r="K183" s="284" t="s">
        <v>7446</v>
      </c>
      <c r="L183" s="284" t="s">
        <v>8485</v>
      </c>
      <c r="M183" s="290" t="s">
        <v>8486</v>
      </c>
      <c r="N183" s="294" t="e">
        <v>#N/A</v>
      </c>
    </row>
    <row r="184" spans="1:14" s="295" customFormat="1" ht="63" outlineLevel="1">
      <c r="A184" s="358">
        <v>178</v>
      </c>
      <c r="B184" s="276">
        <v>6827</v>
      </c>
      <c r="C184" s="303" t="s">
        <v>132</v>
      </c>
      <c r="D184" s="284" t="s">
        <v>7145</v>
      </c>
      <c r="E184" s="284" t="s">
        <v>7246</v>
      </c>
      <c r="F184" s="284" t="s">
        <v>7293</v>
      </c>
      <c r="G184" s="284">
        <v>2016</v>
      </c>
      <c r="H184" s="284">
        <v>6100037535</v>
      </c>
      <c r="I184" s="284">
        <v>6100037535</v>
      </c>
      <c r="J184" s="293" t="s">
        <v>7362</v>
      </c>
      <c r="K184" s="284" t="s">
        <v>7454</v>
      </c>
      <c r="L184" s="284" t="s">
        <v>8495</v>
      </c>
      <c r="M184" s="290"/>
      <c r="N184" s="294" t="e">
        <v>#N/A</v>
      </c>
    </row>
    <row r="185" spans="1:14" s="295" customFormat="1" ht="47.25" outlineLevel="1">
      <c r="A185" s="358">
        <v>179</v>
      </c>
      <c r="B185" s="276">
        <v>6828</v>
      </c>
      <c r="C185" s="303" t="s">
        <v>132</v>
      </c>
      <c r="D185" s="284" t="s">
        <v>7140</v>
      </c>
      <c r="E185" s="284" t="s">
        <v>7240</v>
      </c>
      <c r="F185" s="284" t="s">
        <v>7293</v>
      </c>
      <c r="G185" s="284">
        <v>2016</v>
      </c>
      <c r="H185" s="284">
        <v>6100037525</v>
      </c>
      <c r="I185" s="284">
        <v>6100037525</v>
      </c>
      <c r="J185" s="293" t="s">
        <v>7362</v>
      </c>
      <c r="K185" s="284" t="s">
        <v>7447</v>
      </c>
      <c r="L185" s="284" t="s">
        <v>8485</v>
      </c>
      <c r="M185" s="290"/>
      <c r="N185" s="294" t="e">
        <v>#N/A</v>
      </c>
    </row>
    <row r="186" spans="1:14" s="295" customFormat="1" ht="47.25" outlineLevel="1">
      <c r="A186" s="358">
        <v>180</v>
      </c>
      <c r="B186" s="276">
        <v>6829</v>
      </c>
      <c r="C186" s="303" t="s">
        <v>132</v>
      </c>
      <c r="D186" s="284" t="s">
        <v>7140</v>
      </c>
      <c r="E186" s="284" t="s">
        <v>7241</v>
      </c>
      <c r="F186" s="284" t="s">
        <v>7293</v>
      </c>
      <c r="G186" s="284">
        <v>2016</v>
      </c>
      <c r="H186" s="284">
        <v>6100037507</v>
      </c>
      <c r="I186" s="284">
        <v>6100037507</v>
      </c>
      <c r="J186" s="293" t="s">
        <v>7363</v>
      </c>
      <c r="K186" s="284" t="s">
        <v>7448</v>
      </c>
      <c r="L186" s="284" t="s">
        <v>8485</v>
      </c>
      <c r="M186" s="290" t="s">
        <v>8487</v>
      </c>
      <c r="N186" s="294" t="e">
        <v>#N/A</v>
      </c>
    </row>
    <row r="187" spans="1:14" s="295" customFormat="1" ht="47.25" outlineLevel="1">
      <c r="A187" s="358">
        <v>181</v>
      </c>
      <c r="B187" s="276">
        <v>6830</v>
      </c>
      <c r="C187" s="303" t="s">
        <v>132</v>
      </c>
      <c r="D187" s="284" t="s">
        <v>7146</v>
      </c>
      <c r="E187" s="284" t="s">
        <v>7247</v>
      </c>
      <c r="F187" s="284" t="s">
        <v>7293</v>
      </c>
      <c r="G187" s="284">
        <v>2016</v>
      </c>
      <c r="H187" s="284">
        <v>6100037532</v>
      </c>
      <c r="I187" s="284">
        <v>6100037532</v>
      </c>
      <c r="J187" s="293" t="s">
        <v>7366</v>
      </c>
      <c r="K187" s="284" t="s">
        <v>7455</v>
      </c>
      <c r="L187" s="284" t="s">
        <v>8496</v>
      </c>
      <c r="M187" s="290"/>
      <c r="N187" s="294" t="e">
        <v>#N/A</v>
      </c>
    </row>
    <row r="188" spans="1:14" s="295" customFormat="1" ht="47.25" outlineLevel="1">
      <c r="A188" s="358">
        <v>182</v>
      </c>
      <c r="B188" s="276">
        <v>6831</v>
      </c>
      <c r="C188" s="303" t="s">
        <v>132</v>
      </c>
      <c r="D188" s="284" t="s">
        <v>7154</v>
      </c>
      <c r="E188" s="284" t="s">
        <v>7255</v>
      </c>
      <c r="F188" s="284" t="s">
        <v>7293</v>
      </c>
      <c r="G188" s="284">
        <v>2016</v>
      </c>
      <c r="H188" s="284">
        <v>6100038423</v>
      </c>
      <c r="I188" s="284">
        <v>6100038423</v>
      </c>
      <c r="J188" s="293" t="s">
        <v>7374</v>
      </c>
      <c r="K188" s="284" t="s">
        <v>7463</v>
      </c>
      <c r="L188" s="284" t="s">
        <v>8507</v>
      </c>
      <c r="M188" s="290" t="s">
        <v>8508</v>
      </c>
      <c r="N188" s="294" t="e">
        <v>#N/A</v>
      </c>
    </row>
    <row r="189" spans="1:14" s="295" customFormat="1" ht="78.75" outlineLevel="1">
      <c r="A189" s="358">
        <v>183</v>
      </c>
      <c r="B189" s="276">
        <v>6832</v>
      </c>
      <c r="C189" s="303" t="s">
        <v>132</v>
      </c>
      <c r="D189" s="284" t="s">
        <v>7155</v>
      </c>
      <c r="E189" s="284" t="s">
        <v>7256</v>
      </c>
      <c r="F189" s="284" t="s">
        <v>7293</v>
      </c>
      <c r="G189" s="284">
        <v>2016</v>
      </c>
      <c r="H189" s="284">
        <v>6100037877</v>
      </c>
      <c r="I189" s="284">
        <v>6100037877</v>
      </c>
      <c r="J189" s="293" t="s">
        <v>7375</v>
      </c>
      <c r="K189" s="284" t="s">
        <v>7464</v>
      </c>
      <c r="L189" s="284" t="s">
        <v>8509</v>
      </c>
      <c r="M189" s="290" t="s">
        <v>8510</v>
      </c>
      <c r="N189" s="294" t="e">
        <v>#N/A</v>
      </c>
    </row>
    <row r="190" spans="1:14" s="295" customFormat="1" ht="47.25" outlineLevel="1">
      <c r="A190" s="358">
        <v>184</v>
      </c>
      <c r="B190" s="276">
        <v>6833</v>
      </c>
      <c r="C190" s="303" t="s">
        <v>132</v>
      </c>
      <c r="D190" s="284" t="s">
        <v>7156</v>
      </c>
      <c r="E190" s="284" t="s">
        <v>7257</v>
      </c>
      <c r="F190" s="284" t="s">
        <v>7293</v>
      </c>
      <c r="G190" s="284">
        <v>2016</v>
      </c>
      <c r="H190" s="284">
        <v>6100037527</v>
      </c>
      <c r="I190" s="284">
        <v>6100037527</v>
      </c>
      <c r="J190" s="293" t="s">
        <v>7376</v>
      </c>
      <c r="K190" s="284" t="s">
        <v>7465</v>
      </c>
      <c r="L190" s="284" t="s">
        <v>8507</v>
      </c>
      <c r="M190" s="290"/>
      <c r="N190" s="294" t="e">
        <v>#N/A</v>
      </c>
    </row>
    <row r="191" spans="1:14" s="295" customFormat="1" ht="78.75" outlineLevel="1">
      <c r="A191" s="358">
        <v>185</v>
      </c>
      <c r="B191" s="275">
        <v>7570</v>
      </c>
      <c r="C191" s="303" t="s">
        <v>132</v>
      </c>
      <c r="D191" s="284" t="s">
        <v>7119</v>
      </c>
      <c r="E191" s="284" t="s">
        <v>7209</v>
      </c>
      <c r="F191" s="284" t="s">
        <v>7293</v>
      </c>
      <c r="G191" s="284">
        <v>2016</v>
      </c>
      <c r="H191" s="284">
        <v>6100025464</v>
      </c>
      <c r="I191" s="284">
        <v>6100025464</v>
      </c>
      <c r="J191" s="293" t="s">
        <v>7337</v>
      </c>
      <c r="K191" s="284" t="s">
        <v>7416</v>
      </c>
      <c r="L191" s="284" t="s">
        <v>8446</v>
      </c>
      <c r="M191" s="290"/>
      <c r="N191" s="294" t="e">
        <v>#N/A</v>
      </c>
    </row>
    <row r="192" spans="1:14" s="295" customFormat="1" ht="47.25" outlineLevel="1">
      <c r="A192" s="358">
        <v>186</v>
      </c>
      <c r="B192" s="275">
        <v>7571</v>
      </c>
      <c r="C192" s="303" t="s">
        <v>132</v>
      </c>
      <c r="D192" s="284" t="s">
        <v>7116</v>
      </c>
      <c r="E192" s="284" t="s">
        <v>7206</v>
      </c>
      <c r="F192" s="284" t="s">
        <v>7293</v>
      </c>
      <c r="G192" s="284">
        <v>2016</v>
      </c>
      <c r="H192" s="284">
        <v>6100033816</v>
      </c>
      <c r="I192" s="284">
        <v>6100033816</v>
      </c>
      <c r="J192" s="293" t="s">
        <v>7298</v>
      </c>
      <c r="K192" s="284" t="s">
        <v>7413</v>
      </c>
      <c r="L192" s="284" t="s">
        <v>8442</v>
      </c>
      <c r="M192" s="290" t="s">
        <v>8443</v>
      </c>
      <c r="N192" s="294" t="e">
        <v>#N/A</v>
      </c>
    </row>
    <row r="193" spans="1:14" s="295" customFormat="1" ht="63" outlineLevel="1">
      <c r="A193" s="358">
        <v>187</v>
      </c>
      <c r="B193" s="275">
        <v>7572</v>
      </c>
      <c r="C193" s="303" t="s">
        <v>132</v>
      </c>
      <c r="D193" s="284" t="s">
        <v>7157</v>
      </c>
      <c r="E193" s="284" t="s">
        <v>7258</v>
      </c>
      <c r="F193" s="284" t="s">
        <v>7293</v>
      </c>
      <c r="G193" s="284">
        <v>2016</v>
      </c>
      <c r="H193" s="284">
        <v>6100033890</v>
      </c>
      <c r="I193" s="284">
        <v>6100033890</v>
      </c>
      <c r="J193" s="293" t="s">
        <v>7322</v>
      </c>
      <c r="K193" s="284" t="s">
        <v>7466</v>
      </c>
      <c r="L193" s="284" t="s">
        <v>8511</v>
      </c>
      <c r="M193" s="290" t="s">
        <v>8512</v>
      </c>
      <c r="N193" s="294" t="e">
        <v>#N/A</v>
      </c>
    </row>
    <row r="194" spans="1:14" s="295" customFormat="1" ht="47.25" outlineLevel="1">
      <c r="A194" s="358">
        <v>188</v>
      </c>
      <c r="B194" s="275">
        <v>7573</v>
      </c>
      <c r="C194" s="303" t="s">
        <v>132</v>
      </c>
      <c r="D194" s="284" t="s">
        <v>7141</v>
      </c>
      <c r="E194" s="284" t="s">
        <v>7242</v>
      </c>
      <c r="F194" s="284" t="s">
        <v>7293</v>
      </c>
      <c r="G194" s="284">
        <v>2016</v>
      </c>
      <c r="H194" s="284">
        <v>6100033854</v>
      </c>
      <c r="I194" s="284">
        <v>6100033854</v>
      </c>
      <c r="J194" s="293" t="s">
        <v>7340</v>
      </c>
      <c r="K194" s="284" t="s">
        <v>7450</v>
      </c>
      <c r="L194" s="284" t="s">
        <v>8488</v>
      </c>
      <c r="M194" s="290" t="s">
        <v>8489</v>
      </c>
      <c r="N194" s="294" t="e">
        <v>#N/A</v>
      </c>
    </row>
    <row r="195" spans="1:14" s="295" customFormat="1" ht="47.25" outlineLevel="1">
      <c r="A195" s="358">
        <v>189</v>
      </c>
      <c r="B195" s="275">
        <v>7574</v>
      </c>
      <c r="C195" s="303" t="s">
        <v>132</v>
      </c>
      <c r="D195" s="284" t="s">
        <v>7130</v>
      </c>
      <c r="E195" s="284" t="s">
        <v>7220</v>
      </c>
      <c r="F195" s="284" t="s">
        <v>7293</v>
      </c>
      <c r="G195" s="284">
        <v>2016</v>
      </c>
      <c r="H195" s="284">
        <v>6100033963</v>
      </c>
      <c r="I195" s="284">
        <v>6100033963</v>
      </c>
      <c r="J195" s="293" t="s">
        <v>7340</v>
      </c>
      <c r="K195" s="284" t="s">
        <v>7427</v>
      </c>
      <c r="L195" s="284" t="s">
        <v>8463</v>
      </c>
      <c r="M195" s="290" t="s">
        <v>8464</v>
      </c>
      <c r="N195" s="294" t="e">
        <v>#N/A</v>
      </c>
    </row>
    <row r="196" spans="1:14" s="295" customFormat="1" ht="63" outlineLevel="1">
      <c r="A196" s="358">
        <v>190</v>
      </c>
      <c r="B196" s="275">
        <v>7575</v>
      </c>
      <c r="C196" s="303" t="s">
        <v>132</v>
      </c>
      <c r="D196" s="284" t="s">
        <v>7142</v>
      </c>
      <c r="E196" s="284" t="s">
        <v>7243</v>
      </c>
      <c r="F196" s="284" t="s">
        <v>7293</v>
      </c>
      <c r="G196" s="284">
        <v>2016</v>
      </c>
      <c r="H196" s="284">
        <v>6100034171</v>
      </c>
      <c r="I196" s="284">
        <v>6100034171</v>
      </c>
      <c r="J196" s="293" t="s">
        <v>7328</v>
      </c>
      <c r="K196" s="284" t="s">
        <v>7451</v>
      </c>
      <c r="L196" s="284" t="s">
        <v>8490</v>
      </c>
      <c r="M196" s="290" t="s">
        <v>8491</v>
      </c>
      <c r="N196" s="294" t="e">
        <v>#N/A</v>
      </c>
    </row>
    <row r="197" spans="1:14" s="295" customFormat="1" ht="47.25" outlineLevel="1">
      <c r="A197" s="358">
        <v>191</v>
      </c>
      <c r="B197" s="275">
        <v>7576</v>
      </c>
      <c r="C197" s="303" t="s">
        <v>132</v>
      </c>
      <c r="D197" s="284" t="s">
        <v>7147</v>
      </c>
      <c r="E197" s="284" t="s">
        <v>7248</v>
      </c>
      <c r="F197" s="284" t="s">
        <v>7293</v>
      </c>
      <c r="G197" s="284">
        <v>2016</v>
      </c>
      <c r="H197" s="284">
        <v>6100034917</v>
      </c>
      <c r="I197" s="284">
        <v>6100034917</v>
      </c>
      <c r="J197" s="293" t="s">
        <v>7371</v>
      </c>
      <c r="K197" s="284" t="s">
        <v>7456</v>
      </c>
      <c r="L197" s="284" t="s">
        <v>8497</v>
      </c>
      <c r="M197" s="290" t="s">
        <v>8498</v>
      </c>
      <c r="N197" s="294" t="e">
        <v>#N/A</v>
      </c>
    </row>
    <row r="198" spans="1:14" s="295" customFormat="1" ht="47.25" outlineLevel="1">
      <c r="A198" s="358">
        <v>192</v>
      </c>
      <c r="B198" s="275">
        <v>7577</v>
      </c>
      <c r="C198" s="303" t="s">
        <v>132</v>
      </c>
      <c r="D198" s="284" t="s">
        <v>7148</v>
      </c>
      <c r="E198" s="284" t="s">
        <v>7249</v>
      </c>
      <c r="F198" s="284" t="s">
        <v>7293</v>
      </c>
      <c r="G198" s="284">
        <v>2016</v>
      </c>
      <c r="H198" s="284">
        <v>6100034838</v>
      </c>
      <c r="I198" s="284">
        <v>6100034838</v>
      </c>
      <c r="J198" s="293" t="s">
        <v>7372</v>
      </c>
      <c r="K198" s="284" t="s">
        <v>7457</v>
      </c>
      <c r="L198" s="284" t="s">
        <v>8499</v>
      </c>
      <c r="M198" s="290" t="s">
        <v>8500</v>
      </c>
      <c r="N198" s="294" t="e">
        <v>#N/A</v>
      </c>
    </row>
    <row r="199" spans="1:14" s="295" customFormat="1" ht="63" outlineLevel="1">
      <c r="A199" s="358">
        <v>193</v>
      </c>
      <c r="B199" s="275">
        <v>7578</v>
      </c>
      <c r="C199" s="303" t="s">
        <v>132</v>
      </c>
      <c r="D199" s="284" t="s">
        <v>7149</v>
      </c>
      <c r="E199" s="284" t="s">
        <v>7250</v>
      </c>
      <c r="F199" s="284" t="s">
        <v>7293</v>
      </c>
      <c r="G199" s="284">
        <v>2016</v>
      </c>
      <c r="H199" s="284">
        <v>6100035858</v>
      </c>
      <c r="I199" s="284">
        <v>6100035858</v>
      </c>
      <c r="J199" s="293" t="s">
        <v>7373</v>
      </c>
      <c r="K199" s="284" t="s">
        <v>7458</v>
      </c>
      <c r="L199" s="284" t="s">
        <v>8501</v>
      </c>
      <c r="M199" s="290" t="s">
        <v>8502</v>
      </c>
      <c r="N199" s="294" t="e">
        <v>#N/A</v>
      </c>
    </row>
    <row r="200" spans="1:14" s="295" customFormat="1" ht="47.25" outlineLevel="1">
      <c r="A200" s="358">
        <v>194</v>
      </c>
      <c r="B200" s="275">
        <v>7579</v>
      </c>
      <c r="C200" s="303" t="s">
        <v>132</v>
      </c>
      <c r="D200" s="284" t="s">
        <v>7150</v>
      </c>
      <c r="E200" s="284" t="s">
        <v>7251</v>
      </c>
      <c r="F200" s="284" t="s">
        <v>7293</v>
      </c>
      <c r="G200" s="284">
        <v>2016</v>
      </c>
      <c r="H200" s="284">
        <v>6100035876</v>
      </c>
      <c r="I200" s="284">
        <v>6100035876</v>
      </c>
      <c r="J200" s="293" t="s">
        <v>7349</v>
      </c>
      <c r="K200" s="284" t="s">
        <v>7459</v>
      </c>
      <c r="L200" s="284" t="s">
        <v>8503</v>
      </c>
      <c r="M200" s="290" t="s">
        <v>8381</v>
      </c>
      <c r="N200" s="294" t="e">
        <v>#N/A</v>
      </c>
    </row>
    <row r="201" spans="1:14" s="295" customFormat="1" ht="47.25" outlineLevel="1">
      <c r="A201" s="358">
        <v>195</v>
      </c>
      <c r="B201" s="275">
        <v>7580</v>
      </c>
      <c r="C201" s="303" t="s">
        <v>132</v>
      </c>
      <c r="D201" s="284" t="s">
        <v>7151</v>
      </c>
      <c r="E201" s="284" t="s">
        <v>7252</v>
      </c>
      <c r="F201" s="284" t="s">
        <v>7293</v>
      </c>
      <c r="G201" s="284">
        <v>2016</v>
      </c>
      <c r="H201" s="284">
        <v>6100035862</v>
      </c>
      <c r="I201" s="284">
        <v>6100035862</v>
      </c>
      <c r="J201" s="293" t="s">
        <v>7369</v>
      </c>
      <c r="K201" s="284" t="s">
        <v>7460</v>
      </c>
      <c r="L201" s="284" t="s">
        <v>8504</v>
      </c>
      <c r="M201" s="290" t="s">
        <v>8383</v>
      </c>
      <c r="N201" s="294" t="e">
        <v>#N/A</v>
      </c>
    </row>
    <row r="202" spans="1:14" s="295" customFormat="1" ht="47.25" outlineLevel="1">
      <c r="A202" s="358">
        <v>196</v>
      </c>
      <c r="B202" s="275">
        <v>7581</v>
      </c>
      <c r="C202" s="303" t="s">
        <v>132</v>
      </c>
      <c r="D202" s="284" t="s">
        <v>7152</v>
      </c>
      <c r="E202" s="284" t="s">
        <v>7253</v>
      </c>
      <c r="F202" s="284" t="s">
        <v>7293</v>
      </c>
      <c r="G202" s="284">
        <v>2016</v>
      </c>
      <c r="H202" s="284">
        <v>6100035847</v>
      </c>
      <c r="I202" s="284">
        <v>6100035847</v>
      </c>
      <c r="J202" s="293" t="s">
        <v>7367</v>
      </c>
      <c r="K202" s="284" t="s">
        <v>7461</v>
      </c>
      <c r="L202" s="284" t="s">
        <v>8505</v>
      </c>
      <c r="M202" s="290" t="s">
        <v>8385</v>
      </c>
      <c r="N202" s="294" t="e">
        <v>#N/A</v>
      </c>
    </row>
    <row r="203" spans="1:14" s="295" customFormat="1" ht="47.25" outlineLevel="1">
      <c r="A203" s="358">
        <v>197</v>
      </c>
      <c r="B203" s="275">
        <v>7582</v>
      </c>
      <c r="C203" s="303" t="s">
        <v>132</v>
      </c>
      <c r="D203" s="284" t="s">
        <v>7153</v>
      </c>
      <c r="E203" s="284" t="s">
        <v>7254</v>
      </c>
      <c r="F203" s="284" t="s">
        <v>7293</v>
      </c>
      <c r="G203" s="284">
        <v>2016</v>
      </c>
      <c r="H203" s="284">
        <v>6100035987</v>
      </c>
      <c r="I203" s="284">
        <v>6100035987</v>
      </c>
      <c r="J203" s="293" t="s">
        <v>7349</v>
      </c>
      <c r="K203" s="284" t="s">
        <v>7462</v>
      </c>
      <c r="L203" s="284" t="s">
        <v>8506</v>
      </c>
      <c r="M203" s="290" t="s">
        <v>8387</v>
      </c>
      <c r="N203" s="294" t="e">
        <v>#N/A</v>
      </c>
    </row>
    <row r="204" spans="1:14" s="295" customFormat="1" ht="47.25" outlineLevel="1">
      <c r="A204" s="358">
        <v>198</v>
      </c>
      <c r="B204" s="275">
        <v>7584</v>
      </c>
      <c r="C204" s="303" t="s">
        <v>132</v>
      </c>
      <c r="D204" s="284" t="s">
        <v>7140</v>
      </c>
      <c r="E204" s="284" t="s">
        <v>7239</v>
      </c>
      <c r="F204" s="284" t="s">
        <v>7293</v>
      </c>
      <c r="G204" s="284">
        <v>2016</v>
      </c>
      <c r="H204" s="284">
        <v>6100037536</v>
      </c>
      <c r="I204" s="284">
        <v>6100037536</v>
      </c>
      <c r="J204" s="293" t="s">
        <v>7362</v>
      </c>
      <c r="K204" s="284" t="s">
        <v>7446</v>
      </c>
      <c r="L204" s="284" t="s">
        <v>8485</v>
      </c>
      <c r="M204" s="290" t="s">
        <v>8486</v>
      </c>
      <c r="N204" s="294" t="e">
        <v>#N/A</v>
      </c>
    </row>
    <row r="205" spans="1:14" s="295" customFormat="1" ht="63" outlineLevel="1">
      <c r="A205" s="358">
        <v>199</v>
      </c>
      <c r="B205" s="275">
        <v>7585</v>
      </c>
      <c r="C205" s="303" t="s">
        <v>132</v>
      </c>
      <c r="D205" s="284" t="s">
        <v>7158</v>
      </c>
      <c r="E205" s="284" t="s">
        <v>7259</v>
      </c>
      <c r="F205" s="284" t="s">
        <v>7293</v>
      </c>
      <c r="G205" s="284">
        <v>2016</v>
      </c>
      <c r="H205" s="284">
        <v>6100037502</v>
      </c>
      <c r="I205" s="284">
        <v>6100037502</v>
      </c>
      <c r="J205" s="293" t="s">
        <v>7362</v>
      </c>
      <c r="K205" s="284" t="s">
        <v>7467</v>
      </c>
      <c r="L205" s="284" t="s">
        <v>8513</v>
      </c>
      <c r="M205" s="290" t="s">
        <v>8514</v>
      </c>
      <c r="N205" s="294" t="e">
        <v>#N/A</v>
      </c>
    </row>
    <row r="206" spans="1:14" s="295" customFormat="1" ht="47.25" outlineLevel="1">
      <c r="A206" s="358">
        <v>200</v>
      </c>
      <c r="B206" s="275">
        <v>7586</v>
      </c>
      <c r="C206" s="303" t="s">
        <v>132</v>
      </c>
      <c r="D206" s="284" t="s">
        <v>7140</v>
      </c>
      <c r="E206" s="284" t="s">
        <v>7241</v>
      </c>
      <c r="F206" s="284" t="s">
        <v>7293</v>
      </c>
      <c r="G206" s="284">
        <v>2016</v>
      </c>
      <c r="H206" s="284">
        <v>6100037507</v>
      </c>
      <c r="I206" s="284">
        <v>6100037507</v>
      </c>
      <c r="J206" s="293" t="s">
        <v>7363</v>
      </c>
      <c r="K206" s="284" t="s">
        <v>7448</v>
      </c>
      <c r="L206" s="284" t="s">
        <v>8485</v>
      </c>
      <c r="M206" s="290" t="s">
        <v>8487</v>
      </c>
      <c r="N206" s="294" t="e">
        <v>#N/A</v>
      </c>
    </row>
    <row r="207" spans="1:14" s="295" customFormat="1" ht="47.25" outlineLevel="1">
      <c r="A207" s="358">
        <v>201</v>
      </c>
      <c r="B207" s="275">
        <v>7588</v>
      </c>
      <c r="C207" s="303" t="s">
        <v>132</v>
      </c>
      <c r="D207" s="284" t="s">
        <v>7154</v>
      </c>
      <c r="E207" s="284" t="s">
        <v>7255</v>
      </c>
      <c r="F207" s="284" t="s">
        <v>7293</v>
      </c>
      <c r="G207" s="284">
        <v>2016</v>
      </c>
      <c r="H207" s="284">
        <v>6100038423</v>
      </c>
      <c r="I207" s="284">
        <v>6100038423</v>
      </c>
      <c r="J207" s="293" t="s">
        <v>7374</v>
      </c>
      <c r="K207" s="284" t="s">
        <v>7463</v>
      </c>
      <c r="L207" s="284" t="s">
        <v>8507</v>
      </c>
      <c r="M207" s="290" t="s">
        <v>8508</v>
      </c>
      <c r="N207" s="294" t="e">
        <v>#N/A</v>
      </c>
    </row>
    <row r="208" spans="1:14" s="295" customFormat="1" ht="78.75" outlineLevel="1">
      <c r="A208" s="358">
        <v>202</v>
      </c>
      <c r="B208" s="275">
        <v>7589</v>
      </c>
      <c r="C208" s="303" t="s">
        <v>132</v>
      </c>
      <c r="D208" s="284" t="s">
        <v>7155</v>
      </c>
      <c r="E208" s="284" t="s">
        <v>7256</v>
      </c>
      <c r="F208" s="284" t="s">
        <v>7293</v>
      </c>
      <c r="G208" s="284">
        <v>2016</v>
      </c>
      <c r="H208" s="284">
        <v>6100037877</v>
      </c>
      <c r="I208" s="284">
        <v>6100037877</v>
      </c>
      <c r="J208" s="293" t="s">
        <v>7375</v>
      </c>
      <c r="K208" s="284" t="s">
        <v>7464</v>
      </c>
      <c r="L208" s="284" t="s">
        <v>8509</v>
      </c>
      <c r="M208" s="290" t="s">
        <v>8510</v>
      </c>
      <c r="N208" s="294" t="e">
        <v>#N/A</v>
      </c>
    </row>
    <row r="209" spans="1:14" s="295" customFormat="1" ht="47.25" outlineLevel="1">
      <c r="A209" s="358">
        <v>203</v>
      </c>
      <c r="B209" s="275">
        <v>7590</v>
      </c>
      <c r="C209" s="303" t="s">
        <v>132</v>
      </c>
      <c r="D209" s="284" t="s">
        <v>7156</v>
      </c>
      <c r="E209" s="284" t="s">
        <v>7257</v>
      </c>
      <c r="F209" s="284" t="s">
        <v>7293</v>
      </c>
      <c r="G209" s="284">
        <v>2016</v>
      </c>
      <c r="H209" s="284">
        <v>6100037527</v>
      </c>
      <c r="I209" s="284">
        <v>6100037527</v>
      </c>
      <c r="J209" s="293" t="s">
        <v>7376</v>
      </c>
      <c r="K209" s="284" t="s">
        <v>7465</v>
      </c>
      <c r="L209" s="284" t="s">
        <v>8507</v>
      </c>
      <c r="M209" s="290"/>
      <c r="N209" s="294" t="e">
        <v>#N/A</v>
      </c>
    </row>
    <row r="210" spans="1:14" s="295" customFormat="1" ht="63" outlineLevel="1">
      <c r="A210" s="358">
        <v>204</v>
      </c>
      <c r="B210" s="275">
        <v>7591</v>
      </c>
      <c r="C210" s="303" t="s">
        <v>132</v>
      </c>
      <c r="D210" s="284" t="s">
        <v>7159</v>
      </c>
      <c r="E210" s="284" t="s">
        <v>7260</v>
      </c>
      <c r="F210" s="284" t="s">
        <v>7293</v>
      </c>
      <c r="G210" s="284">
        <v>2016</v>
      </c>
      <c r="H210" s="284">
        <v>6100037730</v>
      </c>
      <c r="I210" s="284">
        <v>6100037730</v>
      </c>
      <c r="J210" s="293" t="s">
        <v>7382</v>
      </c>
      <c r="K210" s="284" t="s">
        <v>7468</v>
      </c>
      <c r="L210" s="284" t="s">
        <v>8515</v>
      </c>
      <c r="M210" s="290"/>
      <c r="N210" s="294" t="e">
        <v>#N/A</v>
      </c>
    </row>
    <row r="211" spans="1:14" s="295" customFormat="1" ht="47.25" outlineLevel="1">
      <c r="A211" s="358">
        <v>205</v>
      </c>
      <c r="B211" s="275">
        <v>7594</v>
      </c>
      <c r="C211" s="303" t="s">
        <v>132</v>
      </c>
      <c r="D211" s="284" t="s">
        <v>7160</v>
      </c>
      <c r="E211" s="284" t="s">
        <v>7261</v>
      </c>
      <c r="F211" s="284" t="s">
        <v>7293</v>
      </c>
      <c r="G211" s="284">
        <v>2016</v>
      </c>
      <c r="H211" s="284">
        <v>6100005775</v>
      </c>
      <c r="I211" s="284">
        <v>6100005775</v>
      </c>
      <c r="J211" s="293" t="s">
        <v>7383</v>
      </c>
      <c r="K211" s="284" t="s">
        <v>7469</v>
      </c>
      <c r="L211" s="284" t="s">
        <v>8516</v>
      </c>
      <c r="M211" s="290"/>
      <c r="N211" s="294" t="e">
        <v>#N/A</v>
      </c>
    </row>
    <row r="212" spans="1:14" s="295" customFormat="1" ht="47.25" outlineLevel="1">
      <c r="A212" s="358">
        <v>206</v>
      </c>
      <c r="B212" s="275">
        <v>7595</v>
      </c>
      <c r="C212" s="303" t="s">
        <v>132</v>
      </c>
      <c r="D212" s="284" t="s">
        <v>7161</v>
      </c>
      <c r="E212" s="284" t="s">
        <v>7262</v>
      </c>
      <c r="F212" s="284" t="s">
        <v>7293</v>
      </c>
      <c r="G212" s="284">
        <v>2016</v>
      </c>
      <c r="H212" s="284">
        <v>6100024506</v>
      </c>
      <c r="I212" s="284">
        <v>6100024506</v>
      </c>
      <c r="J212" s="293" t="s">
        <v>7384</v>
      </c>
      <c r="K212" s="284" t="s">
        <v>7470</v>
      </c>
      <c r="L212" s="284" t="s">
        <v>8517</v>
      </c>
      <c r="M212" s="290"/>
      <c r="N212" s="294" t="e">
        <v>#N/A</v>
      </c>
    </row>
    <row r="213" spans="1:14" s="295" customFormat="1" ht="63" outlineLevel="1">
      <c r="A213" s="358">
        <v>207</v>
      </c>
      <c r="B213" s="275">
        <v>7596</v>
      </c>
      <c r="C213" s="303" t="s">
        <v>132</v>
      </c>
      <c r="D213" s="284" t="s">
        <v>7162</v>
      </c>
      <c r="E213" s="284" t="s">
        <v>7263</v>
      </c>
      <c r="F213" s="284" t="s">
        <v>7293</v>
      </c>
      <c r="G213" s="284">
        <v>2016</v>
      </c>
      <c r="H213" s="284">
        <v>6100037832</v>
      </c>
      <c r="I213" s="284">
        <v>6100037832</v>
      </c>
      <c r="J213" s="293" t="s">
        <v>7381</v>
      </c>
      <c r="K213" s="284" t="s">
        <v>7471</v>
      </c>
      <c r="L213" s="284" t="s">
        <v>8518</v>
      </c>
      <c r="M213" s="290" t="s">
        <v>8519</v>
      </c>
      <c r="N213" s="294" t="e">
        <v>#N/A</v>
      </c>
    </row>
    <row r="214" spans="1:14" s="295" customFormat="1" ht="78.75" outlineLevel="1">
      <c r="A214" s="358">
        <v>208</v>
      </c>
      <c r="B214" s="296">
        <v>8265</v>
      </c>
      <c r="C214" s="303" t="s">
        <v>132</v>
      </c>
      <c r="D214" s="284" t="s">
        <v>7119</v>
      </c>
      <c r="E214" s="284" t="s">
        <v>7209</v>
      </c>
      <c r="F214" s="284" t="s">
        <v>7293</v>
      </c>
      <c r="G214" s="284">
        <v>2016</v>
      </c>
      <c r="H214" s="284">
        <v>6100025464</v>
      </c>
      <c r="I214" s="284">
        <v>6100025464</v>
      </c>
      <c r="J214" s="293" t="s">
        <v>7337</v>
      </c>
      <c r="K214" s="284" t="s">
        <v>7416</v>
      </c>
      <c r="L214" s="284" t="s">
        <v>8446</v>
      </c>
      <c r="M214" s="290"/>
      <c r="N214" s="294" t="e">
        <v>#N/A</v>
      </c>
    </row>
    <row r="215" spans="1:14" s="295" customFormat="1" ht="63" outlineLevel="1">
      <c r="A215" s="358">
        <v>209</v>
      </c>
      <c r="B215" s="296">
        <v>8266</v>
      </c>
      <c r="C215" s="303" t="s">
        <v>132</v>
      </c>
      <c r="D215" s="284" t="s">
        <v>7163</v>
      </c>
      <c r="E215" s="284" t="s">
        <v>7264</v>
      </c>
      <c r="F215" s="284" t="s">
        <v>7293</v>
      </c>
      <c r="G215" s="284">
        <v>2016</v>
      </c>
      <c r="H215" s="284">
        <v>6100033594</v>
      </c>
      <c r="I215" s="284">
        <v>6100033594</v>
      </c>
      <c r="J215" s="293" t="s">
        <v>7319</v>
      </c>
      <c r="K215" s="284" t="s">
        <v>7472</v>
      </c>
      <c r="L215" s="284" t="s">
        <v>8521</v>
      </c>
      <c r="M215" s="290" t="s">
        <v>8522</v>
      </c>
      <c r="N215" s="294" t="e">
        <v>#N/A</v>
      </c>
    </row>
    <row r="216" spans="1:14" s="295" customFormat="1" ht="47.25" outlineLevel="1">
      <c r="A216" s="358">
        <v>210</v>
      </c>
      <c r="B216" s="296">
        <v>8267</v>
      </c>
      <c r="C216" s="303" t="s">
        <v>132</v>
      </c>
      <c r="D216" s="284" t="s">
        <v>7130</v>
      </c>
      <c r="E216" s="284" t="s">
        <v>7220</v>
      </c>
      <c r="F216" s="284" t="s">
        <v>7293</v>
      </c>
      <c r="G216" s="284">
        <v>2016</v>
      </c>
      <c r="H216" s="284">
        <v>6100033963</v>
      </c>
      <c r="I216" s="284">
        <v>6100033963</v>
      </c>
      <c r="J216" s="293" t="s">
        <v>7340</v>
      </c>
      <c r="K216" s="284" t="s">
        <v>7427</v>
      </c>
      <c r="L216" s="284" t="s">
        <v>8463</v>
      </c>
      <c r="M216" s="290" t="s">
        <v>8464</v>
      </c>
      <c r="N216" s="294" t="e">
        <v>#N/A</v>
      </c>
    </row>
    <row r="217" spans="1:14" s="295" customFormat="1" ht="47.25" outlineLevel="1">
      <c r="A217" s="358">
        <v>211</v>
      </c>
      <c r="B217" s="296">
        <v>8268</v>
      </c>
      <c r="C217" s="303" t="s">
        <v>132</v>
      </c>
      <c r="D217" s="284" t="s">
        <v>7164</v>
      </c>
      <c r="E217" s="284" t="s">
        <v>7265</v>
      </c>
      <c r="F217" s="284" t="s">
        <v>7293</v>
      </c>
      <c r="G217" s="284">
        <v>2016</v>
      </c>
      <c r="H217" s="284">
        <v>6100034697</v>
      </c>
      <c r="I217" s="284">
        <v>6100034697</v>
      </c>
      <c r="J217" s="293" t="s">
        <v>7386</v>
      </c>
      <c r="K217" s="284" t="s">
        <v>7473</v>
      </c>
      <c r="L217" s="284" t="s">
        <v>8523</v>
      </c>
      <c r="M217" s="290" t="s">
        <v>8524</v>
      </c>
      <c r="N217" s="294" t="e">
        <v>#N/A</v>
      </c>
    </row>
    <row r="218" spans="1:14" s="295" customFormat="1" ht="47.25" outlineLevel="1">
      <c r="A218" s="358">
        <v>212</v>
      </c>
      <c r="B218" s="296">
        <v>8269</v>
      </c>
      <c r="C218" s="303" t="s">
        <v>132</v>
      </c>
      <c r="D218" s="284" t="s">
        <v>7165</v>
      </c>
      <c r="E218" s="284" t="s">
        <v>7266</v>
      </c>
      <c r="F218" s="284" t="s">
        <v>7293</v>
      </c>
      <c r="G218" s="284">
        <v>2016</v>
      </c>
      <c r="H218" s="284">
        <v>6100035360</v>
      </c>
      <c r="I218" s="284">
        <v>6100035360</v>
      </c>
      <c r="J218" s="293" t="s">
        <v>7346</v>
      </c>
      <c r="K218" s="284" t="s">
        <v>7474</v>
      </c>
      <c r="L218" s="284" t="s">
        <v>8525</v>
      </c>
      <c r="M218" s="290" t="s">
        <v>8526</v>
      </c>
      <c r="N218" s="294" t="e">
        <v>#N/A</v>
      </c>
    </row>
    <row r="219" spans="1:14" s="295" customFormat="1" ht="47.25" outlineLevel="1">
      <c r="A219" s="358">
        <v>213</v>
      </c>
      <c r="B219" s="296">
        <v>8270</v>
      </c>
      <c r="C219" s="303" t="s">
        <v>132</v>
      </c>
      <c r="D219" s="284" t="s">
        <v>7166</v>
      </c>
      <c r="E219" s="284" t="s">
        <v>7267</v>
      </c>
      <c r="F219" s="284" t="s">
        <v>7293</v>
      </c>
      <c r="G219" s="284">
        <v>2016</v>
      </c>
      <c r="H219" s="284">
        <v>6100035313</v>
      </c>
      <c r="I219" s="284">
        <v>6100035313</v>
      </c>
      <c r="J219" s="293" t="s">
        <v>7368</v>
      </c>
      <c r="K219" s="284" t="s">
        <v>7475</v>
      </c>
      <c r="L219" s="284" t="s">
        <v>8527</v>
      </c>
      <c r="M219" s="290"/>
      <c r="N219" s="294" t="e">
        <v>#N/A</v>
      </c>
    </row>
    <row r="220" spans="1:14" s="295" customFormat="1" ht="47.25" outlineLevel="1">
      <c r="A220" s="358">
        <v>214</v>
      </c>
      <c r="B220" s="296">
        <v>8272</v>
      </c>
      <c r="C220" s="303" t="s">
        <v>132</v>
      </c>
      <c r="D220" s="284" t="s">
        <v>7123</v>
      </c>
      <c r="E220" s="284" t="s">
        <v>7235</v>
      </c>
      <c r="F220" s="284" t="s">
        <v>7293</v>
      </c>
      <c r="G220" s="284">
        <v>2016</v>
      </c>
      <c r="H220" s="284">
        <v>6100035308</v>
      </c>
      <c r="I220" s="284">
        <v>6100035308</v>
      </c>
      <c r="J220" s="293" t="s">
        <v>7358</v>
      </c>
      <c r="K220" s="284" t="s">
        <v>7442</v>
      </c>
      <c r="L220" s="284" t="s">
        <v>8451</v>
      </c>
      <c r="M220" s="290"/>
      <c r="N220" s="294" t="e">
        <v>#N/A</v>
      </c>
    </row>
    <row r="221" spans="1:14" s="295" customFormat="1" ht="47.25" outlineLevel="1">
      <c r="A221" s="358">
        <v>215</v>
      </c>
      <c r="B221" s="296">
        <v>8273</v>
      </c>
      <c r="C221" s="303" t="s">
        <v>132</v>
      </c>
      <c r="D221" s="284" t="s">
        <v>7167</v>
      </c>
      <c r="E221" s="284" t="s">
        <v>7268</v>
      </c>
      <c r="F221" s="284" t="s">
        <v>7293</v>
      </c>
      <c r="G221" s="284">
        <v>2016</v>
      </c>
      <c r="H221" s="284">
        <v>6100035849</v>
      </c>
      <c r="I221" s="284">
        <v>6100035849</v>
      </c>
      <c r="J221" s="293" t="s">
        <v>7377</v>
      </c>
      <c r="K221" s="284" t="s">
        <v>7476</v>
      </c>
      <c r="L221" s="284" t="s">
        <v>8528</v>
      </c>
      <c r="M221" s="290"/>
      <c r="N221" s="294" t="e">
        <v>#N/A</v>
      </c>
    </row>
    <row r="222" spans="1:14" s="295" customFormat="1" ht="47.25" outlineLevel="1">
      <c r="A222" s="358">
        <v>216</v>
      </c>
      <c r="B222" s="296">
        <v>8274</v>
      </c>
      <c r="C222" s="303" t="s">
        <v>132</v>
      </c>
      <c r="D222" s="284" t="s">
        <v>7168</v>
      </c>
      <c r="E222" s="284" t="s">
        <v>7269</v>
      </c>
      <c r="F222" s="284" t="s">
        <v>7293</v>
      </c>
      <c r="G222" s="284">
        <v>2016</v>
      </c>
      <c r="H222" s="284">
        <v>6100037089</v>
      </c>
      <c r="I222" s="284">
        <v>6100037089</v>
      </c>
      <c r="J222" s="293" t="s">
        <v>7380</v>
      </c>
      <c r="K222" s="284" t="s">
        <v>7477</v>
      </c>
      <c r="L222" s="284" t="s">
        <v>8529</v>
      </c>
      <c r="M222" s="290"/>
      <c r="N222" s="294" t="e">
        <v>#N/A</v>
      </c>
    </row>
    <row r="223" spans="1:14" s="295" customFormat="1" ht="47.25" outlineLevel="1">
      <c r="A223" s="358">
        <v>217</v>
      </c>
      <c r="B223" s="296">
        <v>8276</v>
      </c>
      <c r="C223" s="303" t="s">
        <v>132</v>
      </c>
      <c r="D223" s="284" t="s">
        <v>7169</v>
      </c>
      <c r="E223" s="284" t="s">
        <v>7270</v>
      </c>
      <c r="F223" s="284" t="s">
        <v>7293</v>
      </c>
      <c r="G223" s="284">
        <v>2016</v>
      </c>
      <c r="H223" s="284">
        <v>6100037944</v>
      </c>
      <c r="I223" s="284">
        <v>6100037944</v>
      </c>
      <c r="J223" s="293" t="s">
        <v>7366</v>
      </c>
      <c r="K223" s="284" t="s">
        <v>7478</v>
      </c>
      <c r="L223" s="284" t="s">
        <v>8530</v>
      </c>
      <c r="M223" s="290"/>
      <c r="N223" s="294" t="e">
        <v>#N/A</v>
      </c>
    </row>
    <row r="224" spans="1:14" s="295" customFormat="1" ht="47.25" outlineLevel="1">
      <c r="A224" s="358">
        <v>218</v>
      </c>
      <c r="B224" s="296">
        <v>8278</v>
      </c>
      <c r="C224" s="303" t="s">
        <v>132</v>
      </c>
      <c r="D224" s="284" t="s">
        <v>7170</v>
      </c>
      <c r="E224" s="284" t="s">
        <v>7271</v>
      </c>
      <c r="F224" s="284" t="s">
        <v>7293</v>
      </c>
      <c r="G224" s="284">
        <v>2016</v>
      </c>
      <c r="H224" s="284">
        <v>6100037911</v>
      </c>
      <c r="I224" s="284">
        <v>6100037911</v>
      </c>
      <c r="J224" s="293" t="s">
        <v>7366</v>
      </c>
      <c r="K224" s="284" t="s">
        <v>7479</v>
      </c>
      <c r="L224" s="284" t="s">
        <v>8531</v>
      </c>
      <c r="M224" s="290" t="s">
        <v>8532</v>
      </c>
      <c r="N224" s="294" t="e">
        <v>#N/A</v>
      </c>
    </row>
    <row r="225" spans="1:14" s="295" customFormat="1" ht="47.25" outlineLevel="1">
      <c r="A225" s="358">
        <v>219</v>
      </c>
      <c r="B225" s="296">
        <v>8279</v>
      </c>
      <c r="C225" s="303" t="s">
        <v>132</v>
      </c>
      <c r="D225" s="284" t="s">
        <v>7171</v>
      </c>
      <c r="E225" s="284" t="s">
        <v>7272</v>
      </c>
      <c r="F225" s="284" t="s">
        <v>7293</v>
      </c>
      <c r="G225" s="284">
        <v>2016</v>
      </c>
      <c r="H225" s="284">
        <v>6100037884</v>
      </c>
      <c r="I225" s="284">
        <v>6100037884</v>
      </c>
      <c r="J225" s="293" t="s">
        <v>7366</v>
      </c>
      <c r="K225" s="284" t="s">
        <v>7480</v>
      </c>
      <c r="L225" s="284" t="s">
        <v>8533</v>
      </c>
      <c r="M225" s="290" t="s">
        <v>8389</v>
      </c>
      <c r="N225" s="294" t="e">
        <v>#N/A</v>
      </c>
    </row>
    <row r="226" spans="1:14" s="295" customFormat="1" ht="47.25" outlineLevel="1">
      <c r="A226" s="358">
        <v>220</v>
      </c>
      <c r="B226" s="296">
        <v>8280</v>
      </c>
      <c r="C226" s="303" t="s">
        <v>132</v>
      </c>
      <c r="D226" s="284" t="s">
        <v>7172</v>
      </c>
      <c r="E226" s="284" t="s">
        <v>7273</v>
      </c>
      <c r="F226" s="284" t="s">
        <v>7293</v>
      </c>
      <c r="G226" s="284">
        <v>2016</v>
      </c>
      <c r="H226" s="284">
        <v>6100037876</v>
      </c>
      <c r="I226" s="284">
        <v>6100037876</v>
      </c>
      <c r="J226" s="293" t="s">
        <v>7387</v>
      </c>
      <c r="K226" s="284" t="s">
        <v>7481</v>
      </c>
      <c r="L226" s="284" t="s">
        <v>8534</v>
      </c>
      <c r="M226" s="290"/>
      <c r="N226" s="294" t="e">
        <v>#N/A</v>
      </c>
    </row>
    <row r="227" spans="1:14" s="295" customFormat="1" ht="47.25" outlineLevel="1">
      <c r="A227" s="358">
        <v>221</v>
      </c>
      <c r="B227" s="296">
        <v>8281</v>
      </c>
      <c r="C227" s="303" t="s">
        <v>132</v>
      </c>
      <c r="D227" s="284" t="s">
        <v>7173</v>
      </c>
      <c r="E227" s="284" t="s">
        <v>7274</v>
      </c>
      <c r="F227" s="284" t="s">
        <v>7293</v>
      </c>
      <c r="G227" s="284">
        <v>2016</v>
      </c>
      <c r="H227" s="284">
        <v>6100037899</v>
      </c>
      <c r="I227" s="284">
        <v>6100037899</v>
      </c>
      <c r="J227" s="293" t="s">
        <v>7387</v>
      </c>
      <c r="K227" s="284" t="s">
        <v>7482</v>
      </c>
      <c r="L227" s="284" t="s">
        <v>8535</v>
      </c>
      <c r="M227" s="290" t="s">
        <v>8391</v>
      </c>
      <c r="N227" s="294" t="e">
        <v>#N/A</v>
      </c>
    </row>
    <row r="228" spans="1:14" s="295" customFormat="1" ht="47.25" outlineLevel="1">
      <c r="A228" s="358">
        <v>222</v>
      </c>
      <c r="B228" s="296">
        <v>8283</v>
      </c>
      <c r="C228" s="303" t="s">
        <v>132</v>
      </c>
      <c r="D228" s="284" t="s">
        <v>7154</v>
      </c>
      <c r="E228" s="284" t="s">
        <v>7255</v>
      </c>
      <c r="F228" s="284" t="s">
        <v>7293</v>
      </c>
      <c r="G228" s="284">
        <v>2016</v>
      </c>
      <c r="H228" s="284">
        <v>6100038423</v>
      </c>
      <c r="I228" s="284">
        <v>6100038423</v>
      </c>
      <c r="J228" s="293" t="s">
        <v>7374</v>
      </c>
      <c r="K228" s="284" t="s">
        <v>7463</v>
      </c>
      <c r="L228" s="284" t="s">
        <v>8507</v>
      </c>
      <c r="M228" s="290" t="s">
        <v>8508</v>
      </c>
      <c r="N228" s="294" t="e">
        <v>#N/A</v>
      </c>
    </row>
    <row r="229" spans="1:14" s="295" customFormat="1" ht="78.75" outlineLevel="1">
      <c r="A229" s="358">
        <v>223</v>
      </c>
      <c r="B229" s="296">
        <v>8284</v>
      </c>
      <c r="C229" s="303" t="s">
        <v>132</v>
      </c>
      <c r="D229" s="284" t="s">
        <v>7155</v>
      </c>
      <c r="E229" s="284" t="s">
        <v>7256</v>
      </c>
      <c r="F229" s="284" t="s">
        <v>7293</v>
      </c>
      <c r="G229" s="284">
        <v>2016</v>
      </c>
      <c r="H229" s="284">
        <v>6100037877</v>
      </c>
      <c r="I229" s="284">
        <v>6100037877</v>
      </c>
      <c r="J229" s="293" t="s">
        <v>7375</v>
      </c>
      <c r="K229" s="284" t="s">
        <v>7464</v>
      </c>
      <c r="L229" s="284" t="s">
        <v>8509</v>
      </c>
      <c r="M229" s="290" t="s">
        <v>8510</v>
      </c>
      <c r="N229" s="294" t="e">
        <v>#N/A</v>
      </c>
    </row>
    <row r="230" spans="1:14" s="295" customFormat="1" ht="47.25" outlineLevel="1">
      <c r="A230" s="358">
        <v>224</v>
      </c>
      <c r="B230" s="296">
        <v>8285</v>
      </c>
      <c r="C230" s="303" t="s">
        <v>132</v>
      </c>
      <c r="D230" s="284" t="s">
        <v>7156</v>
      </c>
      <c r="E230" s="284" t="s">
        <v>7257</v>
      </c>
      <c r="F230" s="284" t="s">
        <v>7293</v>
      </c>
      <c r="G230" s="284">
        <v>2016</v>
      </c>
      <c r="H230" s="284">
        <v>6100037527</v>
      </c>
      <c r="I230" s="284">
        <v>6100037527</v>
      </c>
      <c r="J230" s="293" t="s">
        <v>7376</v>
      </c>
      <c r="K230" s="284" t="s">
        <v>7465</v>
      </c>
      <c r="L230" s="284" t="s">
        <v>8507</v>
      </c>
      <c r="M230" s="290"/>
      <c r="N230" s="294" t="e">
        <v>#N/A</v>
      </c>
    </row>
    <row r="231" spans="1:14" s="295" customFormat="1" ht="63" outlineLevel="1">
      <c r="A231" s="358">
        <v>225</v>
      </c>
      <c r="B231" s="296">
        <v>8286</v>
      </c>
      <c r="C231" s="303" t="s">
        <v>132</v>
      </c>
      <c r="D231" s="284" t="s">
        <v>7159</v>
      </c>
      <c r="E231" s="284" t="s">
        <v>7260</v>
      </c>
      <c r="F231" s="284" t="s">
        <v>7293</v>
      </c>
      <c r="G231" s="284">
        <v>2016</v>
      </c>
      <c r="H231" s="284">
        <v>6100037730</v>
      </c>
      <c r="I231" s="284">
        <v>6100037730</v>
      </c>
      <c r="J231" s="293" t="s">
        <v>7382</v>
      </c>
      <c r="K231" s="284" t="s">
        <v>7468</v>
      </c>
      <c r="L231" s="284" t="s">
        <v>8515</v>
      </c>
      <c r="M231" s="290"/>
      <c r="N231" s="294" t="e">
        <v>#N/A</v>
      </c>
    </row>
    <row r="232" spans="1:14" s="295" customFormat="1" ht="47.25" outlineLevel="1">
      <c r="A232" s="358">
        <v>226</v>
      </c>
      <c r="B232" s="296">
        <v>8287</v>
      </c>
      <c r="C232" s="303" t="s">
        <v>132</v>
      </c>
      <c r="D232" s="284" t="s">
        <v>7174</v>
      </c>
      <c r="E232" s="284" t="s">
        <v>7275</v>
      </c>
      <c r="F232" s="284" t="s">
        <v>7293</v>
      </c>
      <c r="G232" s="284">
        <v>2016</v>
      </c>
      <c r="H232" s="284">
        <v>6100038349</v>
      </c>
      <c r="I232" s="284">
        <v>6100038349</v>
      </c>
      <c r="J232" s="293" t="s">
        <v>7374</v>
      </c>
      <c r="K232" s="284" t="s">
        <v>7483</v>
      </c>
      <c r="L232" s="284" t="s">
        <v>8536</v>
      </c>
      <c r="M232" s="290"/>
      <c r="N232" s="294" t="e">
        <v>#N/A</v>
      </c>
    </row>
    <row r="233" spans="1:14" s="295" customFormat="1" ht="47.25" outlineLevel="1">
      <c r="A233" s="358">
        <v>227</v>
      </c>
      <c r="B233" s="296">
        <v>8288</v>
      </c>
      <c r="C233" s="303" t="s">
        <v>132</v>
      </c>
      <c r="D233" s="284" t="s">
        <v>7175</v>
      </c>
      <c r="E233" s="284" t="s">
        <v>7276</v>
      </c>
      <c r="F233" s="284" t="s">
        <v>7293</v>
      </c>
      <c r="G233" s="284">
        <v>2016</v>
      </c>
      <c r="H233" s="284">
        <v>6100038446</v>
      </c>
      <c r="I233" s="284">
        <v>6100038446</v>
      </c>
      <c r="J233" s="293" t="s">
        <v>7370</v>
      </c>
      <c r="K233" s="284" t="s">
        <v>7484</v>
      </c>
      <c r="L233" s="284" t="s">
        <v>8507</v>
      </c>
      <c r="M233" s="290" t="s">
        <v>8537</v>
      </c>
      <c r="N233" s="294" t="e">
        <v>#N/A</v>
      </c>
    </row>
    <row r="234" spans="1:14" s="295" customFormat="1" ht="78.75" outlineLevel="1">
      <c r="A234" s="358">
        <v>228</v>
      </c>
      <c r="B234" s="296">
        <v>8289</v>
      </c>
      <c r="C234" s="303" t="s">
        <v>132</v>
      </c>
      <c r="D234" s="284" t="s">
        <v>7176</v>
      </c>
      <c r="E234" s="284" t="s">
        <v>7277</v>
      </c>
      <c r="F234" s="284" t="s">
        <v>7293</v>
      </c>
      <c r="G234" s="284">
        <v>2016</v>
      </c>
      <c r="H234" s="284">
        <v>6100038224</v>
      </c>
      <c r="I234" s="284">
        <v>6100038224</v>
      </c>
      <c r="J234" s="293" t="s">
        <v>7378</v>
      </c>
      <c r="K234" s="284" t="s">
        <v>7485</v>
      </c>
      <c r="L234" s="284" t="s">
        <v>8538</v>
      </c>
      <c r="M234" s="290" t="s">
        <v>8539</v>
      </c>
      <c r="N234" s="294" t="e">
        <v>#N/A</v>
      </c>
    </row>
    <row r="235" spans="1:14" s="295" customFormat="1" ht="47.25" outlineLevel="1">
      <c r="A235" s="358">
        <v>229</v>
      </c>
      <c r="B235" s="296">
        <v>8290</v>
      </c>
      <c r="C235" s="303" t="s">
        <v>132</v>
      </c>
      <c r="D235" s="284" t="s">
        <v>7177</v>
      </c>
      <c r="E235" s="284" t="s">
        <v>7278</v>
      </c>
      <c r="F235" s="284" t="s">
        <v>7293</v>
      </c>
      <c r="G235" s="284">
        <v>2016</v>
      </c>
      <c r="H235" s="284">
        <v>6100038339</v>
      </c>
      <c r="I235" s="284">
        <v>6100038339</v>
      </c>
      <c r="J235" s="293" t="s">
        <v>7385</v>
      </c>
      <c r="K235" s="284" t="s">
        <v>7486</v>
      </c>
      <c r="L235" s="284" t="s">
        <v>8540</v>
      </c>
      <c r="M235" s="290"/>
      <c r="N235" s="294" t="e">
        <v>#N/A</v>
      </c>
    </row>
    <row r="236" spans="1:14" s="295" customFormat="1" ht="47.25" outlineLevel="1">
      <c r="A236" s="358">
        <v>230</v>
      </c>
      <c r="B236" s="296">
        <v>8291</v>
      </c>
      <c r="C236" s="303" t="s">
        <v>132</v>
      </c>
      <c r="D236" s="284" t="s">
        <v>7178</v>
      </c>
      <c r="E236" s="284" t="s">
        <v>7279</v>
      </c>
      <c r="F236" s="284" t="s">
        <v>7293</v>
      </c>
      <c r="G236" s="284">
        <v>2016</v>
      </c>
      <c r="H236" s="284">
        <v>6100038642</v>
      </c>
      <c r="I236" s="284">
        <v>6100038642</v>
      </c>
      <c r="J236" s="293" t="s">
        <v>7388</v>
      </c>
      <c r="K236" s="284" t="s">
        <v>7487</v>
      </c>
      <c r="L236" s="284" t="s">
        <v>8541</v>
      </c>
      <c r="M236" s="290" t="s">
        <v>8349</v>
      </c>
      <c r="N236" s="294" t="e">
        <v>#N/A</v>
      </c>
    </row>
    <row r="237" spans="1:14" s="295" customFormat="1" ht="47.25" outlineLevel="1">
      <c r="A237" s="358">
        <v>231</v>
      </c>
      <c r="B237" s="296">
        <v>8294</v>
      </c>
      <c r="C237" s="303" t="s">
        <v>132</v>
      </c>
      <c r="D237" s="284" t="s">
        <v>7179</v>
      </c>
      <c r="E237" s="284" t="s">
        <v>7280</v>
      </c>
      <c r="F237" s="284" t="s">
        <v>7293</v>
      </c>
      <c r="G237" s="284">
        <v>2016</v>
      </c>
      <c r="H237" s="284">
        <v>6100038425</v>
      </c>
      <c r="I237" s="284">
        <v>6100038425</v>
      </c>
      <c r="J237" s="293" t="s">
        <v>7379</v>
      </c>
      <c r="K237" s="284" t="s">
        <v>7488</v>
      </c>
      <c r="L237" s="284" t="s">
        <v>7179</v>
      </c>
      <c r="M237" s="290" t="s">
        <v>8542</v>
      </c>
      <c r="N237" s="294" t="e">
        <v>#N/A</v>
      </c>
    </row>
    <row r="238" spans="1:14" s="295" customFormat="1" ht="47.25" outlineLevel="1">
      <c r="A238" s="358">
        <v>232</v>
      </c>
      <c r="B238" s="296">
        <v>8295</v>
      </c>
      <c r="C238" s="303" t="s">
        <v>132</v>
      </c>
      <c r="D238" s="284" t="s">
        <v>7161</v>
      </c>
      <c r="E238" s="284" t="s">
        <v>7262</v>
      </c>
      <c r="F238" s="284" t="s">
        <v>7293</v>
      </c>
      <c r="G238" s="284">
        <v>2016</v>
      </c>
      <c r="H238" s="284">
        <v>6100024506</v>
      </c>
      <c r="I238" s="284">
        <v>6100024506</v>
      </c>
      <c r="J238" s="293" t="s">
        <v>7384</v>
      </c>
      <c r="K238" s="284" t="s">
        <v>7470</v>
      </c>
      <c r="L238" s="284" t="s">
        <v>8517</v>
      </c>
      <c r="M238" s="290"/>
      <c r="N238" s="294" t="e">
        <v>#N/A</v>
      </c>
    </row>
    <row r="239" spans="1:14" s="295" customFormat="1" ht="47.25" outlineLevel="1">
      <c r="A239" s="358">
        <v>233</v>
      </c>
      <c r="B239" s="296">
        <v>8296</v>
      </c>
      <c r="C239" s="303" t="s">
        <v>132</v>
      </c>
      <c r="D239" s="284" t="s">
        <v>7180</v>
      </c>
      <c r="E239" s="284" t="s">
        <v>7281</v>
      </c>
      <c r="F239" s="284" t="s">
        <v>7293</v>
      </c>
      <c r="G239" s="284">
        <v>2016</v>
      </c>
      <c r="H239" s="284">
        <v>6100038426</v>
      </c>
      <c r="I239" s="284">
        <v>6100038426</v>
      </c>
      <c r="J239" s="293" t="s">
        <v>7379</v>
      </c>
      <c r="K239" s="284" t="s">
        <v>7489</v>
      </c>
      <c r="L239" s="284" t="s">
        <v>8485</v>
      </c>
      <c r="M239" s="290"/>
      <c r="N239" s="294" t="e">
        <v>#N/A</v>
      </c>
    </row>
    <row r="240" spans="1:14" s="295" customFormat="1" ht="47.25" outlineLevel="1">
      <c r="A240" s="358">
        <v>234</v>
      </c>
      <c r="B240" s="296">
        <v>8297</v>
      </c>
      <c r="C240" s="303" t="s">
        <v>132</v>
      </c>
      <c r="D240" s="284" t="s">
        <v>7181</v>
      </c>
      <c r="E240" s="284" t="s">
        <v>7282</v>
      </c>
      <c r="F240" s="284" t="s">
        <v>7293</v>
      </c>
      <c r="G240" s="284">
        <v>2016</v>
      </c>
      <c r="H240" s="284">
        <v>6100039350</v>
      </c>
      <c r="I240" s="284">
        <v>6100039350</v>
      </c>
      <c r="J240" s="293" t="s">
        <v>7389</v>
      </c>
      <c r="K240" s="284" t="s">
        <v>7490</v>
      </c>
      <c r="L240" s="284" t="s">
        <v>8543</v>
      </c>
      <c r="M240" s="290" t="s">
        <v>8361</v>
      </c>
      <c r="N240" s="294" t="e">
        <v>#N/A</v>
      </c>
    </row>
    <row r="241" spans="1:14" s="295" customFormat="1" ht="47.25" outlineLevel="1">
      <c r="A241" s="358">
        <v>235</v>
      </c>
      <c r="B241" s="296">
        <v>8298</v>
      </c>
      <c r="C241" s="303" t="s">
        <v>132</v>
      </c>
      <c r="D241" s="284" t="s">
        <v>7182</v>
      </c>
      <c r="E241" s="284" t="s">
        <v>7283</v>
      </c>
      <c r="F241" s="284" t="s">
        <v>7293</v>
      </c>
      <c r="G241" s="284">
        <v>2016</v>
      </c>
      <c r="H241" s="284">
        <v>6100039156</v>
      </c>
      <c r="I241" s="284">
        <v>6100039156</v>
      </c>
      <c r="J241" s="293" t="s">
        <v>7389</v>
      </c>
      <c r="K241" s="284" t="s">
        <v>7449</v>
      </c>
      <c r="L241" s="284" t="s">
        <v>8544</v>
      </c>
      <c r="M241" s="290"/>
      <c r="N241" s="294" t="e">
        <v>#N/A</v>
      </c>
    </row>
    <row r="242" spans="1:14" s="295" customFormat="1" ht="47.25" outlineLevel="1">
      <c r="A242" s="358">
        <v>236</v>
      </c>
      <c r="B242" s="296">
        <v>8299</v>
      </c>
      <c r="C242" s="303" t="s">
        <v>132</v>
      </c>
      <c r="D242" s="284" t="s">
        <v>7183</v>
      </c>
      <c r="E242" s="284" t="s">
        <v>7284</v>
      </c>
      <c r="F242" s="284" t="s">
        <v>7293</v>
      </c>
      <c r="G242" s="284">
        <v>2016</v>
      </c>
      <c r="H242" s="284">
        <v>6100039278</v>
      </c>
      <c r="I242" s="284">
        <v>6100039278</v>
      </c>
      <c r="J242" s="293" t="s">
        <v>7389</v>
      </c>
      <c r="K242" s="284" t="s">
        <v>7491</v>
      </c>
      <c r="L242" s="284" t="s">
        <v>8545</v>
      </c>
      <c r="M242" s="290" t="s">
        <v>8546</v>
      </c>
      <c r="N242" s="294" t="e">
        <v>#N/A</v>
      </c>
    </row>
    <row r="243" spans="1:14" s="295" customFormat="1" ht="47.25" outlineLevel="1">
      <c r="A243" s="358">
        <v>237</v>
      </c>
      <c r="B243" s="296">
        <v>8300</v>
      </c>
      <c r="C243" s="303" t="s">
        <v>132</v>
      </c>
      <c r="D243" s="284" t="s">
        <v>7176</v>
      </c>
      <c r="E243" s="284" t="s">
        <v>7285</v>
      </c>
      <c r="F243" s="284" t="s">
        <v>7293</v>
      </c>
      <c r="G243" s="284">
        <v>2016</v>
      </c>
      <c r="H243" s="284">
        <v>6100039280</v>
      </c>
      <c r="I243" s="284">
        <v>6100039280</v>
      </c>
      <c r="J243" s="293" t="s">
        <v>7389</v>
      </c>
      <c r="K243" s="284" t="s">
        <v>7492</v>
      </c>
      <c r="L243" s="284" t="s">
        <v>8538</v>
      </c>
      <c r="M243" s="290" t="s">
        <v>8547</v>
      </c>
      <c r="N243" s="294" t="e">
        <v>#N/A</v>
      </c>
    </row>
    <row r="244" spans="1:14" s="295" customFormat="1" ht="47.25" outlineLevel="1">
      <c r="A244" s="358">
        <v>238</v>
      </c>
      <c r="B244" s="296">
        <v>8301</v>
      </c>
      <c r="C244" s="303" t="s">
        <v>132</v>
      </c>
      <c r="D244" s="284" t="s">
        <v>7184</v>
      </c>
      <c r="E244" s="284" t="s">
        <v>7286</v>
      </c>
      <c r="F244" s="284" t="s">
        <v>7293</v>
      </c>
      <c r="G244" s="284">
        <v>2016</v>
      </c>
      <c r="H244" s="284">
        <v>6100039753</v>
      </c>
      <c r="I244" s="284">
        <v>6100039753</v>
      </c>
      <c r="J244" s="293" t="s">
        <v>7390</v>
      </c>
      <c r="K244" s="284" t="s">
        <v>7493</v>
      </c>
      <c r="L244" s="284" t="s">
        <v>8548</v>
      </c>
      <c r="M244" s="290"/>
      <c r="N244" s="294" t="e">
        <v>#N/A</v>
      </c>
    </row>
    <row r="245" spans="1:14" s="295" customFormat="1" ht="47.25" outlineLevel="1">
      <c r="A245" s="358">
        <v>239</v>
      </c>
      <c r="B245" s="296">
        <v>8304</v>
      </c>
      <c r="C245" s="303" t="s">
        <v>132</v>
      </c>
      <c r="D245" s="284" t="s">
        <v>7185</v>
      </c>
      <c r="E245" s="284" t="s">
        <v>7287</v>
      </c>
      <c r="F245" s="284" t="s">
        <v>7293</v>
      </c>
      <c r="G245" s="284">
        <v>2016</v>
      </c>
      <c r="H245" s="284">
        <v>6100039281</v>
      </c>
      <c r="I245" s="284">
        <v>6100039281</v>
      </c>
      <c r="J245" s="293" t="s">
        <v>7391</v>
      </c>
      <c r="K245" s="284" t="s">
        <v>7494</v>
      </c>
      <c r="L245" s="284" t="s">
        <v>8463</v>
      </c>
      <c r="M245" s="290" t="s">
        <v>8351</v>
      </c>
      <c r="N245" s="294" t="e">
        <v>#N/A</v>
      </c>
    </row>
    <row r="246" spans="1:14" s="295" customFormat="1" ht="47.25" outlineLevel="1">
      <c r="A246" s="358">
        <v>240</v>
      </c>
      <c r="B246" s="296">
        <v>8305</v>
      </c>
      <c r="C246" s="303" t="s">
        <v>132</v>
      </c>
      <c r="D246" s="284" t="s">
        <v>7185</v>
      </c>
      <c r="E246" s="284" t="s">
        <v>7288</v>
      </c>
      <c r="F246" s="284" t="s">
        <v>7293</v>
      </c>
      <c r="G246" s="284">
        <v>2016</v>
      </c>
      <c r="H246" s="284">
        <v>6100039967</v>
      </c>
      <c r="I246" s="284">
        <v>6100039967</v>
      </c>
      <c r="J246" s="293" t="s">
        <v>7392</v>
      </c>
      <c r="K246" s="284" t="s">
        <v>7495</v>
      </c>
      <c r="L246" s="284" t="s">
        <v>8463</v>
      </c>
      <c r="M246" s="290" t="s">
        <v>8355</v>
      </c>
      <c r="N246" s="294" t="e">
        <v>#N/A</v>
      </c>
    </row>
    <row r="247" spans="1:14" s="295" customFormat="1" ht="47.25" outlineLevel="1">
      <c r="A247" s="358">
        <v>241</v>
      </c>
      <c r="B247" s="296">
        <v>8306</v>
      </c>
      <c r="C247" s="303" t="s">
        <v>132</v>
      </c>
      <c r="D247" s="284" t="s">
        <v>7186</v>
      </c>
      <c r="E247" s="284" t="s">
        <v>7289</v>
      </c>
      <c r="F247" s="284" t="s">
        <v>7293</v>
      </c>
      <c r="G247" s="284">
        <v>2016</v>
      </c>
      <c r="H247" s="284">
        <v>6100039593</v>
      </c>
      <c r="I247" s="284">
        <v>6100039593</v>
      </c>
      <c r="J247" s="293" t="s">
        <v>7391</v>
      </c>
      <c r="K247" s="284" t="s">
        <v>7496</v>
      </c>
      <c r="L247" s="284" t="s">
        <v>8549</v>
      </c>
      <c r="M247" s="290" t="s">
        <v>8353</v>
      </c>
      <c r="N247" s="294" t="e">
        <v>#N/A</v>
      </c>
    </row>
    <row r="248" spans="1:14" s="295" customFormat="1" ht="47.25" outlineLevel="1">
      <c r="A248" s="358">
        <v>242</v>
      </c>
      <c r="B248" s="296">
        <v>8307</v>
      </c>
      <c r="C248" s="303" t="s">
        <v>132</v>
      </c>
      <c r="D248" s="284" t="s">
        <v>7180</v>
      </c>
      <c r="E248" s="284" t="s">
        <v>7290</v>
      </c>
      <c r="F248" s="284" t="s">
        <v>7293</v>
      </c>
      <c r="G248" s="284">
        <v>2016</v>
      </c>
      <c r="H248" s="284">
        <v>6100039769</v>
      </c>
      <c r="I248" s="284">
        <v>6100039769</v>
      </c>
      <c r="J248" s="293" t="s">
        <v>7392</v>
      </c>
      <c r="K248" s="284" t="s">
        <v>7497</v>
      </c>
      <c r="L248" s="284" t="s">
        <v>8485</v>
      </c>
      <c r="M248" s="290"/>
      <c r="N248" s="294" t="e">
        <v>#N/A</v>
      </c>
    </row>
    <row r="249" spans="1:14" s="295" customFormat="1" ht="47.25" outlineLevel="1">
      <c r="A249" s="358">
        <v>243</v>
      </c>
      <c r="B249" s="296">
        <v>8308</v>
      </c>
      <c r="C249" s="303" t="s">
        <v>132</v>
      </c>
      <c r="D249" s="284" t="s">
        <v>7187</v>
      </c>
      <c r="E249" s="284" t="s">
        <v>7291</v>
      </c>
      <c r="F249" s="284" t="s">
        <v>7293</v>
      </c>
      <c r="G249" s="284">
        <v>2016</v>
      </c>
      <c r="H249" s="284">
        <v>6100039574</v>
      </c>
      <c r="I249" s="284">
        <v>6100039574</v>
      </c>
      <c r="J249" s="293" t="s">
        <v>7393</v>
      </c>
      <c r="K249" s="284" t="s">
        <v>7498</v>
      </c>
      <c r="L249" s="284" t="s">
        <v>8485</v>
      </c>
      <c r="M249" s="290" t="s">
        <v>8357</v>
      </c>
      <c r="N249" s="294" t="e">
        <v>#N/A</v>
      </c>
    </row>
    <row r="250" spans="1:14" s="295" customFormat="1" ht="63" outlineLevel="1">
      <c r="A250" s="358">
        <v>244</v>
      </c>
      <c r="B250" s="296">
        <v>8309</v>
      </c>
      <c r="C250" s="303" t="s">
        <v>132</v>
      </c>
      <c r="D250" s="284" t="s">
        <v>7180</v>
      </c>
      <c r="E250" s="284" t="s">
        <v>7292</v>
      </c>
      <c r="F250" s="284" t="s">
        <v>7293</v>
      </c>
      <c r="G250" s="284">
        <v>2016</v>
      </c>
      <c r="H250" s="284">
        <v>6100038990</v>
      </c>
      <c r="I250" s="284">
        <v>6100038990</v>
      </c>
      <c r="J250" s="293" t="s">
        <v>7394</v>
      </c>
      <c r="K250" s="284" t="s">
        <v>7499</v>
      </c>
      <c r="L250" s="284" t="s">
        <v>8485</v>
      </c>
      <c r="M250" s="290"/>
      <c r="N250" s="294" t="e">
        <v>#N/A</v>
      </c>
    </row>
  </sheetData>
  <autoFilter ref="F1:F250"/>
  <customSheetViews>
    <customSheetView guid="{AD7E442E-DD5C-42DD-BCA2-ACC5576F7C88}" scale="85" showPageBreaks="1" fitToPage="1" printArea="1" showAutoFilter="1" view="pageBreakPreview">
      <pane xSplit="5" ySplit="7" topLeftCell="F4375" activePane="bottomRight" state="frozen"/>
      <selection pane="bottomRight" activeCell="G4381" sqref="G4381"/>
      <pageMargins left="0.27559055118110237" right="0.19685039370078741" top="0.78740157480314965" bottom="0.27559055118110237" header="0" footer="0"/>
      <printOptions horizontalCentered="1"/>
      <pageSetup paperSize="9" scale="40" fitToHeight="0" orientation="landscape" r:id="rId1"/>
      <headerFooter>
        <oddFooter>&amp;R&amp;P</oddFooter>
      </headerFooter>
      <autoFilter ref="A6:Y5085"/>
    </customSheetView>
    <customSheetView guid="{A211E8FE-0EB8-4B84-973D-E1AEAFDEA977}" scale="70" showPageBreaks="1" fitToPage="1" showAutoFilter="1" view="pageBreakPreview">
      <pane ySplit="6" topLeftCell="A7" activePane="bottomLeft" state="frozen"/>
      <selection pane="bottomLeft" activeCell="O10" sqref="O10"/>
      <pageMargins left="0.27559055118110237" right="0.19685039370078741" top="0.78740157480314965" bottom="0.27559055118110237" header="0" footer="0"/>
      <printOptions horizontalCentered="1"/>
      <pageSetup paperSize="9" scale="27" fitToHeight="0" orientation="landscape" r:id="rId2"/>
      <headerFooter>
        <oddFooter>&amp;R&amp;P</oddFooter>
      </headerFooter>
      <autoFilter ref="A6:Y3912"/>
    </customSheetView>
  </customSheetViews>
  <mergeCells count="8">
    <mergeCell ref="N4:N5"/>
    <mergeCell ref="A1:M2"/>
    <mergeCell ref="F4:F5"/>
    <mergeCell ref="G4:G5"/>
    <mergeCell ref="A4:A5"/>
    <mergeCell ref="D4:D5"/>
    <mergeCell ref="H4:M4"/>
    <mergeCell ref="E4:E5"/>
  </mergeCells>
  <printOptions horizontalCentered="1"/>
  <pageMargins left="0.27559055118110237" right="0.19685039370078741" top="0.78740157480314965" bottom="0.27559055118110237" header="0" footer="0"/>
  <pageSetup paperSize="9" scale="38" fitToHeight="0" orientation="landscape" r:id="rId3"/>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446"/>
  <sheetViews>
    <sheetView view="pageBreakPreview" zoomScale="85" zoomScaleNormal="90" zoomScaleSheetLayoutView="85" workbookViewId="0">
      <pane xSplit="4" ySplit="8" topLeftCell="E9" activePane="bottomRight" state="frozen"/>
      <selection pane="topRight" activeCell="E1" sqref="E1"/>
      <selection pane="bottomLeft" activeCell="A9" sqref="A9"/>
      <selection pane="bottomRight" activeCell="C11" sqref="C11"/>
    </sheetView>
  </sheetViews>
  <sheetFormatPr defaultRowHeight="15.75" outlineLevelRow="1"/>
  <cols>
    <col min="1" max="1" width="7.25" style="141" customWidth="1"/>
    <col min="2" max="2" width="8" style="117" customWidth="1"/>
    <col min="3" max="3" width="18.75" style="117" customWidth="1"/>
    <col min="4" max="4" width="37.25" style="117" bestFit="1" customWidth="1"/>
    <col min="5" max="5" width="18.5" style="123" customWidth="1"/>
    <col min="6" max="6" width="22.5" style="123" customWidth="1"/>
    <col min="7" max="7" width="13.375" style="123" customWidth="1"/>
    <col min="8" max="8" width="14.125" style="123" customWidth="1"/>
    <col min="9" max="9" width="18.375" style="123" customWidth="1"/>
    <col min="10" max="10" width="16" style="123" customWidth="1"/>
    <col min="11" max="11" width="12.125" style="123" customWidth="1"/>
    <col min="12" max="12" width="23.375" style="123" customWidth="1"/>
    <col min="13" max="13" width="10.125" style="123" customWidth="1"/>
    <col min="14" max="14" width="46.875" style="101" customWidth="1"/>
    <col min="15" max="16384" width="9" style="101"/>
  </cols>
  <sheetData>
    <row r="1" spans="1:14" s="1" customFormat="1" ht="18" customHeight="1">
      <c r="A1" s="139"/>
      <c r="B1" s="117"/>
      <c r="C1" s="117"/>
      <c r="D1" s="117"/>
      <c r="E1" s="123"/>
      <c r="F1" s="123"/>
      <c r="G1" s="123"/>
      <c r="H1" s="123"/>
      <c r="I1" s="123"/>
      <c r="J1" s="123"/>
      <c r="K1" s="123"/>
      <c r="L1" s="123"/>
      <c r="M1" s="123"/>
    </row>
    <row r="2" spans="1:14" s="1" customFormat="1" ht="26.25" customHeight="1">
      <c r="A2" s="384" t="s">
        <v>1327</v>
      </c>
      <c r="B2" s="384"/>
      <c r="C2" s="384"/>
      <c r="D2" s="384"/>
      <c r="E2" s="384"/>
      <c r="F2" s="384"/>
      <c r="G2" s="384"/>
      <c r="H2" s="384"/>
      <c r="I2" s="384"/>
      <c r="J2" s="384"/>
      <c r="K2" s="384"/>
      <c r="L2" s="384"/>
      <c r="M2" s="384"/>
      <c r="N2" s="384"/>
    </row>
    <row r="3" spans="1:14" s="10" customFormat="1" ht="19.5" customHeight="1">
      <c r="A3" s="384"/>
      <c r="B3" s="384"/>
      <c r="C3" s="384"/>
      <c r="D3" s="384"/>
      <c r="E3" s="384"/>
      <c r="F3" s="384"/>
      <c r="G3" s="384"/>
      <c r="H3" s="384"/>
      <c r="I3" s="384"/>
      <c r="J3" s="384"/>
      <c r="K3" s="384"/>
      <c r="L3" s="384"/>
      <c r="M3" s="384"/>
      <c r="N3" s="384"/>
    </row>
    <row r="4" spans="1:14" s="121" customFormat="1" ht="21.75" customHeight="1">
      <c r="A4" s="140"/>
      <c r="B4" s="125"/>
      <c r="C4" s="125">
        <v>6</v>
      </c>
      <c r="D4" s="125">
        <v>8</v>
      </c>
      <c r="E4" s="125">
        <v>85</v>
      </c>
      <c r="F4" s="125"/>
      <c r="G4" s="125"/>
      <c r="H4" s="125"/>
      <c r="I4" s="125"/>
      <c r="J4" s="125">
        <v>26</v>
      </c>
      <c r="K4" s="125">
        <v>25</v>
      </c>
      <c r="L4" s="125">
        <v>27</v>
      </c>
      <c r="M4" s="125"/>
    </row>
    <row r="5" spans="1:14" s="12" customFormat="1" ht="36" customHeight="1">
      <c r="A5" s="385" t="s">
        <v>586</v>
      </c>
      <c r="B5" s="383" t="s">
        <v>587</v>
      </c>
      <c r="C5" s="383" t="s">
        <v>1326</v>
      </c>
      <c r="D5" s="383" t="s">
        <v>1328</v>
      </c>
      <c r="E5" s="393" t="s">
        <v>139</v>
      </c>
      <c r="F5" s="393" t="s">
        <v>1329</v>
      </c>
      <c r="G5" s="393"/>
      <c r="H5" s="393"/>
      <c r="I5" s="393"/>
      <c r="J5" s="383" t="s">
        <v>1330</v>
      </c>
      <c r="K5" s="383"/>
      <c r="L5" s="383"/>
      <c r="M5" s="393" t="s">
        <v>1325</v>
      </c>
      <c r="N5" s="393" t="s">
        <v>1331</v>
      </c>
    </row>
    <row r="6" spans="1:14" s="12" customFormat="1" ht="54" customHeight="1">
      <c r="A6" s="385"/>
      <c r="B6" s="383"/>
      <c r="C6" s="383"/>
      <c r="D6" s="383"/>
      <c r="E6" s="393"/>
      <c r="F6" s="166" t="s">
        <v>589</v>
      </c>
      <c r="G6" s="166" t="s">
        <v>137</v>
      </c>
      <c r="H6" s="166" t="s">
        <v>135</v>
      </c>
      <c r="I6" s="166" t="s">
        <v>138</v>
      </c>
      <c r="J6" s="165" t="s">
        <v>137</v>
      </c>
      <c r="K6" s="124" t="s">
        <v>135</v>
      </c>
      <c r="L6" s="165" t="s">
        <v>591</v>
      </c>
      <c r="M6" s="393"/>
      <c r="N6" s="393"/>
    </row>
    <row r="7" spans="1:14" s="19" customFormat="1" ht="17.25" customHeight="1">
      <c r="A7" s="175">
        <v>1</v>
      </c>
      <c r="B7" s="126">
        <v>2</v>
      </c>
      <c r="C7" s="126">
        <v>3</v>
      </c>
      <c r="D7" s="126">
        <v>4</v>
      </c>
      <c r="E7" s="126">
        <v>5</v>
      </c>
      <c r="F7" s="126">
        <v>6</v>
      </c>
      <c r="G7" s="126">
        <v>7</v>
      </c>
      <c r="H7" s="126">
        <v>8</v>
      </c>
      <c r="I7" s="126">
        <v>9</v>
      </c>
      <c r="J7" s="126">
        <v>10</v>
      </c>
      <c r="K7" s="126">
        <v>11</v>
      </c>
      <c r="L7" s="126">
        <v>12</v>
      </c>
      <c r="M7" s="126">
        <v>13</v>
      </c>
      <c r="N7" s="126">
        <v>14</v>
      </c>
    </row>
    <row r="8" spans="1:14" s="128" customFormat="1" ht="16.5" customHeight="1">
      <c r="A8" s="388" t="s">
        <v>88</v>
      </c>
      <c r="B8" s="389"/>
      <c r="C8" s="389"/>
      <c r="D8" s="389"/>
      <c r="E8" s="127">
        <f>SUM(E9,E28,E87,E169,E346)</f>
        <v>105248.16559307999</v>
      </c>
      <c r="F8" s="127"/>
      <c r="G8" s="127"/>
      <c r="H8" s="127"/>
      <c r="I8" s="127"/>
      <c r="J8" s="136"/>
      <c r="K8" s="136"/>
      <c r="L8" s="136"/>
      <c r="M8" s="136"/>
      <c r="N8" s="142"/>
    </row>
    <row r="9" spans="1:14" s="131" customFormat="1" ht="15.75" customHeight="1">
      <c r="A9" s="129">
        <v>1</v>
      </c>
      <c r="B9" s="390" t="s">
        <v>134</v>
      </c>
      <c r="C9" s="391"/>
      <c r="D9" s="391"/>
      <c r="E9" s="176">
        <f>E10+E17</f>
        <v>596.61199307999993</v>
      </c>
      <c r="F9" s="177"/>
      <c r="G9" s="177"/>
      <c r="H9" s="177"/>
      <c r="I9" s="177"/>
      <c r="J9" s="177"/>
      <c r="K9" s="177"/>
      <c r="L9" s="177"/>
      <c r="M9" s="177"/>
      <c r="N9" s="137"/>
    </row>
    <row r="10" spans="1:14" s="134" customFormat="1" ht="18.75" customHeight="1">
      <c r="A10" s="132" t="s">
        <v>593</v>
      </c>
      <c r="B10" s="392" t="s">
        <v>594</v>
      </c>
      <c r="C10" s="392"/>
      <c r="D10" s="392"/>
      <c r="E10" s="153">
        <f>SUM(E11:E16)</f>
        <v>555.80626480000001</v>
      </c>
      <c r="F10" s="178"/>
      <c r="G10" s="178"/>
      <c r="H10" s="178"/>
      <c r="I10" s="178"/>
      <c r="J10" s="178"/>
      <c r="K10" s="178"/>
      <c r="L10" s="178"/>
      <c r="M10" s="178"/>
      <c r="N10" s="138"/>
    </row>
    <row r="11" spans="1:14" s="46" customFormat="1" ht="71.25" customHeight="1" outlineLevel="1">
      <c r="A11" s="179" t="s">
        <v>595</v>
      </c>
      <c r="B11" s="180">
        <v>1</v>
      </c>
      <c r="C11" s="163" t="s">
        <v>134</v>
      </c>
      <c r="D11" s="181" t="s">
        <v>1332</v>
      </c>
      <c r="E11" s="164">
        <v>285.59980999999999</v>
      </c>
      <c r="F11" s="164" t="s">
        <v>1333</v>
      </c>
      <c r="G11" s="164" t="s">
        <v>1334</v>
      </c>
      <c r="H11" s="164" t="s">
        <v>1335</v>
      </c>
      <c r="I11" s="164" t="s">
        <v>1336</v>
      </c>
      <c r="J11" s="119">
        <v>6200003283</v>
      </c>
      <c r="K11" s="122">
        <v>41004</v>
      </c>
      <c r="L11" s="159" t="s">
        <v>1337</v>
      </c>
      <c r="M11" s="161">
        <v>13</v>
      </c>
      <c r="N11" s="159" t="s">
        <v>1338</v>
      </c>
    </row>
    <row r="12" spans="1:14" s="46" customFormat="1" ht="94.5" outlineLevel="1">
      <c r="A12" s="179" t="s">
        <v>57</v>
      </c>
      <c r="B12" s="180">
        <v>2</v>
      </c>
      <c r="C12" s="163" t="s">
        <v>134</v>
      </c>
      <c r="D12" s="181" t="s">
        <v>1339</v>
      </c>
      <c r="E12" s="164">
        <v>0</v>
      </c>
      <c r="F12" s="164" t="s">
        <v>430</v>
      </c>
      <c r="G12" s="164" t="s">
        <v>431</v>
      </c>
      <c r="H12" s="164" t="s">
        <v>432</v>
      </c>
      <c r="I12" s="164" t="s">
        <v>433</v>
      </c>
      <c r="J12" s="119" t="s">
        <v>1340</v>
      </c>
      <c r="K12" s="122">
        <v>40961</v>
      </c>
      <c r="L12" s="159" t="s">
        <v>184</v>
      </c>
      <c r="M12" s="161">
        <v>13</v>
      </c>
      <c r="N12" s="159" t="s">
        <v>1341</v>
      </c>
    </row>
    <row r="13" spans="1:14" s="46" customFormat="1" ht="98.25" customHeight="1" outlineLevel="1">
      <c r="A13" s="179" t="s">
        <v>596</v>
      </c>
      <c r="B13" s="180">
        <v>3</v>
      </c>
      <c r="C13" s="163" t="s">
        <v>134</v>
      </c>
      <c r="D13" s="181" t="s">
        <v>1342</v>
      </c>
      <c r="E13" s="164">
        <v>0</v>
      </c>
      <c r="F13" s="164" t="s">
        <v>430</v>
      </c>
      <c r="G13" s="164" t="s">
        <v>434</v>
      </c>
      <c r="H13" s="164" t="s">
        <v>435</v>
      </c>
      <c r="I13" s="164" t="s">
        <v>436</v>
      </c>
      <c r="J13" s="119" t="s">
        <v>1343</v>
      </c>
      <c r="K13" s="122">
        <v>41255</v>
      </c>
      <c r="L13" s="159" t="s">
        <v>1344</v>
      </c>
      <c r="M13" s="161">
        <v>13</v>
      </c>
      <c r="N13" s="159" t="s">
        <v>1345</v>
      </c>
    </row>
    <row r="14" spans="1:14" s="46" customFormat="1" ht="52.5" customHeight="1" outlineLevel="1">
      <c r="A14" s="179" t="s">
        <v>61</v>
      </c>
      <c r="B14" s="180">
        <v>4</v>
      </c>
      <c r="C14" s="163" t="s">
        <v>134</v>
      </c>
      <c r="D14" s="181" t="s">
        <v>1346</v>
      </c>
      <c r="E14" s="164">
        <v>60.734827600000052</v>
      </c>
      <c r="F14" s="164" t="s">
        <v>437</v>
      </c>
      <c r="G14" s="164" t="s">
        <v>438</v>
      </c>
      <c r="H14" s="164" t="s">
        <v>439</v>
      </c>
      <c r="I14" s="164" t="s">
        <v>440</v>
      </c>
      <c r="J14" s="119">
        <v>6200003678</v>
      </c>
      <c r="K14" s="122">
        <v>41102</v>
      </c>
      <c r="L14" s="159" t="s">
        <v>1347</v>
      </c>
      <c r="M14" s="161">
        <v>13</v>
      </c>
      <c r="N14" s="159" t="s">
        <v>1348</v>
      </c>
    </row>
    <row r="15" spans="1:14" s="46" customFormat="1" ht="47.25" outlineLevel="1">
      <c r="A15" s="179" t="s">
        <v>71</v>
      </c>
      <c r="B15" s="180">
        <v>5</v>
      </c>
      <c r="C15" s="163" t="s">
        <v>134</v>
      </c>
      <c r="D15" s="181" t="s">
        <v>1349</v>
      </c>
      <c r="E15" s="164">
        <v>103.09097360000001</v>
      </c>
      <c r="F15" s="164" t="s">
        <v>441</v>
      </c>
      <c r="G15" s="164" t="s">
        <v>441</v>
      </c>
      <c r="H15" s="164" t="s">
        <v>441</v>
      </c>
      <c r="I15" s="164" t="s">
        <v>441</v>
      </c>
      <c r="J15" s="119">
        <v>6200004610</v>
      </c>
      <c r="K15" s="122">
        <v>41333</v>
      </c>
      <c r="L15" s="159" t="s">
        <v>1350</v>
      </c>
      <c r="M15" s="161">
        <v>13</v>
      </c>
      <c r="N15" s="159" t="s">
        <v>1351</v>
      </c>
    </row>
    <row r="16" spans="1:14" s="46" customFormat="1" ht="47.25" outlineLevel="1">
      <c r="A16" s="179" t="s">
        <v>74</v>
      </c>
      <c r="B16" s="180">
        <v>6</v>
      </c>
      <c r="C16" s="163" t="s">
        <v>134</v>
      </c>
      <c r="D16" s="181" t="s">
        <v>1352</v>
      </c>
      <c r="E16" s="164">
        <v>106.38065360000002</v>
      </c>
      <c r="F16" s="164" t="s">
        <v>441</v>
      </c>
      <c r="G16" s="164" t="s">
        <v>441</v>
      </c>
      <c r="H16" s="164" t="s">
        <v>441</v>
      </c>
      <c r="I16" s="164" t="s">
        <v>441</v>
      </c>
      <c r="J16" s="119">
        <v>6200005004</v>
      </c>
      <c r="K16" s="122">
        <v>41429</v>
      </c>
      <c r="L16" s="159" t="s">
        <v>185</v>
      </c>
      <c r="M16" s="161">
        <v>13</v>
      </c>
      <c r="N16" s="159" t="s">
        <v>1353</v>
      </c>
    </row>
    <row r="17" spans="1:14" s="134" customFormat="1" ht="20.25" customHeight="1">
      <c r="A17" s="182" t="s">
        <v>76</v>
      </c>
      <c r="B17" s="392" t="s">
        <v>599</v>
      </c>
      <c r="C17" s="392"/>
      <c r="D17" s="392"/>
      <c r="E17" s="153">
        <f>SUM(E18:E27)</f>
        <v>40.805728279999968</v>
      </c>
      <c r="F17" s="144"/>
      <c r="G17" s="144"/>
      <c r="H17" s="144"/>
      <c r="I17" s="144"/>
      <c r="J17" s="145"/>
      <c r="K17" s="146"/>
      <c r="L17" s="147"/>
      <c r="M17" s="144"/>
      <c r="N17" s="138"/>
    </row>
    <row r="18" spans="1:14" s="46" customFormat="1" ht="59.25" customHeight="1" outlineLevel="1">
      <c r="A18" s="179" t="s">
        <v>600</v>
      </c>
      <c r="B18" s="180">
        <v>1</v>
      </c>
      <c r="C18" s="163" t="s">
        <v>134</v>
      </c>
      <c r="D18" s="183" t="s">
        <v>1354</v>
      </c>
      <c r="E18" s="164">
        <v>16.613835479999981</v>
      </c>
      <c r="F18" s="164" t="s">
        <v>441</v>
      </c>
      <c r="G18" s="164" t="s">
        <v>441</v>
      </c>
      <c r="H18" s="164" t="s">
        <v>441</v>
      </c>
      <c r="I18" s="164" t="s">
        <v>441</v>
      </c>
      <c r="J18" s="119">
        <v>6200004536</v>
      </c>
      <c r="K18" s="122">
        <v>41305</v>
      </c>
      <c r="L18" s="159" t="s">
        <v>1355</v>
      </c>
      <c r="M18" s="161">
        <v>13</v>
      </c>
      <c r="N18" s="159" t="s">
        <v>1356</v>
      </c>
    </row>
    <row r="19" spans="1:14" s="46" customFormat="1" ht="87.75" customHeight="1" outlineLevel="1">
      <c r="A19" s="179" t="s">
        <v>601</v>
      </c>
      <c r="B19" s="180">
        <v>2</v>
      </c>
      <c r="C19" s="163" t="s">
        <v>134</v>
      </c>
      <c r="D19" s="181" t="s">
        <v>1357</v>
      </c>
      <c r="E19" s="164">
        <v>15.992281999999992</v>
      </c>
      <c r="F19" s="164" t="s">
        <v>441</v>
      </c>
      <c r="G19" s="164" t="s">
        <v>441</v>
      </c>
      <c r="H19" s="164" t="s">
        <v>441</v>
      </c>
      <c r="I19" s="164" t="s">
        <v>441</v>
      </c>
      <c r="J19" s="119">
        <v>6200004167</v>
      </c>
      <c r="K19" s="122">
        <v>41214</v>
      </c>
      <c r="L19" s="159" t="s">
        <v>1358</v>
      </c>
      <c r="M19" s="161">
        <v>13</v>
      </c>
      <c r="N19" s="159" t="s">
        <v>1359</v>
      </c>
    </row>
    <row r="20" spans="1:14" s="46" customFormat="1" ht="75" customHeight="1" outlineLevel="1">
      <c r="A20" s="179" t="s">
        <v>602</v>
      </c>
      <c r="B20" s="180">
        <v>3</v>
      </c>
      <c r="C20" s="163" t="s">
        <v>134</v>
      </c>
      <c r="D20" s="181" t="s">
        <v>1360</v>
      </c>
      <c r="E20" s="164">
        <v>0</v>
      </c>
      <c r="F20" s="164" t="s">
        <v>441</v>
      </c>
      <c r="G20" s="164" t="s">
        <v>441</v>
      </c>
      <c r="H20" s="164" t="s">
        <v>441</v>
      </c>
      <c r="I20" s="164" t="s">
        <v>441</v>
      </c>
      <c r="J20" s="119">
        <v>6200004416</v>
      </c>
      <c r="K20" s="122">
        <v>41267</v>
      </c>
      <c r="L20" s="159" t="s">
        <v>1361</v>
      </c>
      <c r="M20" s="161">
        <v>13</v>
      </c>
      <c r="N20" s="159" t="s">
        <v>1362</v>
      </c>
    </row>
    <row r="21" spans="1:14" s="46" customFormat="1" ht="52.5" customHeight="1" outlineLevel="1">
      <c r="A21" s="179" t="s">
        <v>603</v>
      </c>
      <c r="B21" s="180">
        <v>4</v>
      </c>
      <c r="C21" s="163" t="s">
        <v>134</v>
      </c>
      <c r="D21" s="183" t="s">
        <v>1363</v>
      </c>
      <c r="E21" s="164">
        <v>0</v>
      </c>
      <c r="F21" s="164" t="s">
        <v>441</v>
      </c>
      <c r="G21" s="164" t="s">
        <v>441</v>
      </c>
      <c r="H21" s="164" t="s">
        <v>441</v>
      </c>
      <c r="I21" s="164" t="s">
        <v>441</v>
      </c>
      <c r="J21" s="119">
        <v>6200005003</v>
      </c>
      <c r="K21" s="122">
        <v>41429</v>
      </c>
      <c r="L21" s="159" t="s">
        <v>1364</v>
      </c>
      <c r="M21" s="161">
        <v>13</v>
      </c>
      <c r="N21" s="159" t="s">
        <v>1365</v>
      </c>
    </row>
    <row r="22" spans="1:14" s="46" customFormat="1" ht="48.75" customHeight="1" outlineLevel="1">
      <c r="A22" s="179" t="s">
        <v>604</v>
      </c>
      <c r="B22" s="180">
        <v>5</v>
      </c>
      <c r="C22" s="163" t="s">
        <v>134</v>
      </c>
      <c r="D22" s="183" t="s">
        <v>1366</v>
      </c>
      <c r="E22" s="164">
        <v>0</v>
      </c>
      <c r="F22" s="164" t="s">
        <v>441</v>
      </c>
      <c r="G22" s="164" t="s">
        <v>441</v>
      </c>
      <c r="H22" s="164" t="s">
        <v>441</v>
      </c>
      <c r="I22" s="164" t="s">
        <v>441</v>
      </c>
      <c r="J22" s="119">
        <v>6200005102</v>
      </c>
      <c r="K22" s="122">
        <v>41446</v>
      </c>
      <c r="L22" s="159" t="s">
        <v>1367</v>
      </c>
      <c r="M22" s="161">
        <v>13</v>
      </c>
      <c r="N22" s="159" t="s">
        <v>1368</v>
      </c>
    </row>
    <row r="23" spans="1:14" s="46" customFormat="1" ht="147" customHeight="1" outlineLevel="1">
      <c r="A23" s="179" t="s">
        <v>605</v>
      </c>
      <c r="B23" s="180">
        <v>6</v>
      </c>
      <c r="C23" s="163" t="s">
        <v>134</v>
      </c>
      <c r="D23" s="183" t="s">
        <v>1369</v>
      </c>
      <c r="E23" s="164">
        <v>0</v>
      </c>
      <c r="F23" s="164" t="s">
        <v>441</v>
      </c>
      <c r="G23" s="164" t="s">
        <v>441</v>
      </c>
      <c r="H23" s="164" t="s">
        <v>441</v>
      </c>
      <c r="I23" s="164" t="s">
        <v>441</v>
      </c>
      <c r="J23" s="119">
        <v>6200005395</v>
      </c>
      <c r="K23" s="122">
        <v>41514</v>
      </c>
      <c r="L23" s="159" t="s">
        <v>186</v>
      </c>
      <c r="M23" s="161">
        <v>13</v>
      </c>
      <c r="N23" s="159" t="s">
        <v>1370</v>
      </c>
    </row>
    <row r="24" spans="1:14" s="46" customFormat="1" ht="57" customHeight="1" outlineLevel="1">
      <c r="A24" s="179" t="s">
        <v>606</v>
      </c>
      <c r="B24" s="180">
        <v>7</v>
      </c>
      <c r="C24" s="163" t="s">
        <v>134</v>
      </c>
      <c r="D24" s="183" t="s">
        <v>1371</v>
      </c>
      <c r="E24" s="164">
        <v>0</v>
      </c>
      <c r="F24" s="164" t="s">
        <v>441</v>
      </c>
      <c r="G24" s="164" t="s">
        <v>441</v>
      </c>
      <c r="H24" s="164" t="s">
        <v>441</v>
      </c>
      <c r="I24" s="164" t="s">
        <v>441</v>
      </c>
      <c r="J24" s="119">
        <v>6200004875</v>
      </c>
      <c r="K24" s="122">
        <v>41390</v>
      </c>
      <c r="L24" s="159" t="s">
        <v>1372</v>
      </c>
      <c r="M24" s="161">
        <v>13</v>
      </c>
      <c r="N24" s="159" t="s">
        <v>1373</v>
      </c>
    </row>
    <row r="25" spans="1:14" s="46" customFormat="1" ht="120" customHeight="1" outlineLevel="1">
      <c r="A25" s="179" t="s">
        <v>607</v>
      </c>
      <c r="B25" s="180">
        <v>8</v>
      </c>
      <c r="C25" s="163" t="s">
        <v>134</v>
      </c>
      <c r="D25" s="181" t="s">
        <v>1374</v>
      </c>
      <c r="E25" s="164">
        <v>0</v>
      </c>
      <c r="F25" s="164" t="s">
        <v>441</v>
      </c>
      <c r="G25" s="164" t="s">
        <v>441</v>
      </c>
      <c r="H25" s="164" t="s">
        <v>441</v>
      </c>
      <c r="I25" s="164" t="s">
        <v>441</v>
      </c>
      <c r="J25" s="119" t="s">
        <v>1375</v>
      </c>
      <c r="K25" s="122">
        <v>40647</v>
      </c>
      <c r="L25" s="159" t="s">
        <v>1376</v>
      </c>
      <c r="M25" s="161">
        <v>13</v>
      </c>
      <c r="N25" s="159" t="s">
        <v>1377</v>
      </c>
    </row>
    <row r="26" spans="1:14" s="46" customFormat="1" ht="57.75" customHeight="1" outlineLevel="1">
      <c r="A26" s="179" t="s">
        <v>608</v>
      </c>
      <c r="B26" s="180">
        <v>9</v>
      </c>
      <c r="C26" s="163" t="s">
        <v>134</v>
      </c>
      <c r="D26" s="183" t="s">
        <v>1378</v>
      </c>
      <c r="E26" s="164">
        <v>8.1996107999999985</v>
      </c>
      <c r="F26" s="164" t="s">
        <v>441</v>
      </c>
      <c r="G26" s="164" t="s">
        <v>441</v>
      </c>
      <c r="H26" s="164" t="s">
        <v>441</v>
      </c>
      <c r="I26" s="164" t="s">
        <v>441</v>
      </c>
      <c r="J26" s="119">
        <v>6200004942</v>
      </c>
      <c r="K26" s="122">
        <v>41415</v>
      </c>
      <c r="L26" s="159" t="s">
        <v>187</v>
      </c>
      <c r="M26" s="161">
        <v>13</v>
      </c>
      <c r="N26" s="159" t="s">
        <v>1379</v>
      </c>
    </row>
    <row r="27" spans="1:14" s="46" customFormat="1" ht="36" customHeight="1" outlineLevel="1">
      <c r="A27" s="179" t="s">
        <v>609</v>
      </c>
      <c r="B27" s="180">
        <v>10</v>
      </c>
      <c r="C27" s="163" t="s">
        <v>134</v>
      </c>
      <c r="D27" s="181" t="s">
        <v>1380</v>
      </c>
      <c r="E27" s="164">
        <v>0</v>
      </c>
      <c r="F27" s="164" t="s">
        <v>441</v>
      </c>
      <c r="G27" s="164" t="s">
        <v>441</v>
      </c>
      <c r="H27" s="164" t="s">
        <v>441</v>
      </c>
      <c r="I27" s="164" t="s">
        <v>441</v>
      </c>
      <c r="J27" s="119">
        <v>6200003652</v>
      </c>
      <c r="K27" s="122">
        <v>41096</v>
      </c>
      <c r="L27" s="159" t="s">
        <v>1381</v>
      </c>
      <c r="M27" s="161">
        <v>13</v>
      </c>
      <c r="N27" s="159" t="s">
        <v>1382</v>
      </c>
    </row>
    <row r="28" spans="1:14" s="131" customFormat="1" ht="15.75" customHeight="1">
      <c r="A28" s="129" t="s">
        <v>671</v>
      </c>
      <c r="B28" s="390" t="s">
        <v>130</v>
      </c>
      <c r="C28" s="391"/>
      <c r="D28" s="391" t="s">
        <v>130</v>
      </c>
      <c r="E28" s="130">
        <f>E29+E46</f>
        <v>3386.9183952000003</v>
      </c>
      <c r="F28" s="177"/>
      <c r="G28" s="177"/>
      <c r="H28" s="177"/>
      <c r="I28" s="177"/>
      <c r="J28" s="177"/>
      <c r="K28" s="177"/>
      <c r="L28" s="177"/>
      <c r="M28" s="177"/>
      <c r="N28" s="137"/>
    </row>
    <row r="29" spans="1:14" s="134" customFormat="1" ht="18.75" customHeight="1">
      <c r="A29" s="132" t="s">
        <v>672</v>
      </c>
      <c r="B29" s="392" t="s">
        <v>673</v>
      </c>
      <c r="C29" s="392"/>
      <c r="D29" s="392"/>
      <c r="E29" s="133">
        <f>SUM(E30:E45)</f>
        <v>3163.0256136000003</v>
      </c>
      <c r="F29" s="178"/>
      <c r="G29" s="178"/>
      <c r="H29" s="178"/>
      <c r="I29" s="178"/>
      <c r="J29" s="178"/>
      <c r="K29" s="178"/>
      <c r="L29" s="178"/>
      <c r="M29" s="178"/>
      <c r="N29" s="138"/>
    </row>
    <row r="30" spans="1:14" s="46" customFormat="1" ht="47.25" outlineLevel="1">
      <c r="A30" s="179" t="s">
        <v>674</v>
      </c>
      <c r="B30" s="180">
        <v>1</v>
      </c>
      <c r="C30" s="163" t="s">
        <v>130</v>
      </c>
      <c r="D30" s="181" t="s">
        <v>1383</v>
      </c>
      <c r="E30" s="164">
        <v>128.17341719999999</v>
      </c>
      <c r="F30" s="164" t="s">
        <v>1384</v>
      </c>
      <c r="G30" s="164" t="s">
        <v>1385</v>
      </c>
      <c r="H30" s="164" t="s">
        <v>1386</v>
      </c>
      <c r="I30" s="164" t="s">
        <v>1387</v>
      </c>
      <c r="J30" s="119" t="s">
        <v>1388</v>
      </c>
      <c r="K30" s="122">
        <v>40591</v>
      </c>
      <c r="L30" s="159" t="s">
        <v>1389</v>
      </c>
      <c r="M30" s="161">
        <v>14</v>
      </c>
      <c r="N30" s="159" t="s">
        <v>1390</v>
      </c>
    </row>
    <row r="31" spans="1:14" s="46" customFormat="1" ht="47.25" outlineLevel="1">
      <c r="A31" s="179" t="s">
        <v>675</v>
      </c>
      <c r="B31" s="180">
        <v>2</v>
      </c>
      <c r="C31" s="163" t="s">
        <v>130</v>
      </c>
      <c r="D31" s="181" t="s">
        <v>1391</v>
      </c>
      <c r="E31" s="164">
        <v>401.94221000000005</v>
      </c>
      <c r="F31" s="164" t="s">
        <v>1392</v>
      </c>
      <c r="G31" s="164" t="s">
        <v>1393</v>
      </c>
      <c r="H31" s="164" t="s">
        <v>1394</v>
      </c>
      <c r="I31" s="164" t="s">
        <v>1395</v>
      </c>
      <c r="J31" s="119" t="s">
        <v>1396</v>
      </c>
      <c r="K31" s="122">
        <v>40539</v>
      </c>
      <c r="L31" s="159" t="s">
        <v>1397</v>
      </c>
      <c r="M31" s="161">
        <v>14</v>
      </c>
      <c r="N31" s="159" t="s">
        <v>1398</v>
      </c>
    </row>
    <row r="32" spans="1:14" s="46" customFormat="1" ht="31.5" outlineLevel="1">
      <c r="A32" s="179" t="s">
        <v>676</v>
      </c>
      <c r="B32" s="180">
        <v>3</v>
      </c>
      <c r="C32" s="163" t="s">
        <v>130</v>
      </c>
      <c r="D32" s="181" t="s">
        <v>1399</v>
      </c>
      <c r="E32" s="164">
        <v>124.53233999999999</v>
      </c>
      <c r="F32" s="164" t="s">
        <v>1392</v>
      </c>
      <c r="G32" s="164" t="s">
        <v>1400</v>
      </c>
      <c r="H32" s="164" t="s">
        <v>1401</v>
      </c>
      <c r="I32" s="164" t="s">
        <v>1402</v>
      </c>
      <c r="J32" s="119" t="s">
        <v>1403</v>
      </c>
      <c r="K32" s="122">
        <v>40756</v>
      </c>
      <c r="L32" s="159" t="s">
        <v>1404</v>
      </c>
      <c r="M32" s="161">
        <v>14</v>
      </c>
      <c r="N32" s="159" t="s">
        <v>1405</v>
      </c>
    </row>
    <row r="33" spans="1:14" s="46" customFormat="1" ht="53.25" customHeight="1" outlineLevel="1">
      <c r="A33" s="179" t="s">
        <v>677</v>
      </c>
      <c r="B33" s="180">
        <v>4</v>
      </c>
      <c r="C33" s="163" t="s">
        <v>130</v>
      </c>
      <c r="D33" s="181" t="s">
        <v>1406</v>
      </c>
      <c r="E33" s="164">
        <v>112.03743279999999</v>
      </c>
      <c r="F33" s="164" t="s">
        <v>1407</v>
      </c>
      <c r="G33" s="164" t="s">
        <v>1408</v>
      </c>
      <c r="H33" s="164" t="s">
        <v>442</v>
      </c>
      <c r="I33" s="164" t="s">
        <v>1409</v>
      </c>
      <c r="J33" s="119" t="s">
        <v>190</v>
      </c>
      <c r="K33" s="122">
        <v>41179</v>
      </c>
      <c r="L33" s="159" t="s">
        <v>797</v>
      </c>
      <c r="M33" s="161">
        <v>14</v>
      </c>
      <c r="N33" s="159" t="s">
        <v>1410</v>
      </c>
    </row>
    <row r="34" spans="1:14" s="46" customFormat="1" ht="41.25" customHeight="1" outlineLevel="1">
      <c r="A34" s="179" t="s">
        <v>678</v>
      </c>
      <c r="B34" s="180">
        <v>5</v>
      </c>
      <c r="C34" s="163" t="s">
        <v>130</v>
      </c>
      <c r="D34" s="181" t="s">
        <v>1411</v>
      </c>
      <c r="E34" s="164">
        <v>0</v>
      </c>
      <c r="F34" s="164" t="s">
        <v>1412</v>
      </c>
      <c r="G34" s="164" t="s">
        <v>1413</v>
      </c>
      <c r="H34" s="164" t="s">
        <v>442</v>
      </c>
      <c r="I34" s="164" t="s">
        <v>1414</v>
      </c>
      <c r="J34" s="119" t="s">
        <v>1415</v>
      </c>
      <c r="K34" s="122">
        <v>41155</v>
      </c>
      <c r="L34" s="159" t="s">
        <v>1416</v>
      </c>
      <c r="M34" s="161">
        <v>14</v>
      </c>
      <c r="N34" s="394" t="s">
        <v>1417</v>
      </c>
    </row>
    <row r="35" spans="1:14" s="46" customFormat="1" ht="66.75" customHeight="1" outlineLevel="1">
      <c r="A35" s="179" t="s">
        <v>679</v>
      </c>
      <c r="B35" s="180">
        <v>5</v>
      </c>
      <c r="C35" s="163" t="s">
        <v>130</v>
      </c>
      <c r="D35" s="181" t="s">
        <v>1418</v>
      </c>
      <c r="E35" s="164">
        <v>0</v>
      </c>
      <c r="F35" s="164" t="s">
        <v>1412</v>
      </c>
      <c r="G35" s="164" t="s">
        <v>1413</v>
      </c>
      <c r="H35" s="164" t="s">
        <v>442</v>
      </c>
      <c r="I35" s="164" t="s">
        <v>1414</v>
      </c>
      <c r="J35" s="119" t="s">
        <v>1415</v>
      </c>
      <c r="K35" s="122">
        <v>41155</v>
      </c>
      <c r="L35" s="159" t="s">
        <v>1416</v>
      </c>
      <c r="M35" s="161">
        <v>14</v>
      </c>
      <c r="N35" s="394"/>
    </row>
    <row r="36" spans="1:14" s="46" customFormat="1" ht="63" outlineLevel="1">
      <c r="A36" s="179" t="s">
        <v>680</v>
      </c>
      <c r="B36" s="180">
        <v>6</v>
      </c>
      <c r="C36" s="163" t="s">
        <v>130</v>
      </c>
      <c r="D36" s="181" t="s">
        <v>1419</v>
      </c>
      <c r="E36" s="164">
        <v>155.77624079999995</v>
      </c>
      <c r="F36" s="164" t="s">
        <v>1392</v>
      </c>
      <c r="G36" s="164" t="s">
        <v>1420</v>
      </c>
      <c r="H36" s="164" t="s">
        <v>1421</v>
      </c>
      <c r="I36" s="164" t="s">
        <v>443</v>
      </c>
      <c r="J36" s="119" t="s">
        <v>1422</v>
      </c>
      <c r="K36" s="122">
        <v>41081</v>
      </c>
      <c r="L36" s="159" t="s">
        <v>1423</v>
      </c>
      <c r="M36" s="161">
        <v>14</v>
      </c>
      <c r="N36" s="394" t="s">
        <v>1424</v>
      </c>
    </row>
    <row r="37" spans="1:14" s="46" customFormat="1" ht="87.75" customHeight="1" outlineLevel="1">
      <c r="A37" s="179" t="s">
        <v>681</v>
      </c>
      <c r="B37" s="180">
        <v>6</v>
      </c>
      <c r="C37" s="163" t="s">
        <v>130</v>
      </c>
      <c r="D37" s="181" t="s">
        <v>1425</v>
      </c>
      <c r="E37" s="164">
        <v>155.39945799999998</v>
      </c>
      <c r="F37" s="164" t="s">
        <v>1392</v>
      </c>
      <c r="G37" s="164" t="s">
        <v>1420</v>
      </c>
      <c r="H37" s="164" t="s">
        <v>1421</v>
      </c>
      <c r="I37" s="164" t="s">
        <v>443</v>
      </c>
      <c r="J37" s="119" t="s">
        <v>1426</v>
      </c>
      <c r="K37" s="122">
        <v>41110</v>
      </c>
      <c r="L37" s="159" t="s">
        <v>1427</v>
      </c>
      <c r="M37" s="161">
        <v>14</v>
      </c>
      <c r="N37" s="394"/>
    </row>
    <row r="38" spans="1:14" s="46" customFormat="1" ht="31.5" outlineLevel="1">
      <c r="A38" s="179" t="s">
        <v>682</v>
      </c>
      <c r="B38" s="180">
        <v>6</v>
      </c>
      <c r="C38" s="163" t="s">
        <v>130</v>
      </c>
      <c r="D38" s="181" t="s">
        <v>1428</v>
      </c>
      <c r="E38" s="164">
        <v>122.90667479999999</v>
      </c>
      <c r="F38" s="164" t="s">
        <v>1392</v>
      </c>
      <c r="G38" s="164" t="s">
        <v>1420</v>
      </c>
      <c r="H38" s="164" t="s">
        <v>1421</v>
      </c>
      <c r="I38" s="164" t="s">
        <v>443</v>
      </c>
      <c r="J38" s="119" t="s">
        <v>192</v>
      </c>
      <c r="K38" s="122">
        <v>41073</v>
      </c>
      <c r="L38" s="159" t="s">
        <v>798</v>
      </c>
      <c r="M38" s="161">
        <v>14</v>
      </c>
      <c r="N38" s="394"/>
    </row>
    <row r="39" spans="1:14" s="46" customFormat="1" ht="31.5" outlineLevel="1">
      <c r="A39" s="179" t="s">
        <v>683</v>
      </c>
      <c r="B39" s="180">
        <v>7</v>
      </c>
      <c r="C39" s="163" t="s">
        <v>130</v>
      </c>
      <c r="D39" s="181" t="s">
        <v>1429</v>
      </c>
      <c r="E39" s="164">
        <v>976.02904999999998</v>
      </c>
      <c r="F39" s="164" t="s">
        <v>1430</v>
      </c>
      <c r="G39" s="164" t="s">
        <v>1431</v>
      </c>
      <c r="H39" s="164" t="s">
        <v>1432</v>
      </c>
      <c r="I39" s="164" t="s">
        <v>1433</v>
      </c>
      <c r="J39" s="119">
        <v>3610</v>
      </c>
      <c r="K39" s="122">
        <v>41345</v>
      </c>
      <c r="L39" s="159" t="s">
        <v>795</v>
      </c>
      <c r="M39" s="161">
        <v>14</v>
      </c>
      <c r="N39" s="394" t="s">
        <v>1434</v>
      </c>
    </row>
    <row r="40" spans="1:14" s="46" customFormat="1" ht="31.5" outlineLevel="1">
      <c r="A40" s="179" t="s">
        <v>684</v>
      </c>
      <c r="B40" s="180">
        <v>7</v>
      </c>
      <c r="C40" s="163" t="s">
        <v>130</v>
      </c>
      <c r="D40" s="181" t="s">
        <v>1429</v>
      </c>
      <c r="E40" s="164">
        <v>114.224</v>
      </c>
      <c r="F40" s="164" t="s">
        <v>444</v>
      </c>
      <c r="G40" s="164" t="s">
        <v>1435</v>
      </c>
      <c r="H40" s="164" t="s">
        <v>445</v>
      </c>
      <c r="I40" s="164" t="s">
        <v>1436</v>
      </c>
      <c r="J40" s="119">
        <v>3760</v>
      </c>
      <c r="K40" s="122">
        <v>41418</v>
      </c>
      <c r="L40" s="159" t="s">
        <v>1437</v>
      </c>
      <c r="M40" s="161">
        <v>14</v>
      </c>
      <c r="N40" s="394"/>
    </row>
    <row r="41" spans="1:14" s="46" customFormat="1" ht="47.25" outlineLevel="1">
      <c r="A41" s="179" t="s">
        <v>685</v>
      </c>
      <c r="B41" s="180">
        <v>8</v>
      </c>
      <c r="C41" s="163" t="s">
        <v>130</v>
      </c>
      <c r="D41" s="181" t="s">
        <v>1438</v>
      </c>
      <c r="E41" s="164">
        <v>7.48611</v>
      </c>
      <c r="F41" s="164" t="s">
        <v>446</v>
      </c>
      <c r="G41" s="164" t="s">
        <v>447</v>
      </c>
      <c r="H41" s="164" t="s">
        <v>445</v>
      </c>
      <c r="I41" s="164" t="s">
        <v>448</v>
      </c>
      <c r="J41" s="119">
        <v>3403</v>
      </c>
      <c r="K41" s="122">
        <v>41264</v>
      </c>
      <c r="L41" s="159" t="s">
        <v>188</v>
      </c>
      <c r="M41" s="161">
        <v>14</v>
      </c>
      <c r="N41" s="394" t="s">
        <v>1439</v>
      </c>
    </row>
    <row r="42" spans="1:14" s="46" customFormat="1" ht="47.25" outlineLevel="1">
      <c r="A42" s="179" t="s">
        <v>686</v>
      </c>
      <c r="B42" s="180">
        <v>8</v>
      </c>
      <c r="C42" s="163" t="s">
        <v>130</v>
      </c>
      <c r="D42" s="181" t="s">
        <v>1440</v>
      </c>
      <c r="E42" s="164">
        <v>41.122858399999998</v>
      </c>
      <c r="F42" s="164" t="s">
        <v>446</v>
      </c>
      <c r="G42" s="164" t="s">
        <v>447</v>
      </c>
      <c r="H42" s="164" t="s">
        <v>445</v>
      </c>
      <c r="I42" s="164" t="s">
        <v>448</v>
      </c>
      <c r="J42" s="119">
        <v>3404</v>
      </c>
      <c r="K42" s="122">
        <v>41272</v>
      </c>
      <c r="L42" s="159" t="s">
        <v>188</v>
      </c>
      <c r="M42" s="161">
        <v>14</v>
      </c>
      <c r="N42" s="394"/>
    </row>
    <row r="43" spans="1:14" s="46" customFormat="1" ht="31.5" outlineLevel="1">
      <c r="A43" s="179" t="s">
        <v>687</v>
      </c>
      <c r="B43" s="180">
        <v>8</v>
      </c>
      <c r="C43" s="163" t="s">
        <v>130</v>
      </c>
      <c r="D43" s="181" t="s">
        <v>1441</v>
      </c>
      <c r="E43" s="164">
        <v>4.6128408000000007</v>
      </c>
      <c r="F43" s="164" t="s">
        <v>446</v>
      </c>
      <c r="G43" s="164" t="s">
        <v>447</v>
      </c>
      <c r="H43" s="164" t="s">
        <v>445</v>
      </c>
      <c r="I43" s="164" t="s">
        <v>448</v>
      </c>
      <c r="J43" s="119">
        <v>3445</v>
      </c>
      <c r="K43" s="122">
        <v>41257</v>
      </c>
      <c r="L43" s="159" t="s">
        <v>188</v>
      </c>
      <c r="M43" s="161">
        <v>14</v>
      </c>
      <c r="N43" s="394"/>
    </row>
    <row r="44" spans="1:14" s="46" customFormat="1" ht="63" outlineLevel="1">
      <c r="A44" s="179" t="s">
        <v>688</v>
      </c>
      <c r="B44" s="180">
        <v>9</v>
      </c>
      <c r="C44" s="163" t="s">
        <v>130</v>
      </c>
      <c r="D44" s="181" t="s">
        <v>1442</v>
      </c>
      <c r="E44" s="164">
        <v>127.61193080000001</v>
      </c>
      <c r="F44" s="164" t="s">
        <v>441</v>
      </c>
      <c r="G44" s="164" t="s">
        <v>441</v>
      </c>
      <c r="H44" s="164" t="s">
        <v>441</v>
      </c>
      <c r="I44" s="164" t="s">
        <v>441</v>
      </c>
      <c r="J44" s="119">
        <v>3535</v>
      </c>
      <c r="K44" s="122">
        <v>41320</v>
      </c>
      <c r="L44" s="159" t="s">
        <v>1443</v>
      </c>
      <c r="M44" s="161">
        <v>14</v>
      </c>
      <c r="N44" s="159" t="s">
        <v>1444</v>
      </c>
    </row>
    <row r="45" spans="1:14" s="46" customFormat="1" ht="31.5" outlineLevel="1">
      <c r="A45" s="179" t="s">
        <v>689</v>
      </c>
      <c r="B45" s="180">
        <v>10</v>
      </c>
      <c r="C45" s="163" t="s">
        <v>130</v>
      </c>
      <c r="D45" s="181" t="s">
        <v>1445</v>
      </c>
      <c r="E45" s="164">
        <v>691.17104999999992</v>
      </c>
      <c r="F45" s="164" t="s">
        <v>441</v>
      </c>
      <c r="G45" s="164" t="s">
        <v>441</v>
      </c>
      <c r="H45" s="164" t="s">
        <v>441</v>
      </c>
      <c r="I45" s="164" t="s">
        <v>441</v>
      </c>
      <c r="J45" s="119">
        <v>3579</v>
      </c>
      <c r="K45" s="122">
        <v>41334</v>
      </c>
      <c r="L45" s="159" t="s">
        <v>1446</v>
      </c>
      <c r="M45" s="161">
        <v>14</v>
      </c>
      <c r="N45" s="159" t="s">
        <v>1447</v>
      </c>
    </row>
    <row r="46" spans="1:14" s="134" customFormat="1" ht="20.25" customHeight="1">
      <c r="A46" s="182" t="s">
        <v>718</v>
      </c>
      <c r="B46" s="392" t="s">
        <v>719</v>
      </c>
      <c r="C46" s="392"/>
      <c r="D46" s="392"/>
      <c r="E46" s="153">
        <f>SUM(E47:E86)</f>
        <v>223.89278159999998</v>
      </c>
      <c r="F46" s="144"/>
      <c r="G46" s="144"/>
      <c r="H46" s="144"/>
      <c r="I46" s="144"/>
      <c r="J46" s="145"/>
      <c r="K46" s="146"/>
      <c r="L46" s="147"/>
      <c r="M46" s="144"/>
      <c r="N46" s="138"/>
    </row>
    <row r="47" spans="1:14" s="46" customFormat="1" ht="47.25" outlineLevel="1">
      <c r="A47" s="179" t="s">
        <v>720</v>
      </c>
      <c r="B47" s="180">
        <v>1</v>
      </c>
      <c r="C47" s="163" t="s">
        <v>130</v>
      </c>
      <c r="D47" s="183" t="s">
        <v>1448</v>
      </c>
      <c r="E47" s="164">
        <v>0</v>
      </c>
      <c r="F47" s="164" t="s">
        <v>444</v>
      </c>
      <c r="G47" s="164" t="s">
        <v>1435</v>
      </c>
      <c r="H47" s="164" t="s">
        <v>445</v>
      </c>
      <c r="I47" s="164" t="s">
        <v>1436</v>
      </c>
      <c r="J47" s="119">
        <v>3562</v>
      </c>
      <c r="K47" s="122">
        <v>41320</v>
      </c>
      <c r="L47" s="159" t="s">
        <v>1449</v>
      </c>
      <c r="M47" s="161">
        <v>14</v>
      </c>
      <c r="N47" s="394" t="s">
        <v>1450</v>
      </c>
    </row>
    <row r="48" spans="1:14" s="46" customFormat="1" ht="47.25" outlineLevel="1">
      <c r="A48" s="179" t="s">
        <v>721</v>
      </c>
      <c r="B48" s="180">
        <v>1</v>
      </c>
      <c r="C48" s="163" t="s">
        <v>130</v>
      </c>
      <c r="D48" s="183" t="s">
        <v>1451</v>
      </c>
      <c r="E48" s="164">
        <v>0</v>
      </c>
      <c r="F48" s="164" t="s">
        <v>444</v>
      </c>
      <c r="G48" s="164" t="s">
        <v>1435</v>
      </c>
      <c r="H48" s="164" t="s">
        <v>445</v>
      </c>
      <c r="I48" s="164" t="s">
        <v>1436</v>
      </c>
      <c r="J48" s="119" t="s">
        <v>1452</v>
      </c>
      <c r="K48" s="122">
        <v>41320</v>
      </c>
      <c r="L48" s="159" t="s">
        <v>1453</v>
      </c>
      <c r="M48" s="161">
        <v>14</v>
      </c>
      <c r="N48" s="394"/>
    </row>
    <row r="49" spans="1:14" s="46" customFormat="1" ht="47.25" outlineLevel="1">
      <c r="A49" s="179" t="s">
        <v>722</v>
      </c>
      <c r="B49" s="180">
        <v>1</v>
      </c>
      <c r="C49" s="163" t="s">
        <v>130</v>
      </c>
      <c r="D49" s="183" t="s">
        <v>1454</v>
      </c>
      <c r="E49" s="164">
        <v>0</v>
      </c>
      <c r="F49" s="164" t="s">
        <v>1455</v>
      </c>
      <c r="G49" s="164" t="s">
        <v>1431</v>
      </c>
      <c r="H49" s="164" t="s">
        <v>1432</v>
      </c>
      <c r="I49" s="164" t="s">
        <v>1456</v>
      </c>
      <c r="J49" s="119" t="s">
        <v>1457</v>
      </c>
      <c r="K49" s="122">
        <v>41386</v>
      </c>
      <c r="L49" s="159" t="s">
        <v>1458</v>
      </c>
      <c r="M49" s="161">
        <v>14</v>
      </c>
      <c r="N49" s="394"/>
    </row>
    <row r="50" spans="1:14" s="46" customFormat="1" ht="47.25" outlineLevel="1">
      <c r="A50" s="179" t="s">
        <v>723</v>
      </c>
      <c r="B50" s="180">
        <v>1</v>
      </c>
      <c r="C50" s="163" t="s">
        <v>130</v>
      </c>
      <c r="D50" s="183" t="s">
        <v>1459</v>
      </c>
      <c r="E50" s="164">
        <v>0</v>
      </c>
      <c r="F50" s="164" t="s">
        <v>1455</v>
      </c>
      <c r="G50" s="164" t="s">
        <v>1431</v>
      </c>
      <c r="H50" s="164" t="s">
        <v>1432</v>
      </c>
      <c r="I50" s="164" t="s">
        <v>1456</v>
      </c>
      <c r="J50" s="119" t="s">
        <v>1460</v>
      </c>
      <c r="K50" s="122">
        <v>41388</v>
      </c>
      <c r="L50" s="159" t="s">
        <v>193</v>
      </c>
      <c r="M50" s="161">
        <v>14</v>
      </c>
      <c r="N50" s="394"/>
    </row>
    <row r="51" spans="1:14" s="46" customFormat="1" ht="63" outlineLevel="1">
      <c r="A51" s="179" t="s">
        <v>724</v>
      </c>
      <c r="B51" s="180">
        <v>2</v>
      </c>
      <c r="C51" s="163" t="s">
        <v>130</v>
      </c>
      <c r="D51" s="183" t="s">
        <v>1461</v>
      </c>
      <c r="E51" s="164">
        <v>0</v>
      </c>
      <c r="F51" s="164" t="s">
        <v>446</v>
      </c>
      <c r="G51" s="164" t="s">
        <v>449</v>
      </c>
      <c r="H51" s="164" t="s">
        <v>450</v>
      </c>
      <c r="I51" s="164" t="s">
        <v>451</v>
      </c>
      <c r="J51" s="119">
        <v>3647</v>
      </c>
      <c r="K51" s="122">
        <v>41366</v>
      </c>
      <c r="L51" s="159" t="s">
        <v>1462</v>
      </c>
      <c r="M51" s="161">
        <v>14</v>
      </c>
      <c r="N51" s="394" t="s">
        <v>1463</v>
      </c>
    </row>
    <row r="52" spans="1:14" s="46" customFormat="1" ht="41.25" customHeight="1" outlineLevel="1">
      <c r="A52" s="179" t="s">
        <v>725</v>
      </c>
      <c r="B52" s="180">
        <v>2</v>
      </c>
      <c r="C52" s="163" t="s">
        <v>130</v>
      </c>
      <c r="D52" s="181" t="s">
        <v>1464</v>
      </c>
      <c r="E52" s="164">
        <v>0</v>
      </c>
      <c r="F52" s="164" t="s">
        <v>446</v>
      </c>
      <c r="G52" s="164" t="s">
        <v>449</v>
      </c>
      <c r="H52" s="164" t="s">
        <v>450</v>
      </c>
      <c r="I52" s="164" t="s">
        <v>451</v>
      </c>
      <c r="J52" s="119" t="s">
        <v>1465</v>
      </c>
      <c r="K52" s="122">
        <v>41346</v>
      </c>
      <c r="L52" s="159" t="s">
        <v>1466</v>
      </c>
      <c r="M52" s="161">
        <v>14</v>
      </c>
      <c r="N52" s="394"/>
    </row>
    <row r="53" spans="1:14" s="46" customFormat="1" ht="37.5" customHeight="1" outlineLevel="1">
      <c r="A53" s="179" t="s">
        <v>726</v>
      </c>
      <c r="B53" s="180">
        <v>2</v>
      </c>
      <c r="C53" s="163" t="s">
        <v>130</v>
      </c>
      <c r="D53" s="181" t="s">
        <v>1467</v>
      </c>
      <c r="E53" s="164">
        <v>0</v>
      </c>
      <c r="F53" s="164" t="s">
        <v>446</v>
      </c>
      <c r="G53" s="164" t="s">
        <v>449</v>
      </c>
      <c r="H53" s="164" t="s">
        <v>450</v>
      </c>
      <c r="I53" s="164" t="s">
        <v>451</v>
      </c>
      <c r="J53" s="119" t="s">
        <v>1468</v>
      </c>
      <c r="K53" s="122">
        <v>41388</v>
      </c>
      <c r="L53" s="159" t="s">
        <v>1469</v>
      </c>
      <c r="M53" s="161">
        <v>14</v>
      </c>
      <c r="N53" s="394"/>
    </row>
    <row r="54" spans="1:14" s="46" customFormat="1" ht="47.25" outlineLevel="1">
      <c r="A54" s="179" t="s">
        <v>727</v>
      </c>
      <c r="B54" s="180">
        <v>2</v>
      </c>
      <c r="C54" s="163" t="s">
        <v>130</v>
      </c>
      <c r="D54" s="183" t="s">
        <v>1470</v>
      </c>
      <c r="E54" s="164">
        <v>0</v>
      </c>
      <c r="F54" s="164" t="s">
        <v>446</v>
      </c>
      <c r="G54" s="164" t="s">
        <v>449</v>
      </c>
      <c r="H54" s="164" t="s">
        <v>450</v>
      </c>
      <c r="I54" s="164" t="s">
        <v>451</v>
      </c>
      <c r="J54" s="119">
        <v>3737</v>
      </c>
      <c r="K54" s="122">
        <v>40677</v>
      </c>
      <c r="L54" s="159" t="s">
        <v>1471</v>
      </c>
      <c r="M54" s="161">
        <v>14</v>
      </c>
      <c r="N54" s="394"/>
    </row>
    <row r="55" spans="1:14" s="46" customFormat="1" ht="47.25" outlineLevel="1">
      <c r="A55" s="179" t="s">
        <v>728</v>
      </c>
      <c r="B55" s="180">
        <v>2</v>
      </c>
      <c r="C55" s="163" t="s">
        <v>130</v>
      </c>
      <c r="D55" s="181" t="s">
        <v>1472</v>
      </c>
      <c r="E55" s="164">
        <v>0</v>
      </c>
      <c r="F55" s="164" t="s">
        <v>446</v>
      </c>
      <c r="G55" s="164" t="s">
        <v>449</v>
      </c>
      <c r="H55" s="164" t="s">
        <v>450</v>
      </c>
      <c r="I55" s="164" t="s">
        <v>451</v>
      </c>
      <c r="J55" s="119" t="s">
        <v>1473</v>
      </c>
      <c r="K55" s="122">
        <v>41402</v>
      </c>
      <c r="L55" s="159" t="s">
        <v>194</v>
      </c>
      <c r="M55" s="161">
        <v>14</v>
      </c>
      <c r="N55" s="394"/>
    </row>
    <row r="56" spans="1:14" s="46" customFormat="1" ht="31.5" outlineLevel="1">
      <c r="A56" s="179" t="s">
        <v>729</v>
      </c>
      <c r="B56" s="180">
        <v>2</v>
      </c>
      <c r="C56" s="163" t="s">
        <v>130</v>
      </c>
      <c r="D56" s="181" t="s">
        <v>1474</v>
      </c>
      <c r="E56" s="164">
        <v>0</v>
      </c>
      <c r="F56" s="164" t="s">
        <v>446</v>
      </c>
      <c r="G56" s="164" t="s">
        <v>449</v>
      </c>
      <c r="H56" s="164" t="s">
        <v>450</v>
      </c>
      <c r="I56" s="164" t="s">
        <v>451</v>
      </c>
      <c r="J56" s="119">
        <v>3740</v>
      </c>
      <c r="K56" s="122">
        <v>41408</v>
      </c>
      <c r="L56" s="159" t="s">
        <v>796</v>
      </c>
      <c r="M56" s="161">
        <v>14</v>
      </c>
      <c r="N56" s="394"/>
    </row>
    <row r="57" spans="1:14" s="46" customFormat="1" ht="47.25" outlineLevel="1">
      <c r="A57" s="179" t="s">
        <v>730</v>
      </c>
      <c r="B57" s="180">
        <v>3</v>
      </c>
      <c r="C57" s="163" t="s">
        <v>130</v>
      </c>
      <c r="D57" s="181" t="s">
        <v>1475</v>
      </c>
      <c r="E57" s="164">
        <v>0.88824679999999978</v>
      </c>
      <c r="F57" s="164" t="s">
        <v>441</v>
      </c>
      <c r="G57" s="164" t="s">
        <v>441</v>
      </c>
      <c r="H57" s="164" t="s">
        <v>441</v>
      </c>
      <c r="I57" s="164" t="s">
        <v>441</v>
      </c>
      <c r="J57" s="119" t="s">
        <v>1476</v>
      </c>
      <c r="K57" s="122">
        <v>40710</v>
      </c>
      <c r="L57" s="159" t="s">
        <v>1477</v>
      </c>
      <c r="M57" s="161">
        <v>14</v>
      </c>
      <c r="N57" s="159" t="s">
        <v>1478</v>
      </c>
    </row>
    <row r="58" spans="1:14" s="46" customFormat="1" ht="47.25" outlineLevel="1">
      <c r="A58" s="179" t="s">
        <v>731</v>
      </c>
      <c r="B58" s="180">
        <v>4</v>
      </c>
      <c r="C58" s="163" t="s">
        <v>130</v>
      </c>
      <c r="D58" s="181" t="s">
        <v>1479</v>
      </c>
      <c r="E58" s="164">
        <v>0</v>
      </c>
      <c r="F58" s="164" t="s">
        <v>441</v>
      </c>
      <c r="G58" s="164" t="s">
        <v>441</v>
      </c>
      <c r="H58" s="164" t="s">
        <v>441</v>
      </c>
      <c r="I58" s="164" t="s">
        <v>441</v>
      </c>
      <c r="J58" s="119">
        <v>1377</v>
      </c>
      <c r="K58" s="122">
        <v>40541</v>
      </c>
      <c r="L58" s="159" t="s">
        <v>1480</v>
      </c>
      <c r="M58" s="161">
        <v>14</v>
      </c>
      <c r="N58" s="159" t="s">
        <v>1481</v>
      </c>
    </row>
    <row r="59" spans="1:14" s="46" customFormat="1" ht="31.5" outlineLevel="1">
      <c r="A59" s="179" t="s">
        <v>732</v>
      </c>
      <c r="B59" s="180">
        <v>5</v>
      </c>
      <c r="C59" s="163" t="s">
        <v>130</v>
      </c>
      <c r="D59" s="181" t="s">
        <v>1482</v>
      </c>
      <c r="E59" s="164">
        <v>29.140673199999988</v>
      </c>
      <c r="F59" s="164" t="s">
        <v>441</v>
      </c>
      <c r="G59" s="164" t="s">
        <v>441</v>
      </c>
      <c r="H59" s="164" t="s">
        <v>441</v>
      </c>
      <c r="I59" s="164" t="s">
        <v>441</v>
      </c>
      <c r="J59" s="119" t="s">
        <v>1483</v>
      </c>
      <c r="K59" s="122">
        <v>41345</v>
      </c>
      <c r="L59" s="159" t="s">
        <v>193</v>
      </c>
      <c r="M59" s="161">
        <v>14</v>
      </c>
      <c r="N59" s="159" t="s">
        <v>1484</v>
      </c>
    </row>
    <row r="60" spans="1:14" s="46" customFormat="1" ht="31.5" outlineLevel="1">
      <c r="A60" s="179" t="s">
        <v>733</v>
      </c>
      <c r="B60" s="180">
        <v>6</v>
      </c>
      <c r="C60" s="163" t="s">
        <v>130</v>
      </c>
      <c r="D60" s="181" t="s">
        <v>1485</v>
      </c>
      <c r="E60" s="164">
        <v>15.082795600000001</v>
      </c>
      <c r="F60" s="164" t="s">
        <v>441</v>
      </c>
      <c r="G60" s="164" t="s">
        <v>441</v>
      </c>
      <c r="H60" s="164" t="s">
        <v>441</v>
      </c>
      <c r="I60" s="164" t="s">
        <v>441</v>
      </c>
      <c r="J60" s="119">
        <v>3715</v>
      </c>
      <c r="K60" s="122">
        <v>41388</v>
      </c>
      <c r="L60" s="159" t="s">
        <v>1486</v>
      </c>
      <c r="M60" s="161">
        <v>14</v>
      </c>
      <c r="N60" s="159" t="s">
        <v>1487</v>
      </c>
    </row>
    <row r="61" spans="1:14" s="46" customFormat="1" ht="47.25" outlineLevel="1">
      <c r="A61" s="179" t="s">
        <v>734</v>
      </c>
      <c r="B61" s="180">
        <v>7</v>
      </c>
      <c r="C61" s="163" t="s">
        <v>130</v>
      </c>
      <c r="D61" s="183" t="s">
        <v>1488</v>
      </c>
      <c r="E61" s="164">
        <v>8.1338968000000005</v>
      </c>
      <c r="F61" s="164" t="s">
        <v>441</v>
      </c>
      <c r="G61" s="164" t="s">
        <v>441</v>
      </c>
      <c r="H61" s="164" t="s">
        <v>441</v>
      </c>
      <c r="I61" s="164" t="s">
        <v>441</v>
      </c>
      <c r="J61" s="119">
        <v>3612</v>
      </c>
      <c r="K61" s="122">
        <v>41345</v>
      </c>
      <c r="L61" s="159" t="s">
        <v>1489</v>
      </c>
      <c r="M61" s="161">
        <v>14</v>
      </c>
      <c r="N61" s="159" t="s">
        <v>1490</v>
      </c>
    </row>
    <row r="62" spans="1:14" s="46" customFormat="1" ht="31.5" outlineLevel="1">
      <c r="A62" s="179" t="s">
        <v>735</v>
      </c>
      <c r="B62" s="180">
        <v>8</v>
      </c>
      <c r="C62" s="163" t="s">
        <v>130</v>
      </c>
      <c r="D62" s="183" t="s">
        <v>1491</v>
      </c>
      <c r="E62" s="164">
        <v>0</v>
      </c>
      <c r="F62" s="164" t="s">
        <v>441</v>
      </c>
      <c r="G62" s="164" t="s">
        <v>441</v>
      </c>
      <c r="H62" s="164" t="s">
        <v>441</v>
      </c>
      <c r="I62" s="164" t="s">
        <v>441</v>
      </c>
      <c r="J62" s="119">
        <v>3964</v>
      </c>
      <c r="K62" s="122">
        <v>41488</v>
      </c>
      <c r="L62" s="159" t="s">
        <v>1492</v>
      </c>
      <c r="M62" s="161">
        <v>14</v>
      </c>
      <c r="N62" s="159" t="s">
        <v>1493</v>
      </c>
    </row>
    <row r="63" spans="1:14" s="46" customFormat="1" ht="47.25" outlineLevel="1">
      <c r="A63" s="179" t="s">
        <v>736</v>
      </c>
      <c r="B63" s="180">
        <v>9</v>
      </c>
      <c r="C63" s="163" t="s">
        <v>130</v>
      </c>
      <c r="D63" s="183" t="s">
        <v>1494</v>
      </c>
      <c r="E63" s="164">
        <v>0</v>
      </c>
      <c r="F63" s="164" t="s">
        <v>441</v>
      </c>
      <c r="G63" s="164" t="s">
        <v>441</v>
      </c>
      <c r="H63" s="164" t="s">
        <v>441</v>
      </c>
      <c r="I63" s="164" t="s">
        <v>441</v>
      </c>
      <c r="J63" s="119">
        <v>3718</v>
      </c>
      <c r="K63" s="122">
        <v>41388</v>
      </c>
      <c r="L63" s="159" t="s">
        <v>1495</v>
      </c>
      <c r="M63" s="161">
        <v>14</v>
      </c>
      <c r="N63" s="159" t="s">
        <v>1496</v>
      </c>
    </row>
    <row r="64" spans="1:14" s="46" customFormat="1" ht="47.25" outlineLevel="1">
      <c r="A64" s="179" t="s">
        <v>737</v>
      </c>
      <c r="B64" s="180">
        <v>10</v>
      </c>
      <c r="C64" s="163" t="s">
        <v>130</v>
      </c>
      <c r="D64" s="183" t="s">
        <v>1497</v>
      </c>
      <c r="E64" s="164">
        <v>0</v>
      </c>
      <c r="F64" s="164" t="s">
        <v>441</v>
      </c>
      <c r="G64" s="164" t="s">
        <v>441</v>
      </c>
      <c r="H64" s="164" t="s">
        <v>441</v>
      </c>
      <c r="I64" s="164" t="s">
        <v>441</v>
      </c>
      <c r="J64" s="119">
        <v>4073</v>
      </c>
      <c r="K64" s="122">
        <v>41529</v>
      </c>
      <c r="L64" s="159" t="s">
        <v>801</v>
      </c>
      <c r="M64" s="161">
        <v>14</v>
      </c>
      <c r="N64" s="159" t="s">
        <v>1498</v>
      </c>
    </row>
    <row r="65" spans="1:14" s="46" customFormat="1" ht="47.25" outlineLevel="1">
      <c r="A65" s="179" t="s">
        <v>738</v>
      </c>
      <c r="B65" s="180">
        <v>11</v>
      </c>
      <c r="C65" s="163" t="s">
        <v>130</v>
      </c>
      <c r="D65" s="183" t="s">
        <v>1499</v>
      </c>
      <c r="E65" s="164">
        <v>0</v>
      </c>
      <c r="F65" s="164" t="s">
        <v>441</v>
      </c>
      <c r="G65" s="164" t="s">
        <v>441</v>
      </c>
      <c r="H65" s="164" t="s">
        <v>441</v>
      </c>
      <c r="I65" s="164" t="s">
        <v>441</v>
      </c>
      <c r="J65" s="119">
        <v>3630</v>
      </c>
      <c r="K65" s="122">
        <v>41386</v>
      </c>
      <c r="L65" s="159" t="s">
        <v>1500</v>
      </c>
      <c r="M65" s="161">
        <v>14</v>
      </c>
      <c r="N65" s="159" t="s">
        <v>1501</v>
      </c>
    </row>
    <row r="66" spans="1:14" s="46" customFormat="1" ht="63" outlineLevel="1">
      <c r="A66" s="179" t="s">
        <v>739</v>
      </c>
      <c r="B66" s="180">
        <v>12</v>
      </c>
      <c r="C66" s="163" t="s">
        <v>130</v>
      </c>
      <c r="D66" s="183" t="s">
        <v>1502</v>
      </c>
      <c r="E66" s="164">
        <v>0</v>
      </c>
      <c r="F66" s="164" t="s">
        <v>441</v>
      </c>
      <c r="G66" s="164" t="s">
        <v>441</v>
      </c>
      <c r="H66" s="164" t="s">
        <v>441</v>
      </c>
      <c r="I66" s="164" t="s">
        <v>441</v>
      </c>
      <c r="J66" s="119">
        <v>3874</v>
      </c>
      <c r="K66" s="122">
        <v>41453</v>
      </c>
      <c r="L66" s="159" t="s">
        <v>1503</v>
      </c>
      <c r="M66" s="161">
        <v>14</v>
      </c>
      <c r="N66" s="159" t="s">
        <v>1504</v>
      </c>
    </row>
    <row r="67" spans="1:14" s="46" customFormat="1" ht="47.25" outlineLevel="1">
      <c r="A67" s="179" t="s">
        <v>740</v>
      </c>
      <c r="B67" s="180">
        <v>13</v>
      </c>
      <c r="C67" s="163" t="s">
        <v>130</v>
      </c>
      <c r="D67" s="183" t="s">
        <v>1505</v>
      </c>
      <c r="E67" s="164">
        <v>0</v>
      </c>
      <c r="F67" s="164" t="s">
        <v>441</v>
      </c>
      <c r="G67" s="164" t="s">
        <v>441</v>
      </c>
      <c r="H67" s="164" t="s">
        <v>441</v>
      </c>
      <c r="I67" s="164" t="s">
        <v>441</v>
      </c>
      <c r="J67" s="119">
        <v>4059</v>
      </c>
      <c r="K67" s="122">
        <v>41513</v>
      </c>
      <c r="L67" s="159" t="s">
        <v>193</v>
      </c>
      <c r="M67" s="161">
        <v>14</v>
      </c>
      <c r="N67" s="159" t="s">
        <v>1506</v>
      </c>
    </row>
    <row r="68" spans="1:14" s="46" customFormat="1" ht="31.5" outlineLevel="1">
      <c r="A68" s="179" t="s">
        <v>741</v>
      </c>
      <c r="B68" s="180">
        <v>14</v>
      </c>
      <c r="C68" s="163" t="s">
        <v>130</v>
      </c>
      <c r="D68" s="183" t="s">
        <v>1507</v>
      </c>
      <c r="E68" s="164">
        <v>0</v>
      </c>
      <c r="F68" s="164" t="s">
        <v>441</v>
      </c>
      <c r="G68" s="164" t="s">
        <v>441</v>
      </c>
      <c r="H68" s="164" t="s">
        <v>441</v>
      </c>
      <c r="I68" s="164" t="s">
        <v>441</v>
      </c>
      <c r="J68" s="119">
        <v>3887</v>
      </c>
      <c r="K68" s="122">
        <v>41458</v>
      </c>
      <c r="L68" s="159" t="s">
        <v>802</v>
      </c>
      <c r="M68" s="161">
        <v>14</v>
      </c>
      <c r="N68" s="159" t="s">
        <v>1508</v>
      </c>
    </row>
    <row r="69" spans="1:14" s="46" customFormat="1" ht="47.25" outlineLevel="1">
      <c r="A69" s="179" t="s">
        <v>742</v>
      </c>
      <c r="B69" s="180">
        <v>15</v>
      </c>
      <c r="C69" s="163" t="s">
        <v>130</v>
      </c>
      <c r="D69" s="183" t="s">
        <v>1509</v>
      </c>
      <c r="E69" s="164">
        <v>0</v>
      </c>
      <c r="F69" s="164" t="s">
        <v>441</v>
      </c>
      <c r="G69" s="164" t="s">
        <v>441</v>
      </c>
      <c r="H69" s="164" t="s">
        <v>441</v>
      </c>
      <c r="I69" s="164" t="s">
        <v>441</v>
      </c>
      <c r="J69" s="119">
        <v>3808</v>
      </c>
      <c r="K69" s="122">
        <v>41439</v>
      </c>
      <c r="L69" s="159" t="s">
        <v>1510</v>
      </c>
      <c r="M69" s="161">
        <v>14</v>
      </c>
      <c r="N69" s="159" t="s">
        <v>1511</v>
      </c>
    </row>
    <row r="70" spans="1:14" s="46" customFormat="1" ht="47.25" outlineLevel="1">
      <c r="A70" s="179" t="s">
        <v>743</v>
      </c>
      <c r="B70" s="180">
        <v>16</v>
      </c>
      <c r="C70" s="163" t="s">
        <v>130</v>
      </c>
      <c r="D70" s="183" t="s">
        <v>1512</v>
      </c>
      <c r="E70" s="164">
        <v>0</v>
      </c>
      <c r="F70" s="164" t="s">
        <v>441</v>
      </c>
      <c r="G70" s="164" t="s">
        <v>441</v>
      </c>
      <c r="H70" s="164" t="s">
        <v>441</v>
      </c>
      <c r="I70" s="164" t="s">
        <v>441</v>
      </c>
      <c r="J70" s="119" t="s">
        <v>1513</v>
      </c>
      <c r="K70" s="122">
        <v>41388</v>
      </c>
      <c r="L70" s="159" t="s">
        <v>1514</v>
      </c>
      <c r="M70" s="161">
        <v>14</v>
      </c>
      <c r="N70" s="159" t="s">
        <v>1515</v>
      </c>
    </row>
    <row r="71" spans="1:14" s="46" customFormat="1" ht="47.25" outlineLevel="1">
      <c r="A71" s="179" t="s">
        <v>744</v>
      </c>
      <c r="B71" s="180">
        <v>17</v>
      </c>
      <c r="C71" s="163" t="s">
        <v>130</v>
      </c>
      <c r="D71" s="181" t="s">
        <v>1516</v>
      </c>
      <c r="E71" s="164">
        <v>0</v>
      </c>
      <c r="F71" s="164" t="s">
        <v>441</v>
      </c>
      <c r="G71" s="164" t="s">
        <v>441</v>
      </c>
      <c r="H71" s="164" t="s">
        <v>441</v>
      </c>
      <c r="I71" s="164" t="s">
        <v>441</v>
      </c>
      <c r="J71" s="119" t="s">
        <v>1476</v>
      </c>
      <c r="K71" s="122">
        <v>40710</v>
      </c>
      <c r="L71" s="159" t="s">
        <v>1477</v>
      </c>
      <c r="M71" s="161">
        <v>14</v>
      </c>
      <c r="N71" s="159" t="s">
        <v>1517</v>
      </c>
    </row>
    <row r="72" spans="1:14" s="46" customFormat="1" ht="63" outlineLevel="1">
      <c r="A72" s="179" t="s">
        <v>745</v>
      </c>
      <c r="B72" s="180">
        <v>18</v>
      </c>
      <c r="C72" s="163" t="s">
        <v>130</v>
      </c>
      <c r="D72" s="181" t="s">
        <v>1518</v>
      </c>
      <c r="E72" s="164">
        <v>0</v>
      </c>
      <c r="F72" s="164" t="s">
        <v>441</v>
      </c>
      <c r="G72" s="164" t="s">
        <v>441</v>
      </c>
      <c r="H72" s="164" t="s">
        <v>441</v>
      </c>
      <c r="I72" s="164" t="s">
        <v>441</v>
      </c>
      <c r="J72" s="119" t="s">
        <v>1519</v>
      </c>
      <c r="K72" s="122" t="s">
        <v>1520</v>
      </c>
      <c r="L72" s="159" t="s">
        <v>1521</v>
      </c>
      <c r="M72" s="161">
        <v>14</v>
      </c>
      <c r="N72" s="159" t="s">
        <v>1522</v>
      </c>
    </row>
    <row r="73" spans="1:14" s="46" customFormat="1" ht="31.5" outlineLevel="1">
      <c r="A73" s="179" t="s">
        <v>746</v>
      </c>
      <c r="B73" s="180">
        <v>19</v>
      </c>
      <c r="C73" s="163" t="s">
        <v>130</v>
      </c>
      <c r="D73" s="181" t="s">
        <v>1523</v>
      </c>
      <c r="E73" s="164">
        <v>0</v>
      </c>
      <c r="F73" s="164" t="s">
        <v>441</v>
      </c>
      <c r="G73" s="164" t="s">
        <v>441</v>
      </c>
      <c r="H73" s="164" t="s">
        <v>441</v>
      </c>
      <c r="I73" s="164" t="s">
        <v>441</v>
      </c>
      <c r="J73" s="119" t="s">
        <v>1524</v>
      </c>
      <c r="K73" s="122">
        <v>40630</v>
      </c>
      <c r="L73" s="159" t="s">
        <v>1525</v>
      </c>
      <c r="M73" s="161">
        <v>14</v>
      </c>
      <c r="N73" s="159" t="s">
        <v>1526</v>
      </c>
    </row>
    <row r="74" spans="1:14" s="46" customFormat="1" ht="31.5" outlineLevel="1">
      <c r="A74" s="179" t="s">
        <v>747</v>
      </c>
      <c r="B74" s="180">
        <v>20</v>
      </c>
      <c r="C74" s="163" t="s">
        <v>130</v>
      </c>
      <c r="D74" s="181" t="s">
        <v>1527</v>
      </c>
      <c r="E74" s="164">
        <v>0</v>
      </c>
      <c r="F74" s="164" t="s">
        <v>441</v>
      </c>
      <c r="G74" s="164" t="s">
        <v>441</v>
      </c>
      <c r="H74" s="164" t="s">
        <v>441</v>
      </c>
      <c r="I74" s="164" t="s">
        <v>441</v>
      </c>
      <c r="J74" s="119" t="s">
        <v>1528</v>
      </c>
      <c r="K74" s="122">
        <v>40724</v>
      </c>
      <c r="L74" s="159" t="s">
        <v>1529</v>
      </c>
      <c r="M74" s="161">
        <v>14</v>
      </c>
      <c r="N74" s="159" t="s">
        <v>1530</v>
      </c>
    </row>
    <row r="75" spans="1:14" s="46" customFormat="1" ht="31.5" outlineLevel="1">
      <c r="A75" s="179" t="s">
        <v>748</v>
      </c>
      <c r="B75" s="180">
        <v>21</v>
      </c>
      <c r="C75" s="163" t="s">
        <v>130</v>
      </c>
      <c r="D75" s="181" t="s">
        <v>1531</v>
      </c>
      <c r="E75" s="164">
        <v>0</v>
      </c>
      <c r="F75" s="164" t="s">
        <v>441</v>
      </c>
      <c r="G75" s="164" t="s">
        <v>441</v>
      </c>
      <c r="H75" s="164" t="s">
        <v>441</v>
      </c>
      <c r="I75" s="164" t="s">
        <v>441</v>
      </c>
      <c r="J75" s="119" t="s">
        <v>1532</v>
      </c>
      <c r="K75" s="122">
        <v>40774</v>
      </c>
      <c r="L75" s="159" t="s">
        <v>1533</v>
      </c>
      <c r="M75" s="161">
        <v>14</v>
      </c>
      <c r="N75" s="159" t="s">
        <v>1534</v>
      </c>
    </row>
    <row r="76" spans="1:14" s="46" customFormat="1" ht="31.5" outlineLevel="1">
      <c r="A76" s="179" t="s">
        <v>749</v>
      </c>
      <c r="B76" s="180">
        <v>22</v>
      </c>
      <c r="C76" s="163" t="s">
        <v>130</v>
      </c>
      <c r="D76" s="181" t="s">
        <v>1535</v>
      </c>
      <c r="E76" s="164">
        <v>0</v>
      </c>
      <c r="F76" s="164" t="s">
        <v>441</v>
      </c>
      <c r="G76" s="164" t="s">
        <v>441</v>
      </c>
      <c r="H76" s="164" t="s">
        <v>441</v>
      </c>
      <c r="I76" s="164" t="s">
        <v>441</v>
      </c>
      <c r="J76" s="119" t="s">
        <v>1536</v>
      </c>
      <c r="K76" s="122">
        <v>40534</v>
      </c>
      <c r="L76" s="159" t="s">
        <v>1537</v>
      </c>
      <c r="M76" s="161">
        <v>14</v>
      </c>
      <c r="N76" s="159" t="s">
        <v>1538</v>
      </c>
    </row>
    <row r="77" spans="1:14" s="46" customFormat="1" ht="31.5" outlineLevel="1">
      <c r="A77" s="179" t="s">
        <v>750</v>
      </c>
      <c r="B77" s="180">
        <v>23</v>
      </c>
      <c r="C77" s="163" t="s">
        <v>130</v>
      </c>
      <c r="D77" s="181" t="s">
        <v>1539</v>
      </c>
      <c r="E77" s="164">
        <v>0</v>
      </c>
      <c r="F77" s="164" t="s">
        <v>441</v>
      </c>
      <c r="G77" s="164" t="s">
        <v>441</v>
      </c>
      <c r="H77" s="164" t="s">
        <v>441</v>
      </c>
      <c r="I77" s="164" t="s">
        <v>441</v>
      </c>
      <c r="J77" s="119">
        <v>2022</v>
      </c>
      <c r="K77" s="122">
        <v>40816</v>
      </c>
      <c r="L77" s="159" t="s">
        <v>1540</v>
      </c>
      <c r="M77" s="161">
        <v>14</v>
      </c>
      <c r="N77" s="159" t="s">
        <v>1541</v>
      </c>
    </row>
    <row r="78" spans="1:14" s="46" customFormat="1" ht="47.25" outlineLevel="1">
      <c r="A78" s="179" t="s">
        <v>751</v>
      </c>
      <c r="B78" s="180">
        <v>24</v>
      </c>
      <c r="C78" s="163" t="s">
        <v>130</v>
      </c>
      <c r="D78" s="183" t="s">
        <v>1542</v>
      </c>
      <c r="E78" s="164">
        <v>0</v>
      </c>
      <c r="F78" s="164" t="s">
        <v>441</v>
      </c>
      <c r="G78" s="164" t="s">
        <v>441</v>
      </c>
      <c r="H78" s="164" t="s">
        <v>441</v>
      </c>
      <c r="I78" s="164" t="s">
        <v>441</v>
      </c>
      <c r="J78" s="119">
        <v>143</v>
      </c>
      <c r="K78" s="122">
        <v>41001</v>
      </c>
      <c r="L78" s="159" t="s">
        <v>1543</v>
      </c>
      <c r="M78" s="161">
        <v>14</v>
      </c>
      <c r="N78" s="159" t="s">
        <v>1544</v>
      </c>
    </row>
    <row r="79" spans="1:14" s="46" customFormat="1" ht="31.5" outlineLevel="1">
      <c r="A79" s="179" t="s">
        <v>752</v>
      </c>
      <c r="B79" s="180">
        <v>25</v>
      </c>
      <c r="C79" s="163" t="s">
        <v>130</v>
      </c>
      <c r="D79" s="183" t="s">
        <v>1545</v>
      </c>
      <c r="E79" s="164">
        <v>54.407118799999999</v>
      </c>
      <c r="F79" s="164" t="s">
        <v>452</v>
      </c>
      <c r="G79" s="164" t="s">
        <v>1546</v>
      </c>
      <c r="H79" s="164" t="s">
        <v>453</v>
      </c>
      <c r="I79" s="164" t="s">
        <v>441</v>
      </c>
      <c r="J79" s="119">
        <v>2713</v>
      </c>
      <c r="K79" s="122">
        <v>41073</v>
      </c>
      <c r="L79" s="159" t="s">
        <v>1547</v>
      </c>
      <c r="M79" s="161">
        <v>14</v>
      </c>
      <c r="N79" s="159" t="s">
        <v>1548</v>
      </c>
    </row>
    <row r="80" spans="1:14" s="46" customFormat="1" ht="36.75" customHeight="1" outlineLevel="1">
      <c r="A80" s="179" t="s">
        <v>753</v>
      </c>
      <c r="B80" s="180">
        <v>26</v>
      </c>
      <c r="C80" s="163" t="s">
        <v>130</v>
      </c>
      <c r="D80" s="183" t="s">
        <v>1549</v>
      </c>
      <c r="E80" s="164">
        <v>0</v>
      </c>
      <c r="F80" s="164" t="s">
        <v>441</v>
      </c>
      <c r="G80" s="164" t="s">
        <v>441</v>
      </c>
      <c r="H80" s="164" t="s">
        <v>441</v>
      </c>
      <c r="I80" s="164" t="s">
        <v>441</v>
      </c>
      <c r="J80" s="119">
        <v>3906</v>
      </c>
      <c r="K80" s="122">
        <v>41466</v>
      </c>
      <c r="L80" s="159" t="s">
        <v>800</v>
      </c>
      <c r="M80" s="161">
        <v>14</v>
      </c>
      <c r="N80" s="159" t="s">
        <v>1550</v>
      </c>
    </row>
    <row r="81" spans="1:14" s="46" customFormat="1" ht="31.5" outlineLevel="1">
      <c r="A81" s="179" t="s">
        <v>754</v>
      </c>
      <c r="B81" s="180">
        <v>27</v>
      </c>
      <c r="C81" s="163" t="s">
        <v>130</v>
      </c>
      <c r="D81" s="183" t="s">
        <v>1551</v>
      </c>
      <c r="E81" s="164">
        <v>0</v>
      </c>
      <c r="F81" s="164" t="s">
        <v>441</v>
      </c>
      <c r="G81" s="164" t="s">
        <v>441</v>
      </c>
      <c r="H81" s="164" t="s">
        <v>441</v>
      </c>
      <c r="I81" s="164" t="s">
        <v>441</v>
      </c>
      <c r="J81" s="119">
        <v>3988</v>
      </c>
      <c r="K81" s="122">
        <v>41499</v>
      </c>
      <c r="L81" s="159" t="s">
        <v>1552</v>
      </c>
      <c r="M81" s="161">
        <v>14</v>
      </c>
      <c r="N81" s="159" t="s">
        <v>1553</v>
      </c>
    </row>
    <row r="82" spans="1:14" s="46" customFormat="1" ht="31.5" outlineLevel="1">
      <c r="A82" s="179" t="s">
        <v>755</v>
      </c>
      <c r="B82" s="180">
        <v>28</v>
      </c>
      <c r="C82" s="163" t="s">
        <v>130</v>
      </c>
      <c r="D82" s="183" t="s">
        <v>1554</v>
      </c>
      <c r="E82" s="164">
        <v>0</v>
      </c>
      <c r="F82" s="164" t="s">
        <v>441</v>
      </c>
      <c r="G82" s="164" t="s">
        <v>441</v>
      </c>
      <c r="H82" s="164" t="s">
        <v>441</v>
      </c>
      <c r="I82" s="164" t="s">
        <v>441</v>
      </c>
      <c r="J82" s="119">
        <v>3699</v>
      </c>
      <c r="K82" s="122">
        <v>41386</v>
      </c>
      <c r="L82" s="159" t="s">
        <v>1555</v>
      </c>
      <c r="M82" s="161">
        <v>14</v>
      </c>
      <c r="N82" s="159" t="s">
        <v>1556</v>
      </c>
    </row>
    <row r="83" spans="1:14" s="46" customFormat="1" ht="47.25" outlineLevel="1">
      <c r="A83" s="179" t="s">
        <v>756</v>
      </c>
      <c r="B83" s="180">
        <v>29</v>
      </c>
      <c r="C83" s="163" t="s">
        <v>130</v>
      </c>
      <c r="D83" s="181" t="s">
        <v>1557</v>
      </c>
      <c r="E83" s="164">
        <v>0</v>
      </c>
      <c r="F83" s="164" t="s">
        <v>441</v>
      </c>
      <c r="G83" s="164" t="s">
        <v>441</v>
      </c>
      <c r="H83" s="164" t="s">
        <v>441</v>
      </c>
      <c r="I83" s="164" t="s">
        <v>441</v>
      </c>
      <c r="J83" s="119" t="s">
        <v>195</v>
      </c>
      <c r="K83" s="122">
        <v>39903</v>
      </c>
      <c r="L83" s="159" t="s">
        <v>1558</v>
      </c>
      <c r="M83" s="161">
        <v>14</v>
      </c>
      <c r="N83" s="159" t="s">
        <v>1559</v>
      </c>
    </row>
    <row r="84" spans="1:14" s="46" customFormat="1" ht="47.25" outlineLevel="1">
      <c r="A84" s="179" t="s">
        <v>757</v>
      </c>
      <c r="B84" s="180">
        <v>30</v>
      </c>
      <c r="C84" s="163" t="s">
        <v>130</v>
      </c>
      <c r="D84" s="181" t="s">
        <v>1560</v>
      </c>
      <c r="E84" s="164">
        <v>0</v>
      </c>
      <c r="F84" s="164" t="s">
        <v>1561</v>
      </c>
      <c r="G84" s="164" t="s">
        <v>454</v>
      </c>
      <c r="H84" s="164" t="s">
        <v>455</v>
      </c>
      <c r="I84" s="164" t="s">
        <v>441</v>
      </c>
      <c r="J84" s="119" t="s">
        <v>1562</v>
      </c>
      <c r="K84" s="122">
        <v>40818</v>
      </c>
      <c r="L84" s="159" t="s">
        <v>1563</v>
      </c>
      <c r="M84" s="161">
        <v>14</v>
      </c>
      <c r="N84" s="159" t="s">
        <v>1564</v>
      </c>
    </row>
    <row r="85" spans="1:14" s="46" customFormat="1" ht="31.5" outlineLevel="1">
      <c r="A85" s="179" t="s">
        <v>758</v>
      </c>
      <c r="B85" s="180">
        <v>31</v>
      </c>
      <c r="C85" s="163" t="s">
        <v>130</v>
      </c>
      <c r="D85" s="181" t="s">
        <v>1565</v>
      </c>
      <c r="E85" s="164">
        <v>15.154170400000005</v>
      </c>
      <c r="F85" s="164" t="s">
        <v>441</v>
      </c>
      <c r="G85" s="164" t="s">
        <v>441</v>
      </c>
      <c r="H85" s="164" t="s">
        <v>441</v>
      </c>
      <c r="I85" s="164" t="s">
        <v>441</v>
      </c>
      <c r="J85" s="119" t="s">
        <v>196</v>
      </c>
      <c r="K85" s="122" t="s">
        <v>143</v>
      </c>
      <c r="L85" s="159" t="s">
        <v>803</v>
      </c>
      <c r="M85" s="161">
        <v>14</v>
      </c>
      <c r="N85" s="159" t="s">
        <v>1566</v>
      </c>
    </row>
    <row r="86" spans="1:14" s="46" customFormat="1" ht="63" outlineLevel="1">
      <c r="A86" s="179" t="s">
        <v>759</v>
      </c>
      <c r="B86" s="180">
        <v>32</v>
      </c>
      <c r="C86" s="163" t="s">
        <v>130</v>
      </c>
      <c r="D86" s="181" t="s">
        <v>1567</v>
      </c>
      <c r="E86" s="164">
        <v>101.08587999999999</v>
      </c>
      <c r="F86" s="164" t="s">
        <v>441</v>
      </c>
      <c r="G86" s="164" t="s">
        <v>441</v>
      </c>
      <c r="H86" s="164" t="s">
        <v>441</v>
      </c>
      <c r="I86" s="164" t="s">
        <v>441</v>
      </c>
      <c r="J86" s="119" t="s">
        <v>1568</v>
      </c>
      <c r="K86" s="122">
        <v>41025</v>
      </c>
      <c r="L86" s="159" t="s">
        <v>1569</v>
      </c>
      <c r="M86" s="161">
        <v>14</v>
      </c>
      <c r="N86" s="159" t="s">
        <v>1570</v>
      </c>
    </row>
    <row r="87" spans="1:14" s="131" customFormat="1" ht="15.75" customHeight="1">
      <c r="A87" s="129" t="s">
        <v>804</v>
      </c>
      <c r="B87" s="390" t="s">
        <v>133</v>
      </c>
      <c r="C87" s="391"/>
      <c r="D87" s="391" t="s">
        <v>133</v>
      </c>
      <c r="E87" s="176">
        <f>E88+E132</f>
        <v>893.34767039999997</v>
      </c>
      <c r="F87" s="177"/>
      <c r="G87" s="177"/>
      <c r="H87" s="177"/>
      <c r="I87" s="177"/>
      <c r="J87" s="177"/>
      <c r="K87" s="177"/>
      <c r="L87" s="177"/>
      <c r="M87" s="177"/>
      <c r="N87" s="137"/>
    </row>
    <row r="88" spans="1:14" s="134" customFormat="1" ht="18.75" customHeight="1">
      <c r="A88" s="132" t="s">
        <v>806</v>
      </c>
      <c r="B88" s="392" t="s">
        <v>805</v>
      </c>
      <c r="C88" s="392"/>
      <c r="D88" s="392"/>
      <c r="E88" s="153">
        <f>SUM(E89:E101)</f>
        <v>557.16433759999995</v>
      </c>
      <c r="F88" s="178"/>
      <c r="G88" s="178"/>
      <c r="H88" s="178"/>
      <c r="I88" s="178"/>
      <c r="J88" s="178"/>
      <c r="K88" s="178"/>
      <c r="L88" s="178"/>
      <c r="M88" s="178"/>
      <c r="N88" s="138"/>
    </row>
    <row r="89" spans="1:14" s="46" customFormat="1" ht="31.5" outlineLevel="1">
      <c r="A89" s="179" t="s">
        <v>807</v>
      </c>
      <c r="B89" s="180">
        <v>1</v>
      </c>
      <c r="C89" s="163" t="s">
        <v>133</v>
      </c>
      <c r="D89" s="181" t="s">
        <v>1571</v>
      </c>
      <c r="E89" s="164">
        <v>18.855167999999999</v>
      </c>
      <c r="F89" s="164" t="s">
        <v>441</v>
      </c>
      <c r="G89" s="164" t="s">
        <v>441</v>
      </c>
      <c r="H89" s="164" t="s">
        <v>441</v>
      </c>
      <c r="I89" s="164" t="s">
        <v>441</v>
      </c>
      <c r="J89" s="119" t="s">
        <v>1572</v>
      </c>
      <c r="K89" s="122">
        <v>41348</v>
      </c>
      <c r="L89" s="159" t="s">
        <v>1573</v>
      </c>
      <c r="M89" s="161">
        <v>15</v>
      </c>
      <c r="N89" s="159" t="s">
        <v>1574</v>
      </c>
    </row>
    <row r="90" spans="1:14" s="46" customFormat="1" ht="31.5" outlineLevel="1">
      <c r="A90" s="179" t="s">
        <v>808</v>
      </c>
      <c r="B90" s="180">
        <v>2</v>
      </c>
      <c r="C90" s="163" t="s">
        <v>133</v>
      </c>
      <c r="D90" s="181" t="s">
        <v>1575</v>
      </c>
      <c r="E90" s="164">
        <v>34.340721200000011</v>
      </c>
      <c r="F90" s="164" t="s">
        <v>456</v>
      </c>
      <c r="G90" s="164" t="s">
        <v>1576</v>
      </c>
      <c r="H90" s="164" t="s">
        <v>457</v>
      </c>
      <c r="I90" s="164" t="s">
        <v>458</v>
      </c>
      <c r="J90" s="119" t="s">
        <v>1577</v>
      </c>
      <c r="K90" s="122">
        <v>41227</v>
      </c>
      <c r="L90" s="159" t="s">
        <v>1578</v>
      </c>
      <c r="M90" s="161">
        <v>15</v>
      </c>
      <c r="N90" s="394" t="s">
        <v>1579</v>
      </c>
    </row>
    <row r="91" spans="1:14" s="46" customFormat="1" ht="31.5" outlineLevel="1">
      <c r="A91" s="179" t="s">
        <v>809</v>
      </c>
      <c r="B91" s="180">
        <v>2</v>
      </c>
      <c r="C91" s="163" t="s">
        <v>133</v>
      </c>
      <c r="D91" s="181" t="s">
        <v>1580</v>
      </c>
      <c r="E91" s="164">
        <v>0</v>
      </c>
      <c r="F91" s="164" t="s">
        <v>456</v>
      </c>
      <c r="G91" s="164" t="s">
        <v>1576</v>
      </c>
      <c r="H91" s="164" t="s">
        <v>457</v>
      </c>
      <c r="I91" s="164" t="s">
        <v>458</v>
      </c>
      <c r="J91" s="119" t="s">
        <v>1581</v>
      </c>
      <c r="K91" s="122" t="s">
        <v>1582</v>
      </c>
      <c r="L91" s="159" t="s">
        <v>1583</v>
      </c>
      <c r="M91" s="161">
        <v>15</v>
      </c>
      <c r="N91" s="394"/>
    </row>
    <row r="92" spans="1:14" s="46" customFormat="1" ht="31.5" outlineLevel="1">
      <c r="A92" s="179" t="s">
        <v>810</v>
      </c>
      <c r="B92" s="180">
        <v>3</v>
      </c>
      <c r="C92" s="163" t="s">
        <v>133</v>
      </c>
      <c r="D92" s="181" t="s">
        <v>1584</v>
      </c>
      <c r="E92" s="164">
        <v>0</v>
      </c>
      <c r="F92" s="164" t="s">
        <v>441</v>
      </c>
      <c r="G92" s="164" t="s">
        <v>441</v>
      </c>
      <c r="H92" s="164" t="s">
        <v>441</v>
      </c>
      <c r="I92" s="164" t="s">
        <v>441</v>
      </c>
      <c r="J92" s="119" t="s">
        <v>1585</v>
      </c>
      <c r="K92" s="122">
        <v>40926</v>
      </c>
      <c r="L92" s="159" t="s">
        <v>1586</v>
      </c>
      <c r="M92" s="161">
        <v>15</v>
      </c>
      <c r="N92" s="394" t="s">
        <v>1587</v>
      </c>
    </row>
    <row r="93" spans="1:14" s="46" customFormat="1" ht="31.5" outlineLevel="1">
      <c r="A93" s="179" t="s">
        <v>811</v>
      </c>
      <c r="B93" s="180">
        <v>3</v>
      </c>
      <c r="C93" s="163" t="s">
        <v>133</v>
      </c>
      <c r="D93" s="181" t="s">
        <v>1588</v>
      </c>
      <c r="E93" s="164">
        <v>59.80023879999996</v>
      </c>
      <c r="F93" s="164" t="s">
        <v>441</v>
      </c>
      <c r="G93" s="164" t="s">
        <v>441</v>
      </c>
      <c r="H93" s="164" t="s">
        <v>441</v>
      </c>
      <c r="I93" s="164" t="s">
        <v>441</v>
      </c>
      <c r="J93" s="119" t="s">
        <v>1589</v>
      </c>
      <c r="K93" s="122">
        <v>41141</v>
      </c>
      <c r="L93" s="159" t="s">
        <v>1590</v>
      </c>
      <c r="M93" s="161">
        <v>15</v>
      </c>
      <c r="N93" s="394"/>
    </row>
    <row r="94" spans="1:14" s="46" customFormat="1" ht="31.5" outlineLevel="1">
      <c r="A94" s="179" t="s">
        <v>812</v>
      </c>
      <c r="B94" s="180">
        <v>3</v>
      </c>
      <c r="C94" s="163" t="s">
        <v>133</v>
      </c>
      <c r="D94" s="181" t="s">
        <v>1591</v>
      </c>
      <c r="E94" s="164">
        <v>25.495199199999995</v>
      </c>
      <c r="F94" s="164" t="s">
        <v>441</v>
      </c>
      <c r="G94" s="164" t="s">
        <v>441</v>
      </c>
      <c r="H94" s="164" t="s">
        <v>441</v>
      </c>
      <c r="I94" s="164" t="s">
        <v>441</v>
      </c>
      <c r="J94" s="119" t="s">
        <v>1592</v>
      </c>
      <c r="K94" s="122">
        <v>41351</v>
      </c>
      <c r="L94" s="159" t="s">
        <v>1593</v>
      </c>
      <c r="M94" s="161">
        <v>15</v>
      </c>
      <c r="N94" s="394"/>
    </row>
    <row r="95" spans="1:14" s="46" customFormat="1" ht="31.5" outlineLevel="1">
      <c r="A95" s="179" t="s">
        <v>813</v>
      </c>
      <c r="B95" s="180">
        <v>4</v>
      </c>
      <c r="C95" s="163" t="s">
        <v>133</v>
      </c>
      <c r="D95" s="181" t="s">
        <v>1594</v>
      </c>
      <c r="E95" s="164">
        <v>0</v>
      </c>
      <c r="F95" s="164" t="s">
        <v>456</v>
      </c>
      <c r="G95" s="164" t="s">
        <v>1595</v>
      </c>
      <c r="H95" s="164" t="s">
        <v>459</v>
      </c>
      <c r="I95" s="164" t="s">
        <v>460</v>
      </c>
      <c r="J95" s="119" t="s">
        <v>1596</v>
      </c>
      <c r="K95" s="122">
        <v>41016</v>
      </c>
      <c r="L95" s="159" t="s">
        <v>1597</v>
      </c>
      <c r="M95" s="161">
        <v>15</v>
      </c>
      <c r="N95" s="159" t="s">
        <v>1598</v>
      </c>
    </row>
    <row r="96" spans="1:14" s="46" customFormat="1" ht="31.5" outlineLevel="1">
      <c r="A96" s="179" t="s">
        <v>814</v>
      </c>
      <c r="B96" s="180">
        <v>5</v>
      </c>
      <c r="C96" s="163" t="s">
        <v>133</v>
      </c>
      <c r="D96" s="181" t="s">
        <v>1599</v>
      </c>
      <c r="E96" s="164">
        <v>66.929830800000047</v>
      </c>
      <c r="F96" s="164" t="s">
        <v>441</v>
      </c>
      <c r="G96" s="164" t="s">
        <v>441</v>
      </c>
      <c r="H96" s="164" t="s">
        <v>441</v>
      </c>
      <c r="I96" s="164" t="s">
        <v>441</v>
      </c>
      <c r="J96" s="119" t="s">
        <v>1600</v>
      </c>
      <c r="K96" s="122">
        <v>41157</v>
      </c>
      <c r="L96" s="159" t="s">
        <v>1601</v>
      </c>
      <c r="M96" s="161">
        <v>15</v>
      </c>
      <c r="N96" s="394" t="s">
        <v>1602</v>
      </c>
    </row>
    <row r="97" spans="1:14" s="46" customFormat="1" ht="31.5" outlineLevel="1">
      <c r="A97" s="179" t="s">
        <v>815</v>
      </c>
      <c r="B97" s="180">
        <v>5</v>
      </c>
      <c r="C97" s="163" t="s">
        <v>133</v>
      </c>
      <c r="D97" s="181" t="s">
        <v>1599</v>
      </c>
      <c r="E97" s="164">
        <v>101.38222519999999</v>
      </c>
      <c r="F97" s="164" t="s">
        <v>441</v>
      </c>
      <c r="G97" s="164" t="s">
        <v>441</v>
      </c>
      <c r="H97" s="164" t="s">
        <v>441</v>
      </c>
      <c r="I97" s="164" t="s">
        <v>441</v>
      </c>
      <c r="J97" s="119" t="s">
        <v>1603</v>
      </c>
      <c r="K97" s="122">
        <v>41165</v>
      </c>
      <c r="L97" s="159" t="s">
        <v>1604</v>
      </c>
      <c r="M97" s="161">
        <v>15</v>
      </c>
      <c r="N97" s="394"/>
    </row>
    <row r="98" spans="1:14" s="46" customFormat="1" ht="31.5" outlineLevel="1">
      <c r="A98" s="179" t="s">
        <v>816</v>
      </c>
      <c r="B98" s="180">
        <v>5</v>
      </c>
      <c r="C98" s="163" t="s">
        <v>133</v>
      </c>
      <c r="D98" s="181" t="s">
        <v>1605</v>
      </c>
      <c r="E98" s="164">
        <v>0</v>
      </c>
      <c r="F98" s="164" t="s">
        <v>441</v>
      </c>
      <c r="G98" s="164" t="s">
        <v>441</v>
      </c>
      <c r="H98" s="164" t="s">
        <v>441</v>
      </c>
      <c r="I98" s="164" t="s">
        <v>441</v>
      </c>
      <c r="J98" s="119" t="s">
        <v>1606</v>
      </c>
      <c r="K98" s="122">
        <v>41144</v>
      </c>
      <c r="L98" s="159" t="s">
        <v>1607</v>
      </c>
      <c r="M98" s="161">
        <v>15</v>
      </c>
      <c r="N98" s="394"/>
    </row>
    <row r="99" spans="1:14" s="46" customFormat="1" ht="31.5" outlineLevel="1">
      <c r="A99" s="179" t="s">
        <v>817</v>
      </c>
      <c r="B99" s="180">
        <v>6</v>
      </c>
      <c r="C99" s="163" t="s">
        <v>133</v>
      </c>
      <c r="D99" s="181" t="s">
        <v>1608</v>
      </c>
      <c r="E99" s="164">
        <v>0</v>
      </c>
      <c r="F99" s="164" t="s">
        <v>441</v>
      </c>
      <c r="G99" s="164" t="s">
        <v>441</v>
      </c>
      <c r="H99" s="164" t="s">
        <v>441</v>
      </c>
      <c r="I99" s="164" t="s">
        <v>441</v>
      </c>
      <c r="J99" s="119" t="s">
        <v>1609</v>
      </c>
      <c r="K99" s="122">
        <v>41144</v>
      </c>
      <c r="L99" s="159" t="s">
        <v>1607</v>
      </c>
      <c r="M99" s="161">
        <v>15</v>
      </c>
      <c r="N99" s="159" t="s">
        <v>1610</v>
      </c>
    </row>
    <row r="100" spans="1:14" s="46" customFormat="1" ht="31.5" outlineLevel="1">
      <c r="A100" s="179" t="s">
        <v>818</v>
      </c>
      <c r="B100" s="180">
        <v>7</v>
      </c>
      <c r="C100" s="163" t="s">
        <v>133</v>
      </c>
      <c r="D100" s="181" t="s">
        <v>1611</v>
      </c>
      <c r="E100" s="164">
        <v>20.323304399999994</v>
      </c>
      <c r="F100" s="164" t="s">
        <v>441</v>
      </c>
      <c r="G100" s="164" t="s">
        <v>441</v>
      </c>
      <c r="H100" s="164" t="s">
        <v>441</v>
      </c>
      <c r="I100" s="164" t="s">
        <v>441</v>
      </c>
      <c r="J100" s="119" t="s">
        <v>1612</v>
      </c>
      <c r="K100" s="122">
        <v>40865</v>
      </c>
      <c r="L100" s="159" t="s">
        <v>1613</v>
      </c>
      <c r="M100" s="161">
        <v>15</v>
      </c>
      <c r="N100" s="394" t="s">
        <v>1614</v>
      </c>
    </row>
    <row r="101" spans="1:14" s="46" customFormat="1" ht="23.25" customHeight="1" outlineLevel="1">
      <c r="A101" s="395" t="s">
        <v>819</v>
      </c>
      <c r="B101" s="396">
        <v>7</v>
      </c>
      <c r="C101" s="397" t="s">
        <v>133</v>
      </c>
      <c r="D101" s="398" t="s">
        <v>1615</v>
      </c>
      <c r="E101" s="399">
        <v>230.03765000000001</v>
      </c>
      <c r="F101" s="399" t="s">
        <v>461</v>
      </c>
      <c r="G101" s="399" t="s">
        <v>1616</v>
      </c>
      <c r="H101" s="399" t="s">
        <v>462</v>
      </c>
      <c r="I101" s="399" t="s">
        <v>463</v>
      </c>
      <c r="J101" s="119">
        <v>695</v>
      </c>
      <c r="K101" s="122">
        <v>41166</v>
      </c>
      <c r="L101" s="159" t="s">
        <v>1617</v>
      </c>
      <c r="M101" s="161">
        <v>15</v>
      </c>
      <c r="N101" s="394"/>
    </row>
    <row r="102" spans="1:14" s="46" customFormat="1" ht="19.5" customHeight="1" outlineLevel="1">
      <c r="A102" s="395"/>
      <c r="B102" s="396"/>
      <c r="C102" s="397"/>
      <c r="D102" s="398"/>
      <c r="E102" s="399"/>
      <c r="F102" s="399"/>
      <c r="G102" s="399"/>
      <c r="H102" s="399"/>
      <c r="I102" s="399"/>
      <c r="J102" s="119">
        <v>221</v>
      </c>
      <c r="K102" s="122">
        <v>40668</v>
      </c>
      <c r="L102" s="159" t="s">
        <v>1618</v>
      </c>
      <c r="M102" s="161">
        <v>15</v>
      </c>
      <c r="N102" s="394"/>
    </row>
    <row r="103" spans="1:14" s="46" customFormat="1" ht="19.5" customHeight="1" outlineLevel="1">
      <c r="A103" s="395"/>
      <c r="B103" s="396"/>
      <c r="C103" s="397"/>
      <c r="D103" s="398"/>
      <c r="E103" s="399"/>
      <c r="F103" s="399"/>
      <c r="G103" s="399"/>
      <c r="H103" s="399"/>
      <c r="I103" s="399"/>
      <c r="J103" s="119">
        <v>344</v>
      </c>
      <c r="K103" s="122">
        <v>40738</v>
      </c>
      <c r="L103" s="159" t="s">
        <v>1619</v>
      </c>
      <c r="M103" s="161">
        <v>15</v>
      </c>
      <c r="N103" s="394"/>
    </row>
    <row r="104" spans="1:14" s="46" customFormat="1" ht="19.5" customHeight="1" outlineLevel="1">
      <c r="A104" s="395"/>
      <c r="B104" s="396"/>
      <c r="C104" s="397"/>
      <c r="D104" s="398"/>
      <c r="E104" s="399"/>
      <c r="F104" s="399"/>
      <c r="G104" s="399"/>
      <c r="H104" s="399"/>
      <c r="I104" s="399"/>
      <c r="J104" s="119">
        <v>392</v>
      </c>
      <c r="K104" s="122">
        <v>40738</v>
      </c>
      <c r="L104" s="159" t="s">
        <v>1620</v>
      </c>
      <c r="M104" s="161">
        <v>15</v>
      </c>
      <c r="N104" s="394"/>
    </row>
    <row r="105" spans="1:14" s="46" customFormat="1" ht="19.5" customHeight="1" outlineLevel="1">
      <c r="A105" s="395"/>
      <c r="B105" s="396"/>
      <c r="C105" s="397"/>
      <c r="D105" s="398"/>
      <c r="E105" s="399"/>
      <c r="F105" s="399"/>
      <c r="G105" s="399"/>
      <c r="H105" s="399"/>
      <c r="I105" s="399"/>
      <c r="J105" s="119">
        <v>397</v>
      </c>
      <c r="K105" s="122">
        <v>40742</v>
      </c>
      <c r="L105" s="159" t="s">
        <v>1621</v>
      </c>
      <c r="M105" s="161">
        <v>15</v>
      </c>
      <c r="N105" s="394"/>
    </row>
    <row r="106" spans="1:14" s="46" customFormat="1" ht="19.5" customHeight="1" outlineLevel="1">
      <c r="A106" s="395"/>
      <c r="B106" s="396"/>
      <c r="C106" s="397"/>
      <c r="D106" s="398"/>
      <c r="E106" s="399"/>
      <c r="F106" s="399"/>
      <c r="G106" s="399"/>
      <c r="H106" s="399"/>
      <c r="I106" s="399"/>
      <c r="J106" s="119">
        <v>706</v>
      </c>
      <c r="K106" s="122">
        <v>40890</v>
      </c>
      <c r="L106" s="159" t="s">
        <v>1622</v>
      </c>
      <c r="M106" s="161">
        <v>15</v>
      </c>
      <c r="N106" s="394"/>
    </row>
    <row r="107" spans="1:14" s="46" customFormat="1" ht="19.5" customHeight="1" outlineLevel="1">
      <c r="A107" s="395"/>
      <c r="B107" s="396"/>
      <c r="C107" s="397"/>
      <c r="D107" s="398"/>
      <c r="E107" s="399"/>
      <c r="F107" s="399"/>
      <c r="G107" s="399"/>
      <c r="H107" s="399"/>
      <c r="I107" s="399"/>
      <c r="J107" s="119">
        <v>311</v>
      </c>
      <c r="K107" s="122">
        <v>41041</v>
      </c>
      <c r="L107" s="159" t="s">
        <v>1623</v>
      </c>
      <c r="M107" s="161">
        <v>15</v>
      </c>
      <c r="N107" s="394"/>
    </row>
    <row r="108" spans="1:14" s="46" customFormat="1" ht="19.5" customHeight="1" outlineLevel="1">
      <c r="A108" s="395"/>
      <c r="B108" s="396"/>
      <c r="C108" s="397"/>
      <c r="D108" s="398"/>
      <c r="E108" s="399"/>
      <c r="F108" s="399"/>
      <c r="G108" s="399"/>
      <c r="H108" s="399"/>
      <c r="I108" s="399"/>
      <c r="J108" s="119">
        <v>361</v>
      </c>
      <c r="K108" s="122">
        <v>41050</v>
      </c>
      <c r="L108" s="159" t="s">
        <v>1624</v>
      </c>
      <c r="M108" s="161">
        <v>15</v>
      </c>
      <c r="N108" s="394"/>
    </row>
    <row r="109" spans="1:14" s="46" customFormat="1" ht="19.5" customHeight="1" outlineLevel="1">
      <c r="A109" s="395"/>
      <c r="B109" s="396"/>
      <c r="C109" s="397"/>
      <c r="D109" s="398"/>
      <c r="E109" s="399"/>
      <c r="F109" s="399"/>
      <c r="G109" s="399"/>
      <c r="H109" s="399"/>
      <c r="I109" s="399"/>
      <c r="J109" s="119">
        <v>379</v>
      </c>
      <c r="K109" s="122">
        <v>41050</v>
      </c>
      <c r="L109" s="159" t="s">
        <v>1625</v>
      </c>
      <c r="M109" s="161">
        <v>15</v>
      </c>
      <c r="N109" s="394"/>
    </row>
    <row r="110" spans="1:14" s="46" customFormat="1" ht="19.5" customHeight="1" outlineLevel="1">
      <c r="A110" s="395"/>
      <c r="B110" s="396"/>
      <c r="C110" s="397"/>
      <c r="D110" s="398"/>
      <c r="E110" s="399"/>
      <c r="F110" s="399"/>
      <c r="G110" s="399"/>
      <c r="H110" s="399"/>
      <c r="I110" s="399"/>
      <c r="J110" s="119">
        <v>380</v>
      </c>
      <c r="K110" s="122">
        <v>41050</v>
      </c>
      <c r="L110" s="159" t="s">
        <v>1624</v>
      </c>
      <c r="M110" s="161">
        <v>15</v>
      </c>
      <c r="N110" s="394" t="s">
        <v>1614</v>
      </c>
    </row>
    <row r="111" spans="1:14" s="46" customFormat="1" ht="19.5" customHeight="1" outlineLevel="1">
      <c r="A111" s="395"/>
      <c r="B111" s="396"/>
      <c r="C111" s="397"/>
      <c r="D111" s="398"/>
      <c r="E111" s="399"/>
      <c r="F111" s="399"/>
      <c r="G111" s="399"/>
      <c r="H111" s="399"/>
      <c r="I111" s="399"/>
      <c r="J111" s="119">
        <v>381</v>
      </c>
      <c r="K111" s="122">
        <v>41050</v>
      </c>
      <c r="L111" s="159" t="s">
        <v>1626</v>
      </c>
      <c r="M111" s="161">
        <v>15</v>
      </c>
      <c r="N111" s="394"/>
    </row>
    <row r="112" spans="1:14" s="46" customFormat="1" ht="19.5" customHeight="1" outlineLevel="1">
      <c r="A112" s="395"/>
      <c r="B112" s="396"/>
      <c r="C112" s="397"/>
      <c r="D112" s="398"/>
      <c r="E112" s="399"/>
      <c r="F112" s="399"/>
      <c r="G112" s="399"/>
      <c r="H112" s="399"/>
      <c r="I112" s="399"/>
      <c r="J112" s="119">
        <v>382</v>
      </c>
      <c r="K112" s="122">
        <v>41050</v>
      </c>
      <c r="L112" s="159" t="s">
        <v>1627</v>
      </c>
      <c r="M112" s="161">
        <v>15</v>
      </c>
      <c r="N112" s="394"/>
    </row>
    <row r="113" spans="1:14" s="46" customFormat="1" ht="19.5" customHeight="1" outlineLevel="1">
      <c r="A113" s="395"/>
      <c r="B113" s="396"/>
      <c r="C113" s="397"/>
      <c r="D113" s="398"/>
      <c r="E113" s="399"/>
      <c r="F113" s="399"/>
      <c r="G113" s="399"/>
      <c r="H113" s="399"/>
      <c r="I113" s="399"/>
      <c r="J113" s="119">
        <v>383</v>
      </c>
      <c r="K113" s="122">
        <v>41050</v>
      </c>
      <c r="L113" s="159" t="s">
        <v>1628</v>
      </c>
      <c r="M113" s="161">
        <v>15</v>
      </c>
      <c r="N113" s="394"/>
    </row>
    <row r="114" spans="1:14" s="46" customFormat="1" ht="21" customHeight="1" outlineLevel="1">
      <c r="A114" s="395"/>
      <c r="B114" s="396"/>
      <c r="C114" s="397"/>
      <c r="D114" s="398"/>
      <c r="E114" s="399"/>
      <c r="F114" s="399"/>
      <c r="G114" s="399"/>
      <c r="H114" s="399"/>
      <c r="I114" s="399"/>
      <c r="J114" s="119">
        <v>384</v>
      </c>
      <c r="K114" s="122">
        <v>41050</v>
      </c>
      <c r="L114" s="159" t="s">
        <v>1629</v>
      </c>
      <c r="M114" s="161">
        <v>15</v>
      </c>
      <c r="N114" s="394"/>
    </row>
    <row r="115" spans="1:14" s="46" customFormat="1" ht="21" customHeight="1" outlineLevel="1">
      <c r="A115" s="395"/>
      <c r="B115" s="396"/>
      <c r="C115" s="397"/>
      <c r="D115" s="398"/>
      <c r="E115" s="399"/>
      <c r="F115" s="399"/>
      <c r="G115" s="399"/>
      <c r="H115" s="399"/>
      <c r="I115" s="399"/>
      <c r="J115" s="119">
        <v>385</v>
      </c>
      <c r="K115" s="122">
        <v>41050</v>
      </c>
      <c r="L115" s="159" t="s">
        <v>1630</v>
      </c>
      <c r="M115" s="161">
        <v>15</v>
      </c>
      <c r="N115" s="394"/>
    </row>
    <row r="116" spans="1:14" s="46" customFormat="1" ht="21" customHeight="1" outlineLevel="1">
      <c r="A116" s="395"/>
      <c r="B116" s="396"/>
      <c r="C116" s="397"/>
      <c r="D116" s="398"/>
      <c r="E116" s="399"/>
      <c r="F116" s="399"/>
      <c r="G116" s="399"/>
      <c r="H116" s="399"/>
      <c r="I116" s="399"/>
      <c r="J116" s="119">
        <v>386</v>
      </c>
      <c r="K116" s="122">
        <v>41050</v>
      </c>
      <c r="L116" s="159" t="s">
        <v>1631</v>
      </c>
      <c r="M116" s="161">
        <v>15</v>
      </c>
      <c r="N116" s="394"/>
    </row>
    <row r="117" spans="1:14" s="46" customFormat="1" ht="21" customHeight="1" outlineLevel="1">
      <c r="A117" s="395"/>
      <c r="B117" s="396"/>
      <c r="C117" s="397"/>
      <c r="D117" s="398"/>
      <c r="E117" s="399"/>
      <c r="F117" s="399"/>
      <c r="G117" s="399"/>
      <c r="H117" s="399"/>
      <c r="I117" s="399"/>
      <c r="J117" s="119">
        <v>387</v>
      </c>
      <c r="K117" s="122">
        <v>41050</v>
      </c>
      <c r="L117" s="159" t="s">
        <v>1632</v>
      </c>
      <c r="M117" s="161">
        <v>15</v>
      </c>
      <c r="N117" s="394"/>
    </row>
    <row r="118" spans="1:14" s="46" customFormat="1" ht="21" customHeight="1" outlineLevel="1">
      <c r="A118" s="395"/>
      <c r="B118" s="396"/>
      <c r="C118" s="397"/>
      <c r="D118" s="398"/>
      <c r="E118" s="399"/>
      <c r="F118" s="399"/>
      <c r="G118" s="399"/>
      <c r="H118" s="399"/>
      <c r="I118" s="399"/>
      <c r="J118" s="119">
        <v>390</v>
      </c>
      <c r="K118" s="122">
        <v>41059</v>
      </c>
      <c r="L118" s="159" t="s">
        <v>1633</v>
      </c>
      <c r="M118" s="161">
        <v>15</v>
      </c>
      <c r="N118" s="394"/>
    </row>
    <row r="119" spans="1:14" s="46" customFormat="1" ht="21" customHeight="1" outlineLevel="1">
      <c r="A119" s="395"/>
      <c r="B119" s="396"/>
      <c r="C119" s="397"/>
      <c r="D119" s="398"/>
      <c r="E119" s="399"/>
      <c r="F119" s="399"/>
      <c r="G119" s="399"/>
      <c r="H119" s="399"/>
      <c r="I119" s="399"/>
      <c r="J119" s="119">
        <v>438</v>
      </c>
      <c r="K119" s="122">
        <v>41074</v>
      </c>
      <c r="L119" s="159" t="s">
        <v>1634</v>
      </c>
      <c r="M119" s="161">
        <v>15</v>
      </c>
      <c r="N119" s="394"/>
    </row>
    <row r="120" spans="1:14" s="46" customFormat="1" ht="21" customHeight="1" outlineLevel="1">
      <c r="A120" s="395"/>
      <c r="B120" s="396"/>
      <c r="C120" s="397"/>
      <c r="D120" s="398"/>
      <c r="E120" s="399"/>
      <c r="F120" s="399"/>
      <c r="G120" s="399"/>
      <c r="H120" s="399"/>
      <c r="I120" s="399"/>
      <c r="J120" s="119">
        <v>450</v>
      </c>
      <c r="K120" s="122">
        <v>41075</v>
      </c>
      <c r="L120" s="159" t="s">
        <v>1635</v>
      </c>
      <c r="M120" s="161">
        <v>15</v>
      </c>
      <c r="N120" s="394"/>
    </row>
    <row r="121" spans="1:14" s="46" customFormat="1" ht="21" customHeight="1" outlineLevel="1">
      <c r="A121" s="395"/>
      <c r="B121" s="396"/>
      <c r="C121" s="397"/>
      <c r="D121" s="398"/>
      <c r="E121" s="399"/>
      <c r="F121" s="399"/>
      <c r="G121" s="399"/>
      <c r="H121" s="399"/>
      <c r="I121" s="399"/>
      <c r="J121" s="119">
        <v>531</v>
      </c>
      <c r="K121" s="122">
        <v>41099</v>
      </c>
      <c r="L121" s="159" t="s">
        <v>1636</v>
      </c>
      <c r="M121" s="161">
        <v>15</v>
      </c>
      <c r="N121" s="394"/>
    </row>
    <row r="122" spans="1:14" s="46" customFormat="1" ht="21" customHeight="1" outlineLevel="1">
      <c r="A122" s="395"/>
      <c r="B122" s="396"/>
      <c r="C122" s="397"/>
      <c r="D122" s="398"/>
      <c r="E122" s="399"/>
      <c r="F122" s="399"/>
      <c r="G122" s="399"/>
      <c r="H122" s="399"/>
      <c r="I122" s="399"/>
      <c r="J122" s="119">
        <v>571</v>
      </c>
      <c r="K122" s="122">
        <v>41121</v>
      </c>
      <c r="L122" s="159" t="s">
        <v>1637</v>
      </c>
      <c r="M122" s="161">
        <v>15</v>
      </c>
      <c r="N122" s="394"/>
    </row>
    <row r="123" spans="1:14" s="46" customFormat="1" ht="21" customHeight="1" outlineLevel="1">
      <c r="A123" s="395"/>
      <c r="B123" s="396"/>
      <c r="C123" s="397"/>
      <c r="D123" s="398"/>
      <c r="E123" s="399"/>
      <c r="F123" s="399"/>
      <c r="G123" s="399"/>
      <c r="H123" s="399"/>
      <c r="I123" s="399"/>
      <c r="J123" s="119">
        <v>583</v>
      </c>
      <c r="K123" s="122">
        <v>41099</v>
      </c>
      <c r="L123" s="159" t="s">
        <v>1638</v>
      </c>
      <c r="M123" s="161">
        <v>15</v>
      </c>
      <c r="N123" s="394"/>
    </row>
    <row r="124" spans="1:14" s="46" customFormat="1" ht="21" customHeight="1" outlineLevel="1">
      <c r="A124" s="395"/>
      <c r="B124" s="396"/>
      <c r="C124" s="397"/>
      <c r="D124" s="398"/>
      <c r="E124" s="399"/>
      <c r="F124" s="399"/>
      <c r="G124" s="399"/>
      <c r="H124" s="399"/>
      <c r="I124" s="399"/>
      <c r="J124" s="119">
        <v>638</v>
      </c>
      <c r="K124" s="122">
        <v>41138</v>
      </c>
      <c r="L124" s="159" t="s">
        <v>1639</v>
      </c>
      <c r="M124" s="161">
        <v>15</v>
      </c>
      <c r="N124" s="394"/>
    </row>
    <row r="125" spans="1:14" s="46" customFormat="1" ht="21" customHeight="1" outlineLevel="1">
      <c r="A125" s="395"/>
      <c r="B125" s="396"/>
      <c r="C125" s="397"/>
      <c r="D125" s="398"/>
      <c r="E125" s="399"/>
      <c r="F125" s="399"/>
      <c r="G125" s="399"/>
      <c r="H125" s="399"/>
      <c r="I125" s="399"/>
      <c r="J125" s="119">
        <v>676</v>
      </c>
      <c r="K125" s="122">
        <v>41172</v>
      </c>
      <c r="L125" s="159" t="s">
        <v>1640</v>
      </c>
      <c r="M125" s="161">
        <v>15</v>
      </c>
      <c r="N125" s="394" t="s">
        <v>1614</v>
      </c>
    </row>
    <row r="126" spans="1:14" s="46" customFormat="1" ht="21" customHeight="1" outlineLevel="1">
      <c r="A126" s="395"/>
      <c r="B126" s="396"/>
      <c r="C126" s="397"/>
      <c r="D126" s="398"/>
      <c r="E126" s="399"/>
      <c r="F126" s="399"/>
      <c r="G126" s="399"/>
      <c r="H126" s="399"/>
      <c r="I126" s="399"/>
      <c r="J126" s="119">
        <v>678</v>
      </c>
      <c r="K126" s="122">
        <v>41172</v>
      </c>
      <c r="L126" s="159" t="s">
        <v>1641</v>
      </c>
      <c r="M126" s="161">
        <v>15</v>
      </c>
      <c r="N126" s="394"/>
    </row>
    <row r="127" spans="1:14" s="46" customFormat="1" ht="21" customHeight="1" outlineLevel="1">
      <c r="A127" s="395"/>
      <c r="B127" s="396"/>
      <c r="C127" s="397"/>
      <c r="D127" s="398"/>
      <c r="E127" s="399"/>
      <c r="F127" s="399"/>
      <c r="G127" s="399"/>
      <c r="H127" s="399"/>
      <c r="I127" s="399"/>
      <c r="J127" s="119">
        <v>684</v>
      </c>
      <c r="K127" s="122">
        <v>41162</v>
      </c>
      <c r="L127" s="159" t="s">
        <v>1642</v>
      </c>
      <c r="M127" s="161">
        <v>15</v>
      </c>
      <c r="N127" s="394"/>
    </row>
    <row r="128" spans="1:14" s="46" customFormat="1" ht="21" customHeight="1" outlineLevel="1">
      <c r="A128" s="395"/>
      <c r="B128" s="396"/>
      <c r="C128" s="397"/>
      <c r="D128" s="398"/>
      <c r="E128" s="399"/>
      <c r="F128" s="399"/>
      <c r="G128" s="399"/>
      <c r="H128" s="399"/>
      <c r="I128" s="399"/>
      <c r="J128" s="119">
        <v>687</v>
      </c>
      <c r="K128" s="122">
        <v>41166</v>
      </c>
      <c r="L128" s="159" t="s">
        <v>1643</v>
      </c>
      <c r="M128" s="161">
        <v>15</v>
      </c>
      <c r="N128" s="394"/>
    </row>
    <row r="129" spans="1:14" s="46" customFormat="1" ht="21" customHeight="1" outlineLevel="1">
      <c r="A129" s="395"/>
      <c r="B129" s="396"/>
      <c r="C129" s="397"/>
      <c r="D129" s="398"/>
      <c r="E129" s="399"/>
      <c r="F129" s="399"/>
      <c r="G129" s="399"/>
      <c r="H129" s="399"/>
      <c r="I129" s="399"/>
      <c r="J129" s="119">
        <v>688</v>
      </c>
      <c r="K129" s="122">
        <v>41166</v>
      </c>
      <c r="L129" s="159" t="s">
        <v>1644</v>
      </c>
      <c r="M129" s="161">
        <v>15</v>
      </c>
      <c r="N129" s="394"/>
    </row>
    <row r="130" spans="1:14" s="46" customFormat="1" ht="21" customHeight="1" outlineLevel="1">
      <c r="A130" s="395"/>
      <c r="B130" s="396"/>
      <c r="C130" s="397"/>
      <c r="D130" s="398"/>
      <c r="E130" s="399"/>
      <c r="F130" s="399"/>
      <c r="G130" s="399"/>
      <c r="H130" s="399"/>
      <c r="I130" s="399"/>
      <c r="J130" s="119">
        <v>690</v>
      </c>
      <c r="K130" s="122">
        <v>41166</v>
      </c>
      <c r="L130" s="159" t="s">
        <v>1645</v>
      </c>
      <c r="M130" s="161">
        <v>15</v>
      </c>
      <c r="N130" s="394"/>
    </row>
    <row r="131" spans="1:14" s="46" customFormat="1" ht="21" customHeight="1" outlineLevel="1">
      <c r="A131" s="395"/>
      <c r="B131" s="396"/>
      <c r="C131" s="397"/>
      <c r="D131" s="398"/>
      <c r="E131" s="399"/>
      <c r="F131" s="399"/>
      <c r="G131" s="399"/>
      <c r="H131" s="399"/>
      <c r="I131" s="399"/>
      <c r="J131" s="119">
        <v>694</v>
      </c>
      <c r="K131" s="122">
        <v>41166</v>
      </c>
      <c r="L131" s="159" t="s">
        <v>1646</v>
      </c>
      <c r="M131" s="161">
        <v>15</v>
      </c>
      <c r="N131" s="394"/>
    </row>
    <row r="132" spans="1:14" s="134" customFormat="1" ht="20.25" customHeight="1">
      <c r="A132" s="182" t="s">
        <v>859</v>
      </c>
      <c r="B132" s="392" t="s">
        <v>858</v>
      </c>
      <c r="C132" s="392"/>
      <c r="D132" s="392"/>
      <c r="E132" s="153">
        <f>SUM(E133:E168)</f>
        <v>336.18333280000007</v>
      </c>
      <c r="F132" s="144"/>
      <c r="G132" s="144"/>
      <c r="H132" s="144"/>
      <c r="I132" s="144"/>
      <c r="J132" s="145"/>
      <c r="K132" s="146"/>
      <c r="L132" s="147"/>
      <c r="M132" s="144"/>
      <c r="N132" s="138"/>
    </row>
    <row r="133" spans="1:14" s="46" customFormat="1" ht="31.5" outlineLevel="1">
      <c r="A133" s="179" t="s">
        <v>860</v>
      </c>
      <c r="B133" s="180">
        <v>1</v>
      </c>
      <c r="C133" s="163" t="s">
        <v>133</v>
      </c>
      <c r="D133" s="181" t="s">
        <v>1647</v>
      </c>
      <c r="E133" s="164">
        <v>0</v>
      </c>
      <c r="F133" s="164" t="s">
        <v>441</v>
      </c>
      <c r="G133" s="164" t="s">
        <v>441</v>
      </c>
      <c r="H133" s="164" t="s">
        <v>441</v>
      </c>
      <c r="I133" s="164" t="s">
        <v>441</v>
      </c>
      <c r="J133" s="119" t="s">
        <v>1648</v>
      </c>
      <c r="K133" s="122">
        <v>41348</v>
      </c>
      <c r="L133" s="159" t="s">
        <v>1649</v>
      </c>
      <c r="M133" s="161">
        <v>15</v>
      </c>
      <c r="N133" s="394" t="s">
        <v>1650</v>
      </c>
    </row>
    <row r="134" spans="1:14" s="46" customFormat="1" ht="31.5" outlineLevel="1">
      <c r="A134" s="179" t="s">
        <v>861</v>
      </c>
      <c r="B134" s="180">
        <v>1</v>
      </c>
      <c r="C134" s="163" t="s">
        <v>133</v>
      </c>
      <c r="D134" s="181" t="s">
        <v>1651</v>
      </c>
      <c r="E134" s="164">
        <v>0</v>
      </c>
      <c r="F134" s="164" t="s">
        <v>456</v>
      </c>
      <c r="G134" s="164" t="s">
        <v>1576</v>
      </c>
      <c r="H134" s="164" t="s">
        <v>457</v>
      </c>
      <c r="I134" s="164" t="s">
        <v>458</v>
      </c>
      <c r="J134" s="119" t="s">
        <v>1652</v>
      </c>
      <c r="K134" s="122">
        <v>41352</v>
      </c>
      <c r="L134" s="159" t="s">
        <v>1653</v>
      </c>
      <c r="M134" s="161">
        <v>15</v>
      </c>
      <c r="N134" s="394"/>
    </row>
    <row r="135" spans="1:14" s="46" customFormat="1" ht="31.5" outlineLevel="1">
      <c r="A135" s="179" t="s">
        <v>862</v>
      </c>
      <c r="B135" s="180">
        <v>1</v>
      </c>
      <c r="C135" s="163" t="s">
        <v>133</v>
      </c>
      <c r="D135" s="181" t="s">
        <v>1654</v>
      </c>
      <c r="E135" s="164">
        <v>0</v>
      </c>
      <c r="F135" s="164" t="s">
        <v>456</v>
      </c>
      <c r="G135" s="164" t="s">
        <v>1576</v>
      </c>
      <c r="H135" s="164" t="s">
        <v>457</v>
      </c>
      <c r="I135" s="164" t="s">
        <v>458</v>
      </c>
      <c r="J135" s="119" t="s">
        <v>1655</v>
      </c>
      <c r="K135" s="122">
        <v>41432</v>
      </c>
      <c r="L135" s="159" t="s">
        <v>1656</v>
      </c>
      <c r="M135" s="161">
        <v>15</v>
      </c>
      <c r="N135" s="394"/>
    </row>
    <row r="136" spans="1:14" s="46" customFormat="1" ht="31.5" outlineLevel="1">
      <c r="A136" s="179" t="s">
        <v>863</v>
      </c>
      <c r="B136" s="180">
        <v>1</v>
      </c>
      <c r="C136" s="163" t="s">
        <v>133</v>
      </c>
      <c r="D136" s="181" t="s">
        <v>1657</v>
      </c>
      <c r="E136" s="164">
        <v>0</v>
      </c>
      <c r="F136" s="164" t="s">
        <v>441</v>
      </c>
      <c r="G136" s="164" t="s">
        <v>441</v>
      </c>
      <c r="H136" s="164" t="s">
        <v>441</v>
      </c>
      <c r="I136" s="164" t="s">
        <v>441</v>
      </c>
      <c r="J136" s="119" t="s">
        <v>203</v>
      </c>
      <c r="K136" s="122" t="s">
        <v>1658</v>
      </c>
      <c r="L136" s="159" t="s">
        <v>1659</v>
      </c>
      <c r="M136" s="161">
        <v>15</v>
      </c>
      <c r="N136" s="394"/>
    </row>
    <row r="137" spans="1:14" s="46" customFormat="1" ht="31.5" outlineLevel="1">
      <c r="A137" s="179" t="s">
        <v>864</v>
      </c>
      <c r="B137" s="180">
        <v>1</v>
      </c>
      <c r="C137" s="163" t="s">
        <v>133</v>
      </c>
      <c r="D137" s="181" t="s">
        <v>1660</v>
      </c>
      <c r="E137" s="164">
        <v>0</v>
      </c>
      <c r="F137" s="164" t="s">
        <v>441</v>
      </c>
      <c r="G137" s="164" t="s">
        <v>441</v>
      </c>
      <c r="H137" s="164" t="s">
        <v>441</v>
      </c>
      <c r="I137" s="164" t="s">
        <v>441</v>
      </c>
      <c r="J137" s="119" t="s">
        <v>1661</v>
      </c>
      <c r="K137" s="122">
        <v>41099</v>
      </c>
      <c r="L137" s="159" t="s">
        <v>1662</v>
      </c>
      <c r="M137" s="161">
        <v>15</v>
      </c>
      <c r="N137" s="394"/>
    </row>
    <row r="138" spans="1:14" s="46" customFormat="1" ht="31.5" customHeight="1" outlineLevel="1">
      <c r="A138" s="179" t="s">
        <v>865</v>
      </c>
      <c r="B138" s="180">
        <v>2</v>
      </c>
      <c r="C138" s="163" t="s">
        <v>133</v>
      </c>
      <c r="D138" s="181" t="s">
        <v>1663</v>
      </c>
      <c r="E138" s="164">
        <v>9.3478135999999967</v>
      </c>
      <c r="F138" s="164" t="s">
        <v>456</v>
      </c>
      <c r="G138" s="164" t="s">
        <v>1664</v>
      </c>
      <c r="H138" s="164" t="s">
        <v>464</v>
      </c>
      <c r="I138" s="164" t="s">
        <v>465</v>
      </c>
      <c r="J138" s="119" t="s">
        <v>1665</v>
      </c>
      <c r="K138" s="122">
        <v>41149</v>
      </c>
      <c r="L138" s="159" t="s">
        <v>1666</v>
      </c>
      <c r="M138" s="161">
        <v>15</v>
      </c>
      <c r="N138" s="394" t="s">
        <v>1667</v>
      </c>
    </row>
    <row r="139" spans="1:14" s="46" customFormat="1" ht="31.5" outlineLevel="1">
      <c r="A139" s="179" t="s">
        <v>866</v>
      </c>
      <c r="B139" s="180">
        <v>2</v>
      </c>
      <c r="C139" s="163" t="s">
        <v>133</v>
      </c>
      <c r="D139" s="181" t="s">
        <v>1668</v>
      </c>
      <c r="E139" s="164">
        <v>0</v>
      </c>
      <c r="F139" s="164" t="s">
        <v>456</v>
      </c>
      <c r="G139" s="164" t="s">
        <v>1664</v>
      </c>
      <c r="H139" s="164" t="s">
        <v>464</v>
      </c>
      <c r="I139" s="164" t="s">
        <v>465</v>
      </c>
      <c r="J139" s="119" t="s">
        <v>1669</v>
      </c>
      <c r="K139" s="122">
        <v>41099</v>
      </c>
      <c r="L139" s="159" t="s">
        <v>1670</v>
      </c>
      <c r="M139" s="161">
        <v>15</v>
      </c>
      <c r="N139" s="394"/>
    </row>
    <row r="140" spans="1:14" s="46" customFormat="1" ht="31.5" outlineLevel="1">
      <c r="A140" s="179" t="s">
        <v>867</v>
      </c>
      <c r="B140" s="180">
        <v>2</v>
      </c>
      <c r="C140" s="163" t="s">
        <v>133</v>
      </c>
      <c r="D140" s="181" t="s">
        <v>1671</v>
      </c>
      <c r="E140" s="164">
        <v>0</v>
      </c>
      <c r="F140" s="164" t="s">
        <v>441</v>
      </c>
      <c r="G140" s="164" t="s">
        <v>441</v>
      </c>
      <c r="H140" s="164" t="s">
        <v>441</v>
      </c>
      <c r="I140" s="164" t="s">
        <v>441</v>
      </c>
      <c r="J140" s="119" t="s">
        <v>204</v>
      </c>
      <c r="K140" s="122">
        <v>41026</v>
      </c>
      <c r="L140" s="159" t="s">
        <v>1672</v>
      </c>
      <c r="M140" s="161">
        <v>15</v>
      </c>
      <c r="N140" s="394"/>
    </row>
    <row r="141" spans="1:14" s="46" customFormat="1" ht="31.5" outlineLevel="1">
      <c r="A141" s="179" t="s">
        <v>868</v>
      </c>
      <c r="B141" s="180">
        <v>2</v>
      </c>
      <c r="C141" s="163" t="s">
        <v>133</v>
      </c>
      <c r="D141" s="181" t="s">
        <v>1673</v>
      </c>
      <c r="E141" s="164">
        <v>0</v>
      </c>
      <c r="F141" s="164" t="s">
        <v>441</v>
      </c>
      <c r="G141" s="164" t="s">
        <v>441</v>
      </c>
      <c r="H141" s="164" t="s">
        <v>441</v>
      </c>
      <c r="I141" s="164" t="s">
        <v>441</v>
      </c>
      <c r="J141" s="119" t="s">
        <v>1674</v>
      </c>
      <c r="K141" s="122">
        <v>41240</v>
      </c>
      <c r="L141" s="159" t="s">
        <v>205</v>
      </c>
      <c r="M141" s="161">
        <v>15</v>
      </c>
      <c r="N141" s="394"/>
    </row>
    <row r="142" spans="1:14" s="46" customFormat="1" ht="31.5" outlineLevel="1">
      <c r="A142" s="179" t="s">
        <v>869</v>
      </c>
      <c r="B142" s="180">
        <v>3</v>
      </c>
      <c r="C142" s="163" t="s">
        <v>133</v>
      </c>
      <c r="D142" s="181" t="s">
        <v>1675</v>
      </c>
      <c r="E142" s="164">
        <v>25.5936716</v>
      </c>
      <c r="F142" s="164" t="s">
        <v>441</v>
      </c>
      <c r="G142" s="164" t="s">
        <v>441</v>
      </c>
      <c r="H142" s="164" t="s">
        <v>441</v>
      </c>
      <c r="I142" s="164" t="s">
        <v>441</v>
      </c>
      <c r="J142" s="119" t="s">
        <v>1676</v>
      </c>
      <c r="K142" s="122">
        <v>41318</v>
      </c>
      <c r="L142" s="159" t="s">
        <v>1677</v>
      </c>
      <c r="M142" s="161">
        <v>15</v>
      </c>
      <c r="N142" s="394" t="s">
        <v>1678</v>
      </c>
    </row>
    <row r="143" spans="1:14" s="46" customFormat="1" ht="31.5" outlineLevel="1">
      <c r="A143" s="179" t="s">
        <v>870</v>
      </c>
      <c r="B143" s="180">
        <v>3</v>
      </c>
      <c r="C143" s="163" t="s">
        <v>133</v>
      </c>
      <c r="D143" s="181" t="s">
        <v>1679</v>
      </c>
      <c r="E143" s="164">
        <v>12.280038399999999</v>
      </c>
      <c r="F143" s="164" t="s">
        <v>441</v>
      </c>
      <c r="G143" s="164" t="s">
        <v>441</v>
      </c>
      <c r="H143" s="164" t="s">
        <v>441</v>
      </c>
      <c r="I143" s="164" t="s">
        <v>441</v>
      </c>
      <c r="J143" s="119" t="s">
        <v>197</v>
      </c>
      <c r="K143" s="122">
        <v>40413</v>
      </c>
      <c r="L143" s="159" t="s">
        <v>1680</v>
      </c>
      <c r="M143" s="161">
        <v>15</v>
      </c>
      <c r="N143" s="394"/>
    </row>
    <row r="144" spans="1:14" s="46" customFormat="1" ht="31.5" outlineLevel="1">
      <c r="A144" s="179" t="s">
        <v>871</v>
      </c>
      <c r="B144" s="180">
        <v>3</v>
      </c>
      <c r="C144" s="163" t="s">
        <v>133</v>
      </c>
      <c r="D144" s="181" t="s">
        <v>1681</v>
      </c>
      <c r="E144" s="164">
        <v>0</v>
      </c>
      <c r="F144" s="164" t="s">
        <v>441</v>
      </c>
      <c r="G144" s="164" t="s">
        <v>441</v>
      </c>
      <c r="H144" s="164" t="s">
        <v>441</v>
      </c>
      <c r="I144" s="164" t="s">
        <v>441</v>
      </c>
      <c r="J144" s="119" t="s">
        <v>200</v>
      </c>
      <c r="K144" s="122">
        <v>41075</v>
      </c>
      <c r="L144" s="159" t="s">
        <v>1682</v>
      </c>
      <c r="M144" s="161">
        <v>15</v>
      </c>
      <c r="N144" s="394"/>
    </row>
    <row r="145" spans="1:14" s="46" customFormat="1" ht="31.5" outlineLevel="1">
      <c r="A145" s="179" t="s">
        <v>872</v>
      </c>
      <c r="B145" s="180">
        <v>3</v>
      </c>
      <c r="C145" s="163" t="s">
        <v>133</v>
      </c>
      <c r="D145" s="181" t="s">
        <v>1683</v>
      </c>
      <c r="E145" s="164">
        <v>0</v>
      </c>
      <c r="F145" s="164" t="s">
        <v>441</v>
      </c>
      <c r="G145" s="164" t="s">
        <v>441</v>
      </c>
      <c r="H145" s="164" t="s">
        <v>441</v>
      </c>
      <c r="I145" s="164" t="s">
        <v>441</v>
      </c>
      <c r="J145" s="119" t="s">
        <v>1596</v>
      </c>
      <c r="K145" s="122">
        <v>40701</v>
      </c>
      <c r="L145" s="159" t="s">
        <v>1684</v>
      </c>
      <c r="M145" s="161">
        <v>15</v>
      </c>
      <c r="N145" s="394"/>
    </row>
    <row r="146" spans="1:14" s="46" customFormat="1" ht="31.5" outlineLevel="1">
      <c r="A146" s="179" t="s">
        <v>873</v>
      </c>
      <c r="B146" s="180">
        <v>3</v>
      </c>
      <c r="C146" s="163" t="s">
        <v>133</v>
      </c>
      <c r="D146" s="181" t="s">
        <v>1685</v>
      </c>
      <c r="E146" s="164">
        <v>0</v>
      </c>
      <c r="F146" s="164" t="s">
        <v>441</v>
      </c>
      <c r="G146" s="164" t="s">
        <v>441</v>
      </c>
      <c r="H146" s="164" t="s">
        <v>441</v>
      </c>
      <c r="I146" s="164" t="s">
        <v>441</v>
      </c>
      <c r="J146" s="119" t="s">
        <v>201</v>
      </c>
      <c r="K146" s="122">
        <v>41075</v>
      </c>
      <c r="L146" s="159" t="s">
        <v>202</v>
      </c>
      <c r="M146" s="161">
        <v>15</v>
      </c>
      <c r="N146" s="394"/>
    </row>
    <row r="147" spans="1:14" s="46" customFormat="1" ht="31.5" outlineLevel="1">
      <c r="A147" s="179" t="s">
        <v>874</v>
      </c>
      <c r="B147" s="180">
        <v>4</v>
      </c>
      <c r="C147" s="163" t="s">
        <v>133</v>
      </c>
      <c r="D147" s="181" t="s">
        <v>1686</v>
      </c>
      <c r="E147" s="164">
        <v>0</v>
      </c>
      <c r="F147" s="164" t="s">
        <v>441</v>
      </c>
      <c r="G147" s="164" t="s">
        <v>441</v>
      </c>
      <c r="H147" s="164" t="s">
        <v>441</v>
      </c>
      <c r="I147" s="164" t="s">
        <v>441</v>
      </c>
      <c r="J147" s="119" t="s">
        <v>1687</v>
      </c>
      <c r="K147" s="122">
        <v>41241</v>
      </c>
      <c r="L147" s="159" t="s">
        <v>1688</v>
      </c>
      <c r="M147" s="161">
        <v>15</v>
      </c>
      <c r="N147" s="394" t="s">
        <v>1689</v>
      </c>
    </row>
    <row r="148" spans="1:14" s="46" customFormat="1" ht="31.5" outlineLevel="1">
      <c r="A148" s="179" t="s">
        <v>875</v>
      </c>
      <c r="B148" s="180">
        <v>4</v>
      </c>
      <c r="C148" s="163" t="s">
        <v>133</v>
      </c>
      <c r="D148" s="181" t="s">
        <v>1690</v>
      </c>
      <c r="E148" s="164">
        <v>0</v>
      </c>
      <c r="F148" s="164" t="s">
        <v>441</v>
      </c>
      <c r="G148" s="164" t="s">
        <v>441</v>
      </c>
      <c r="H148" s="164" t="s">
        <v>441</v>
      </c>
      <c r="I148" s="164" t="s">
        <v>441</v>
      </c>
      <c r="J148" s="119" t="s">
        <v>1691</v>
      </c>
      <c r="K148" s="122">
        <v>40991</v>
      </c>
      <c r="L148" s="159" t="s">
        <v>1692</v>
      </c>
      <c r="M148" s="161">
        <v>15</v>
      </c>
      <c r="N148" s="394"/>
    </row>
    <row r="149" spans="1:14" s="46" customFormat="1" ht="31.5" outlineLevel="1">
      <c r="A149" s="179" t="s">
        <v>876</v>
      </c>
      <c r="B149" s="180">
        <v>5</v>
      </c>
      <c r="C149" s="163" t="s">
        <v>133</v>
      </c>
      <c r="D149" s="181" t="s">
        <v>1693</v>
      </c>
      <c r="E149" s="164">
        <v>0</v>
      </c>
      <c r="F149" s="164" t="s">
        <v>441</v>
      </c>
      <c r="G149" s="164" t="s">
        <v>441</v>
      </c>
      <c r="H149" s="164" t="s">
        <v>441</v>
      </c>
      <c r="I149" s="164" t="s">
        <v>441</v>
      </c>
      <c r="J149" s="119" t="s">
        <v>1694</v>
      </c>
      <c r="K149" s="122">
        <v>41312</v>
      </c>
      <c r="L149" s="159" t="s">
        <v>1695</v>
      </c>
      <c r="M149" s="161">
        <v>15</v>
      </c>
      <c r="N149" s="160" t="s">
        <v>1696</v>
      </c>
    </row>
    <row r="150" spans="1:14" s="46" customFormat="1" ht="31.5" outlineLevel="1">
      <c r="A150" s="179" t="s">
        <v>877</v>
      </c>
      <c r="B150" s="180">
        <v>6</v>
      </c>
      <c r="C150" s="163" t="s">
        <v>133</v>
      </c>
      <c r="D150" s="181" t="s">
        <v>1697</v>
      </c>
      <c r="E150" s="164">
        <v>0</v>
      </c>
      <c r="F150" s="164" t="s">
        <v>441</v>
      </c>
      <c r="G150" s="164" t="s">
        <v>441</v>
      </c>
      <c r="H150" s="164" t="s">
        <v>441</v>
      </c>
      <c r="I150" s="164" t="s">
        <v>441</v>
      </c>
      <c r="J150" s="119" t="s">
        <v>1698</v>
      </c>
      <c r="K150" s="122">
        <v>41485</v>
      </c>
      <c r="L150" s="159" t="s">
        <v>1699</v>
      </c>
      <c r="M150" s="161">
        <v>15</v>
      </c>
      <c r="N150" s="160" t="s">
        <v>1700</v>
      </c>
    </row>
    <row r="151" spans="1:14" s="46" customFormat="1" ht="31.5" outlineLevel="1">
      <c r="A151" s="179" t="s">
        <v>878</v>
      </c>
      <c r="B151" s="180">
        <v>7</v>
      </c>
      <c r="C151" s="163" t="s">
        <v>133</v>
      </c>
      <c r="D151" s="181" t="s">
        <v>1701</v>
      </c>
      <c r="E151" s="164">
        <v>79.555676799999986</v>
      </c>
      <c r="F151" s="164" t="s">
        <v>441</v>
      </c>
      <c r="G151" s="164" t="s">
        <v>441</v>
      </c>
      <c r="H151" s="164" t="s">
        <v>441</v>
      </c>
      <c r="I151" s="164" t="s">
        <v>441</v>
      </c>
      <c r="J151" s="119" t="s">
        <v>1702</v>
      </c>
      <c r="K151" s="122">
        <v>41485</v>
      </c>
      <c r="L151" s="159" t="s">
        <v>1703</v>
      </c>
      <c r="M151" s="161">
        <v>15</v>
      </c>
      <c r="N151" s="394" t="s">
        <v>1704</v>
      </c>
    </row>
    <row r="152" spans="1:14" s="46" customFormat="1" ht="31.5" outlineLevel="1">
      <c r="A152" s="179" t="s">
        <v>879</v>
      </c>
      <c r="B152" s="180">
        <v>7</v>
      </c>
      <c r="C152" s="163" t="s">
        <v>133</v>
      </c>
      <c r="D152" s="181" t="s">
        <v>1705</v>
      </c>
      <c r="E152" s="164">
        <v>0</v>
      </c>
      <c r="F152" s="164" t="s">
        <v>441</v>
      </c>
      <c r="G152" s="164" t="s">
        <v>441</v>
      </c>
      <c r="H152" s="164" t="s">
        <v>441</v>
      </c>
      <c r="I152" s="164" t="s">
        <v>441</v>
      </c>
      <c r="J152" s="119" t="s">
        <v>1706</v>
      </c>
      <c r="K152" s="122">
        <v>41519</v>
      </c>
      <c r="L152" s="159" t="s">
        <v>1707</v>
      </c>
      <c r="M152" s="161">
        <v>15</v>
      </c>
      <c r="N152" s="394"/>
    </row>
    <row r="153" spans="1:14" s="46" customFormat="1" ht="31.5" outlineLevel="1">
      <c r="A153" s="179" t="s">
        <v>880</v>
      </c>
      <c r="B153" s="180">
        <v>8</v>
      </c>
      <c r="C153" s="163" t="s">
        <v>133</v>
      </c>
      <c r="D153" s="181" t="s">
        <v>1708</v>
      </c>
      <c r="E153" s="164">
        <v>130.33729840000009</v>
      </c>
      <c r="F153" s="164" t="s">
        <v>441</v>
      </c>
      <c r="G153" s="164" t="s">
        <v>441</v>
      </c>
      <c r="H153" s="164" t="s">
        <v>441</v>
      </c>
      <c r="I153" s="164" t="s">
        <v>441</v>
      </c>
      <c r="J153" s="119" t="s">
        <v>1709</v>
      </c>
      <c r="K153" s="122">
        <v>40858</v>
      </c>
      <c r="L153" s="159" t="s">
        <v>1710</v>
      </c>
      <c r="M153" s="161">
        <v>15</v>
      </c>
      <c r="N153" s="160" t="s">
        <v>1711</v>
      </c>
    </row>
    <row r="154" spans="1:14" s="46" customFormat="1" ht="31.5" outlineLevel="1">
      <c r="A154" s="179" t="s">
        <v>881</v>
      </c>
      <c r="B154" s="180">
        <v>9</v>
      </c>
      <c r="C154" s="163" t="s">
        <v>133</v>
      </c>
      <c r="D154" s="181" t="s">
        <v>1712</v>
      </c>
      <c r="E154" s="164">
        <v>12.825493599999994</v>
      </c>
      <c r="F154" s="164" t="s">
        <v>441</v>
      </c>
      <c r="G154" s="164" t="s">
        <v>441</v>
      </c>
      <c r="H154" s="164" t="s">
        <v>441</v>
      </c>
      <c r="I154" s="164" t="s">
        <v>441</v>
      </c>
      <c r="J154" s="119" t="s">
        <v>1713</v>
      </c>
      <c r="K154" s="122">
        <v>41456</v>
      </c>
      <c r="L154" s="159" t="s">
        <v>1714</v>
      </c>
      <c r="M154" s="161">
        <v>15</v>
      </c>
      <c r="N154" s="160" t="s">
        <v>1715</v>
      </c>
    </row>
    <row r="155" spans="1:14" s="46" customFormat="1" ht="31.5" outlineLevel="1">
      <c r="A155" s="179" t="s">
        <v>882</v>
      </c>
      <c r="B155" s="180">
        <v>10</v>
      </c>
      <c r="C155" s="163" t="s">
        <v>133</v>
      </c>
      <c r="D155" s="181" t="s">
        <v>1716</v>
      </c>
      <c r="E155" s="164">
        <v>20.105340399999992</v>
      </c>
      <c r="F155" s="164" t="s">
        <v>441</v>
      </c>
      <c r="G155" s="164" t="s">
        <v>441</v>
      </c>
      <c r="H155" s="164" t="s">
        <v>441</v>
      </c>
      <c r="I155" s="164" t="s">
        <v>441</v>
      </c>
      <c r="J155" s="119" t="s">
        <v>1717</v>
      </c>
      <c r="K155" s="122">
        <v>41289</v>
      </c>
      <c r="L155" s="159" t="s">
        <v>1718</v>
      </c>
      <c r="M155" s="161">
        <v>15</v>
      </c>
      <c r="N155" s="160" t="s">
        <v>1719</v>
      </c>
    </row>
    <row r="156" spans="1:14" s="46" customFormat="1" ht="31.5" outlineLevel="1">
      <c r="A156" s="179" t="s">
        <v>883</v>
      </c>
      <c r="B156" s="180">
        <v>11</v>
      </c>
      <c r="C156" s="163" t="s">
        <v>133</v>
      </c>
      <c r="D156" s="181" t="s">
        <v>1720</v>
      </c>
      <c r="E156" s="164">
        <v>5.4279999999999999</v>
      </c>
      <c r="F156" s="164" t="s">
        <v>441</v>
      </c>
      <c r="G156" s="164" t="s">
        <v>441</v>
      </c>
      <c r="H156" s="164" t="s">
        <v>441</v>
      </c>
      <c r="I156" s="164" t="s">
        <v>441</v>
      </c>
      <c r="J156" s="119" t="s">
        <v>1721</v>
      </c>
      <c r="K156" s="122">
        <v>41485</v>
      </c>
      <c r="L156" s="159" t="s">
        <v>1722</v>
      </c>
      <c r="M156" s="161">
        <v>15</v>
      </c>
      <c r="N156" s="160" t="s">
        <v>1723</v>
      </c>
    </row>
    <row r="157" spans="1:14" s="46" customFormat="1" ht="31.5" outlineLevel="1">
      <c r="A157" s="179" t="s">
        <v>884</v>
      </c>
      <c r="B157" s="180">
        <v>12</v>
      </c>
      <c r="C157" s="163" t="s">
        <v>133</v>
      </c>
      <c r="D157" s="181" t="s">
        <v>1724</v>
      </c>
      <c r="E157" s="164">
        <v>0</v>
      </c>
      <c r="F157" s="164" t="s">
        <v>441</v>
      </c>
      <c r="G157" s="164" t="s">
        <v>441</v>
      </c>
      <c r="H157" s="164" t="s">
        <v>441</v>
      </c>
      <c r="I157" s="164" t="s">
        <v>441</v>
      </c>
      <c r="J157" s="119" t="s">
        <v>198</v>
      </c>
      <c r="K157" s="122">
        <v>41501</v>
      </c>
      <c r="L157" s="159" t="s">
        <v>199</v>
      </c>
      <c r="M157" s="161">
        <v>15</v>
      </c>
      <c r="N157" s="160" t="s">
        <v>1725</v>
      </c>
    </row>
    <row r="158" spans="1:14" s="46" customFormat="1" ht="31.5" outlineLevel="1">
      <c r="A158" s="179" t="s">
        <v>885</v>
      </c>
      <c r="B158" s="180">
        <v>13</v>
      </c>
      <c r="C158" s="163" t="s">
        <v>133</v>
      </c>
      <c r="D158" s="181" t="s">
        <v>1726</v>
      </c>
      <c r="E158" s="164">
        <v>0</v>
      </c>
      <c r="F158" s="164" t="s">
        <v>441</v>
      </c>
      <c r="G158" s="164" t="s">
        <v>441</v>
      </c>
      <c r="H158" s="164" t="s">
        <v>441</v>
      </c>
      <c r="I158" s="164" t="s">
        <v>441</v>
      </c>
      <c r="J158" s="119" t="s">
        <v>1727</v>
      </c>
      <c r="K158" s="122">
        <v>41501</v>
      </c>
      <c r="L158" s="159" t="s">
        <v>1728</v>
      </c>
      <c r="M158" s="161">
        <v>15</v>
      </c>
      <c r="N158" s="160" t="s">
        <v>1729</v>
      </c>
    </row>
    <row r="159" spans="1:14" s="46" customFormat="1" ht="31.5" outlineLevel="1">
      <c r="A159" s="179" t="s">
        <v>886</v>
      </c>
      <c r="B159" s="180">
        <v>14</v>
      </c>
      <c r="C159" s="163" t="s">
        <v>133</v>
      </c>
      <c r="D159" s="181" t="s">
        <v>1730</v>
      </c>
      <c r="E159" s="164">
        <v>35.281999999999996</v>
      </c>
      <c r="F159" s="164" t="s">
        <v>1731</v>
      </c>
      <c r="G159" s="164" t="s">
        <v>441</v>
      </c>
      <c r="H159" s="164" t="s">
        <v>441</v>
      </c>
      <c r="I159" s="164" t="s">
        <v>441</v>
      </c>
      <c r="J159" s="119" t="s">
        <v>1732</v>
      </c>
      <c r="K159" s="122">
        <v>41493</v>
      </c>
      <c r="L159" s="159" t="s">
        <v>1733</v>
      </c>
      <c r="M159" s="161">
        <v>15</v>
      </c>
      <c r="N159" s="160" t="s">
        <v>1734</v>
      </c>
    </row>
    <row r="160" spans="1:14" s="46" customFormat="1" ht="31.5" outlineLevel="1">
      <c r="A160" s="179" t="s">
        <v>887</v>
      </c>
      <c r="B160" s="180">
        <v>15</v>
      </c>
      <c r="C160" s="163" t="s">
        <v>133</v>
      </c>
      <c r="D160" s="181" t="s">
        <v>1735</v>
      </c>
      <c r="E160" s="164">
        <v>0</v>
      </c>
      <c r="F160" s="164" t="s">
        <v>441</v>
      </c>
      <c r="G160" s="164" t="s">
        <v>441</v>
      </c>
      <c r="H160" s="164" t="s">
        <v>441</v>
      </c>
      <c r="I160" s="164" t="s">
        <v>441</v>
      </c>
      <c r="J160" s="119" t="s">
        <v>1736</v>
      </c>
      <c r="K160" s="122">
        <v>41485</v>
      </c>
      <c r="L160" s="159" t="s">
        <v>1737</v>
      </c>
      <c r="M160" s="161">
        <v>15</v>
      </c>
      <c r="N160" s="160" t="s">
        <v>1738</v>
      </c>
    </row>
    <row r="161" spans="1:14" s="46" customFormat="1" ht="31.5" outlineLevel="1">
      <c r="A161" s="179" t="s">
        <v>888</v>
      </c>
      <c r="B161" s="180">
        <v>16</v>
      </c>
      <c r="C161" s="163" t="s">
        <v>133</v>
      </c>
      <c r="D161" s="181" t="s">
        <v>1739</v>
      </c>
      <c r="E161" s="164">
        <v>0</v>
      </c>
      <c r="F161" s="164" t="s">
        <v>441</v>
      </c>
      <c r="G161" s="164" t="s">
        <v>441</v>
      </c>
      <c r="H161" s="164" t="s">
        <v>441</v>
      </c>
      <c r="I161" s="164" t="s">
        <v>441</v>
      </c>
      <c r="J161" s="119" t="s">
        <v>1740</v>
      </c>
      <c r="K161" s="122">
        <v>41557</v>
      </c>
      <c r="L161" s="159" t="s">
        <v>1741</v>
      </c>
      <c r="M161" s="161">
        <v>15</v>
      </c>
      <c r="N161" s="160" t="s">
        <v>1742</v>
      </c>
    </row>
    <row r="162" spans="1:14" s="46" customFormat="1" ht="31.5" outlineLevel="1">
      <c r="A162" s="179" t="s">
        <v>889</v>
      </c>
      <c r="B162" s="180">
        <v>17</v>
      </c>
      <c r="C162" s="163" t="s">
        <v>133</v>
      </c>
      <c r="D162" s="181" t="s">
        <v>1743</v>
      </c>
      <c r="E162" s="164">
        <v>0</v>
      </c>
      <c r="F162" s="164" t="s">
        <v>441</v>
      </c>
      <c r="G162" s="164" t="s">
        <v>441</v>
      </c>
      <c r="H162" s="164" t="s">
        <v>441</v>
      </c>
      <c r="I162" s="164" t="s">
        <v>441</v>
      </c>
      <c r="J162" s="119" t="s">
        <v>1744</v>
      </c>
      <c r="K162" s="122">
        <v>41428</v>
      </c>
      <c r="L162" s="159" t="s">
        <v>1745</v>
      </c>
      <c r="M162" s="161">
        <v>15</v>
      </c>
      <c r="N162" s="160" t="s">
        <v>1746</v>
      </c>
    </row>
    <row r="163" spans="1:14" s="46" customFormat="1" ht="31.5" outlineLevel="1">
      <c r="A163" s="179" t="s">
        <v>890</v>
      </c>
      <c r="B163" s="180">
        <v>18</v>
      </c>
      <c r="C163" s="163" t="s">
        <v>133</v>
      </c>
      <c r="D163" s="181" t="s">
        <v>1747</v>
      </c>
      <c r="E163" s="164">
        <v>0</v>
      </c>
      <c r="F163" s="164" t="s">
        <v>441</v>
      </c>
      <c r="G163" s="164" t="s">
        <v>441</v>
      </c>
      <c r="H163" s="164" t="s">
        <v>441</v>
      </c>
      <c r="I163" s="164" t="s">
        <v>441</v>
      </c>
      <c r="J163" s="119" t="s">
        <v>1748</v>
      </c>
      <c r="K163" s="122">
        <v>41610</v>
      </c>
      <c r="L163" s="159" t="s">
        <v>1749</v>
      </c>
      <c r="M163" s="161">
        <v>15</v>
      </c>
      <c r="N163" s="160" t="s">
        <v>1750</v>
      </c>
    </row>
    <row r="164" spans="1:14" s="46" customFormat="1" ht="31.5" outlineLevel="1">
      <c r="A164" s="179" t="s">
        <v>891</v>
      </c>
      <c r="B164" s="180">
        <v>19</v>
      </c>
      <c r="C164" s="163" t="s">
        <v>133</v>
      </c>
      <c r="D164" s="181" t="s">
        <v>1751</v>
      </c>
      <c r="E164" s="164">
        <v>0</v>
      </c>
      <c r="F164" s="164" t="s">
        <v>441</v>
      </c>
      <c r="G164" s="164" t="s">
        <v>441</v>
      </c>
      <c r="H164" s="164" t="s">
        <v>441</v>
      </c>
      <c r="I164" s="164" t="s">
        <v>441</v>
      </c>
      <c r="J164" s="119" t="s">
        <v>1752</v>
      </c>
      <c r="K164" s="122">
        <v>41610</v>
      </c>
      <c r="L164" s="159" t="s">
        <v>1753</v>
      </c>
      <c r="M164" s="161">
        <v>15</v>
      </c>
      <c r="N164" s="160" t="s">
        <v>1754</v>
      </c>
    </row>
    <row r="165" spans="1:14" s="46" customFormat="1" ht="31.5" outlineLevel="1">
      <c r="A165" s="179" t="s">
        <v>892</v>
      </c>
      <c r="B165" s="180">
        <v>20</v>
      </c>
      <c r="C165" s="163" t="s">
        <v>133</v>
      </c>
      <c r="D165" s="181" t="s">
        <v>1755</v>
      </c>
      <c r="E165" s="164">
        <v>0</v>
      </c>
      <c r="F165" s="164" t="s">
        <v>441</v>
      </c>
      <c r="G165" s="164" t="s">
        <v>441</v>
      </c>
      <c r="H165" s="164" t="s">
        <v>441</v>
      </c>
      <c r="I165" s="164" t="s">
        <v>441</v>
      </c>
      <c r="J165" s="119" t="s">
        <v>1756</v>
      </c>
      <c r="K165" s="122">
        <v>41607</v>
      </c>
      <c r="L165" s="159" t="s">
        <v>1757</v>
      </c>
      <c r="M165" s="161">
        <v>15</v>
      </c>
      <c r="N165" s="160" t="s">
        <v>1758</v>
      </c>
    </row>
    <row r="166" spans="1:14" s="46" customFormat="1" ht="63" outlineLevel="1">
      <c r="A166" s="179" t="s">
        <v>893</v>
      </c>
      <c r="B166" s="180">
        <v>21</v>
      </c>
      <c r="C166" s="163" t="s">
        <v>133</v>
      </c>
      <c r="D166" s="181" t="s">
        <v>1759</v>
      </c>
      <c r="E166" s="164">
        <v>0</v>
      </c>
      <c r="F166" s="164" t="s">
        <v>441</v>
      </c>
      <c r="G166" s="164" t="s">
        <v>441</v>
      </c>
      <c r="H166" s="164" t="s">
        <v>441</v>
      </c>
      <c r="I166" s="164" t="s">
        <v>441</v>
      </c>
      <c r="J166" s="119" t="s">
        <v>1760</v>
      </c>
      <c r="K166" s="122">
        <v>41484</v>
      </c>
      <c r="L166" s="159" t="s">
        <v>1761</v>
      </c>
      <c r="M166" s="161">
        <v>15</v>
      </c>
      <c r="N166" s="160" t="s">
        <v>1762</v>
      </c>
    </row>
    <row r="167" spans="1:14" s="46" customFormat="1" ht="31.5" outlineLevel="1">
      <c r="A167" s="179" t="s">
        <v>894</v>
      </c>
      <c r="B167" s="180">
        <v>22</v>
      </c>
      <c r="C167" s="163" t="s">
        <v>133</v>
      </c>
      <c r="D167" s="181" t="s">
        <v>1763</v>
      </c>
      <c r="E167" s="164">
        <v>0</v>
      </c>
      <c r="F167" s="164" t="s">
        <v>441</v>
      </c>
      <c r="G167" s="164" t="s">
        <v>441</v>
      </c>
      <c r="H167" s="164" t="s">
        <v>441</v>
      </c>
      <c r="I167" s="164" t="s">
        <v>441</v>
      </c>
      <c r="J167" s="119" t="s">
        <v>1764</v>
      </c>
      <c r="K167" s="122">
        <v>41498</v>
      </c>
      <c r="L167" s="159" t="s">
        <v>1765</v>
      </c>
      <c r="M167" s="161">
        <v>15</v>
      </c>
      <c r="N167" s="160" t="s">
        <v>1766</v>
      </c>
    </row>
    <row r="168" spans="1:14" s="46" customFormat="1" ht="31.5" outlineLevel="1">
      <c r="A168" s="179" t="s">
        <v>895</v>
      </c>
      <c r="B168" s="180">
        <v>23</v>
      </c>
      <c r="C168" s="163" t="s">
        <v>133</v>
      </c>
      <c r="D168" s="181" t="s">
        <v>1767</v>
      </c>
      <c r="E168" s="164">
        <v>5.4279999999999999</v>
      </c>
      <c r="F168" s="164" t="s">
        <v>1731</v>
      </c>
      <c r="G168" s="164" t="s">
        <v>441</v>
      </c>
      <c r="H168" s="164" t="s">
        <v>441</v>
      </c>
      <c r="I168" s="164" t="s">
        <v>441</v>
      </c>
      <c r="J168" s="119" t="s">
        <v>1768</v>
      </c>
      <c r="K168" s="122">
        <v>41519</v>
      </c>
      <c r="L168" s="159" t="s">
        <v>1769</v>
      </c>
      <c r="M168" s="161">
        <v>15</v>
      </c>
      <c r="N168" s="160" t="s">
        <v>1770</v>
      </c>
    </row>
    <row r="169" spans="1:14" s="131" customFormat="1" ht="15.75" customHeight="1">
      <c r="A169" s="129" t="s">
        <v>905</v>
      </c>
      <c r="B169" s="390" t="s">
        <v>132</v>
      </c>
      <c r="C169" s="391"/>
      <c r="D169" s="391" t="s">
        <v>133</v>
      </c>
      <c r="E169" s="130">
        <f>E170+E309</f>
        <v>67962.510374000005</v>
      </c>
      <c r="F169" s="177"/>
      <c r="G169" s="177"/>
      <c r="H169" s="177"/>
      <c r="I169" s="177"/>
      <c r="J169" s="177"/>
      <c r="K169" s="177"/>
      <c r="L169" s="177"/>
      <c r="M169" s="177"/>
      <c r="N169" s="137"/>
    </row>
    <row r="170" spans="1:14" s="134" customFormat="1" ht="18.75" customHeight="1">
      <c r="A170" s="132" t="s">
        <v>906</v>
      </c>
      <c r="B170" s="392" t="s">
        <v>907</v>
      </c>
      <c r="C170" s="392"/>
      <c r="D170" s="392"/>
      <c r="E170" s="133">
        <f>SUM(E171:E308)</f>
        <v>51871.360313600002</v>
      </c>
      <c r="F170" s="178"/>
      <c r="G170" s="178"/>
      <c r="H170" s="178"/>
      <c r="I170" s="178"/>
      <c r="J170" s="178"/>
      <c r="K170" s="178"/>
      <c r="L170" s="178"/>
      <c r="M170" s="178"/>
      <c r="N170" s="138"/>
    </row>
    <row r="171" spans="1:14" ht="47.25" outlineLevel="1">
      <c r="A171" s="179" t="s">
        <v>910</v>
      </c>
      <c r="B171" s="180">
        <v>1</v>
      </c>
      <c r="C171" s="163" t="s">
        <v>132</v>
      </c>
      <c r="D171" s="181" t="s">
        <v>1771</v>
      </c>
      <c r="E171" s="164">
        <v>230</v>
      </c>
      <c r="F171" s="164" t="s">
        <v>1772</v>
      </c>
      <c r="G171" s="164" t="s">
        <v>1773</v>
      </c>
      <c r="H171" s="164" t="s">
        <v>1774</v>
      </c>
      <c r="I171" s="164" t="s">
        <v>1775</v>
      </c>
      <c r="J171" s="119">
        <v>3212</v>
      </c>
      <c r="K171" s="122">
        <v>40956</v>
      </c>
      <c r="L171" s="159" t="s">
        <v>1776</v>
      </c>
      <c r="M171" s="161">
        <v>15</v>
      </c>
      <c r="N171" s="160" t="s">
        <v>1777</v>
      </c>
    </row>
    <row r="172" spans="1:14" ht="63" outlineLevel="1">
      <c r="A172" s="179" t="s">
        <v>911</v>
      </c>
      <c r="B172" s="180">
        <v>2</v>
      </c>
      <c r="C172" s="163" t="s">
        <v>132</v>
      </c>
      <c r="D172" s="181" t="s">
        <v>1778</v>
      </c>
      <c r="E172" s="164">
        <v>214.07515000000001</v>
      </c>
      <c r="F172" s="164" t="s">
        <v>1779</v>
      </c>
      <c r="G172" s="164" t="s">
        <v>1780</v>
      </c>
      <c r="H172" s="164" t="s">
        <v>1781</v>
      </c>
      <c r="I172" s="164" t="s">
        <v>1782</v>
      </c>
      <c r="J172" s="119" t="s">
        <v>1783</v>
      </c>
      <c r="K172" s="122">
        <v>40980</v>
      </c>
      <c r="L172" s="159" t="s">
        <v>1784</v>
      </c>
      <c r="M172" s="161">
        <v>15</v>
      </c>
      <c r="N172" s="160" t="s">
        <v>1785</v>
      </c>
    </row>
    <row r="173" spans="1:14" ht="47.25" outlineLevel="1">
      <c r="A173" s="179" t="s">
        <v>912</v>
      </c>
      <c r="B173" s="180">
        <v>3</v>
      </c>
      <c r="C173" s="163" t="s">
        <v>132</v>
      </c>
      <c r="D173" s="181" t="s">
        <v>1786</v>
      </c>
      <c r="E173" s="164">
        <v>335.55982999999998</v>
      </c>
      <c r="F173" s="164" t="s">
        <v>1787</v>
      </c>
      <c r="G173" s="164" t="s">
        <v>1788</v>
      </c>
      <c r="H173" s="164" t="s">
        <v>1789</v>
      </c>
      <c r="I173" s="164" t="s">
        <v>1790</v>
      </c>
      <c r="J173" s="119" t="s">
        <v>1791</v>
      </c>
      <c r="K173" s="122">
        <v>41050</v>
      </c>
      <c r="L173" s="159" t="s">
        <v>1792</v>
      </c>
      <c r="M173" s="161">
        <v>15</v>
      </c>
      <c r="N173" s="160" t="s">
        <v>1793</v>
      </c>
    </row>
    <row r="174" spans="1:14" ht="63" outlineLevel="1">
      <c r="A174" s="179" t="s">
        <v>913</v>
      </c>
      <c r="B174" s="180">
        <v>4</v>
      </c>
      <c r="C174" s="163" t="s">
        <v>132</v>
      </c>
      <c r="D174" s="181" t="s">
        <v>1794</v>
      </c>
      <c r="E174" s="164">
        <v>470.37424000000004</v>
      </c>
      <c r="F174" s="164" t="s">
        <v>1795</v>
      </c>
      <c r="G174" s="164" t="s">
        <v>1796</v>
      </c>
      <c r="H174" s="164" t="s">
        <v>1797</v>
      </c>
      <c r="I174" s="164" t="s">
        <v>1798</v>
      </c>
      <c r="J174" s="119" t="s">
        <v>240</v>
      </c>
      <c r="K174" s="122" t="s">
        <v>1799</v>
      </c>
      <c r="L174" s="159" t="s">
        <v>241</v>
      </c>
      <c r="M174" s="161">
        <v>15</v>
      </c>
      <c r="N174" s="394" t="s">
        <v>1800</v>
      </c>
    </row>
    <row r="175" spans="1:14" ht="63" outlineLevel="1">
      <c r="A175" s="179" t="s">
        <v>914</v>
      </c>
      <c r="B175" s="180">
        <v>4</v>
      </c>
      <c r="C175" s="163" t="s">
        <v>132</v>
      </c>
      <c r="D175" s="181" t="s">
        <v>1801</v>
      </c>
      <c r="E175" s="164">
        <v>241.44100999999998</v>
      </c>
      <c r="F175" s="164" t="s">
        <v>1795</v>
      </c>
      <c r="G175" s="164" t="s">
        <v>1796</v>
      </c>
      <c r="H175" s="164" t="s">
        <v>1797</v>
      </c>
      <c r="I175" s="164" t="s">
        <v>1802</v>
      </c>
      <c r="J175" s="119" t="s">
        <v>1803</v>
      </c>
      <c r="K175" s="122">
        <v>41073</v>
      </c>
      <c r="L175" s="159" t="s">
        <v>1804</v>
      </c>
      <c r="M175" s="161">
        <v>15</v>
      </c>
      <c r="N175" s="394"/>
    </row>
    <row r="176" spans="1:14" ht="69.75" customHeight="1" outlineLevel="1">
      <c r="A176" s="179" t="s">
        <v>915</v>
      </c>
      <c r="B176" s="180">
        <v>5</v>
      </c>
      <c r="C176" s="163" t="s">
        <v>132</v>
      </c>
      <c r="D176" s="181" t="s">
        <v>1805</v>
      </c>
      <c r="E176" s="164">
        <f>1236.32037-22.827</f>
        <v>1213.4933699999999</v>
      </c>
      <c r="F176" s="164" t="s">
        <v>429</v>
      </c>
      <c r="G176" s="164" t="s">
        <v>1806</v>
      </c>
      <c r="H176" s="164" t="s">
        <v>1807</v>
      </c>
      <c r="I176" s="164" t="s">
        <v>1808</v>
      </c>
      <c r="J176" s="119" t="s">
        <v>1809</v>
      </c>
      <c r="K176" s="122">
        <v>40483</v>
      </c>
      <c r="L176" s="159" t="s">
        <v>1810</v>
      </c>
      <c r="M176" s="161">
        <v>15</v>
      </c>
      <c r="N176" s="160" t="s">
        <v>1811</v>
      </c>
    </row>
    <row r="177" spans="1:14" ht="63" outlineLevel="1">
      <c r="A177" s="179" t="s">
        <v>916</v>
      </c>
      <c r="B177" s="180">
        <v>6</v>
      </c>
      <c r="C177" s="163" t="s">
        <v>132</v>
      </c>
      <c r="D177" s="181" t="s">
        <v>1812</v>
      </c>
      <c r="E177" s="164">
        <v>458.64355999999998</v>
      </c>
      <c r="F177" s="164" t="s">
        <v>1813</v>
      </c>
      <c r="G177" s="164" t="s">
        <v>1814</v>
      </c>
      <c r="H177" s="164" t="s">
        <v>466</v>
      </c>
      <c r="I177" s="164" t="s">
        <v>1815</v>
      </c>
      <c r="J177" s="119" t="s">
        <v>211</v>
      </c>
      <c r="K177" s="122">
        <v>41177</v>
      </c>
      <c r="L177" s="159" t="s">
        <v>212</v>
      </c>
      <c r="M177" s="161">
        <v>15</v>
      </c>
      <c r="N177" s="160" t="s">
        <v>1816</v>
      </c>
    </row>
    <row r="178" spans="1:14" ht="47.25" outlineLevel="1">
      <c r="A178" s="179" t="s">
        <v>917</v>
      </c>
      <c r="B178" s="180">
        <v>7</v>
      </c>
      <c r="C178" s="163" t="s">
        <v>132</v>
      </c>
      <c r="D178" s="181" t="s">
        <v>1817</v>
      </c>
      <c r="E178" s="164">
        <v>410.40528</v>
      </c>
      <c r="F178" s="164" t="s">
        <v>467</v>
      </c>
      <c r="G178" s="164" t="s">
        <v>1818</v>
      </c>
      <c r="H178" s="164" t="s">
        <v>468</v>
      </c>
      <c r="I178" s="164" t="s">
        <v>1819</v>
      </c>
      <c r="J178" s="119" t="s">
        <v>1820</v>
      </c>
      <c r="K178" s="122">
        <v>41078</v>
      </c>
      <c r="L178" s="159" t="s">
        <v>1821</v>
      </c>
      <c r="M178" s="161">
        <v>15</v>
      </c>
      <c r="N178" s="394" t="s">
        <v>1822</v>
      </c>
    </row>
    <row r="179" spans="1:14" ht="47.25" outlineLevel="1">
      <c r="A179" s="179" t="s">
        <v>918</v>
      </c>
      <c r="B179" s="180">
        <v>7</v>
      </c>
      <c r="C179" s="163" t="s">
        <v>132</v>
      </c>
      <c r="D179" s="181" t="s">
        <v>1823</v>
      </c>
      <c r="E179" s="164">
        <v>138.25279</v>
      </c>
      <c r="F179" s="164" t="s">
        <v>467</v>
      </c>
      <c r="G179" s="164" t="s">
        <v>1818</v>
      </c>
      <c r="H179" s="164" t="s">
        <v>468</v>
      </c>
      <c r="I179" s="164" t="s">
        <v>1824</v>
      </c>
      <c r="J179" s="119" t="s">
        <v>1825</v>
      </c>
      <c r="K179" s="122">
        <v>41122</v>
      </c>
      <c r="L179" s="159" t="s">
        <v>1826</v>
      </c>
      <c r="M179" s="161">
        <v>15</v>
      </c>
      <c r="N179" s="394"/>
    </row>
    <row r="180" spans="1:14" ht="63" outlineLevel="1">
      <c r="A180" s="179" t="s">
        <v>919</v>
      </c>
      <c r="B180" s="180">
        <v>8</v>
      </c>
      <c r="C180" s="163" t="s">
        <v>132</v>
      </c>
      <c r="D180" s="181" t="s">
        <v>1827</v>
      </c>
      <c r="E180" s="164">
        <v>324.35813999999999</v>
      </c>
      <c r="F180" s="164" t="s">
        <v>1828</v>
      </c>
      <c r="G180" s="164" t="s">
        <v>1829</v>
      </c>
      <c r="H180" s="164" t="s">
        <v>469</v>
      </c>
      <c r="I180" s="164" t="s">
        <v>1830</v>
      </c>
      <c r="J180" s="119" t="s">
        <v>1831</v>
      </c>
      <c r="K180" s="122">
        <v>40987</v>
      </c>
      <c r="L180" s="159" t="s">
        <v>1832</v>
      </c>
      <c r="M180" s="161">
        <v>15</v>
      </c>
      <c r="N180" s="394" t="s">
        <v>1833</v>
      </c>
    </row>
    <row r="181" spans="1:14" ht="63" outlineLevel="1">
      <c r="A181" s="179" t="s">
        <v>920</v>
      </c>
      <c r="B181" s="180">
        <v>8</v>
      </c>
      <c r="C181" s="163" t="s">
        <v>132</v>
      </c>
      <c r="D181" s="181" t="s">
        <v>1834</v>
      </c>
      <c r="E181" s="164">
        <v>352.24723</v>
      </c>
      <c r="F181" s="164" t="s">
        <v>1828</v>
      </c>
      <c r="G181" s="164" t="s">
        <v>1835</v>
      </c>
      <c r="H181" s="164" t="s">
        <v>469</v>
      </c>
      <c r="I181" s="164" t="s">
        <v>1836</v>
      </c>
      <c r="J181" s="119" t="s">
        <v>1837</v>
      </c>
      <c r="K181" s="122">
        <v>40968</v>
      </c>
      <c r="L181" s="159" t="s">
        <v>1838</v>
      </c>
      <c r="M181" s="161">
        <v>15</v>
      </c>
      <c r="N181" s="394"/>
    </row>
    <row r="182" spans="1:14" ht="21.75" customHeight="1" outlineLevel="1">
      <c r="A182" s="395" t="s">
        <v>921</v>
      </c>
      <c r="B182" s="396">
        <v>9</v>
      </c>
      <c r="C182" s="397" t="s">
        <v>132</v>
      </c>
      <c r="D182" s="398" t="s">
        <v>1839</v>
      </c>
      <c r="E182" s="399">
        <v>867.15006999999991</v>
      </c>
      <c r="F182" s="399" t="s">
        <v>1840</v>
      </c>
      <c r="G182" s="399" t="s">
        <v>470</v>
      </c>
      <c r="H182" s="399" t="s">
        <v>471</v>
      </c>
      <c r="I182" s="399" t="s">
        <v>1841</v>
      </c>
      <c r="J182" s="119">
        <v>6100013045</v>
      </c>
      <c r="K182" s="122">
        <v>41184</v>
      </c>
      <c r="L182" s="159" t="s">
        <v>1842</v>
      </c>
      <c r="M182" s="161">
        <v>15</v>
      </c>
      <c r="N182" s="394" t="s">
        <v>1843</v>
      </c>
    </row>
    <row r="183" spans="1:14" outlineLevel="1">
      <c r="A183" s="395"/>
      <c r="B183" s="396"/>
      <c r="C183" s="397"/>
      <c r="D183" s="398"/>
      <c r="E183" s="399"/>
      <c r="F183" s="399"/>
      <c r="G183" s="399"/>
      <c r="H183" s="399"/>
      <c r="I183" s="399"/>
      <c r="J183" s="119">
        <v>6100011092</v>
      </c>
      <c r="K183" s="122">
        <v>41073</v>
      </c>
      <c r="L183" s="159" t="s">
        <v>1844</v>
      </c>
      <c r="M183" s="161">
        <v>15</v>
      </c>
      <c r="N183" s="394"/>
    </row>
    <row r="184" spans="1:14" outlineLevel="1">
      <c r="A184" s="395"/>
      <c r="B184" s="396"/>
      <c r="C184" s="397"/>
      <c r="D184" s="398"/>
      <c r="E184" s="399"/>
      <c r="F184" s="399"/>
      <c r="G184" s="399"/>
      <c r="H184" s="399"/>
      <c r="I184" s="399"/>
      <c r="J184" s="119">
        <v>6100011041</v>
      </c>
      <c r="K184" s="122">
        <v>41073</v>
      </c>
      <c r="L184" s="159" t="s">
        <v>1845</v>
      </c>
      <c r="M184" s="161">
        <v>15</v>
      </c>
      <c r="N184" s="394"/>
    </row>
    <row r="185" spans="1:14" outlineLevel="1">
      <c r="A185" s="395"/>
      <c r="B185" s="396"/>
      <c r="C185" s="397"/>
      <c r="D185" s="398"/>
      <c r="E185" s="399"/>
      <c r="F185" s="399"/>
      <c r="G185" s="399"/>
      <c r="H185" s="399"/>
      <c r="I185" s="399"/>
      <c r="J185" s="119">
        <v>6100011043</v>
      </c>
      <c r="K185" s="122">
        <v>41073</v>
      </c>
      <c r="L185" s="159" t="s">
        <v>1846</v>
      </c>
      <c r="M185" s="161">
        <v>15</v>
      </c>
      <c r="N185" s="394"/>
    </row>
    <row r="186" spans="1:14" outlineLevel="1">
      <c r="A186" s="395"/>
      <c r="B186" s="396"/>
      <c r="C186" s="397"/>
      <c r="D186" s="398"/>
      <c r="E186" s="399"/>
      <c r="F186" s="399"/>
      <c r="G186" s="399"/>
      <c r="H186" s="399"/>
      <c r="I186" s="399"/>
      <c r="J186" s="119">
        <v>6100011068</v>
      </c>
      <c r="K186" s="122">
        <v>41073</v>
      </c>
      <c r="L186" s="159" t="s">
        <v>1847</v>
      </c>
      <c r="M186" s="161">
        <v>15</v>
      </c>
      <c r="N186" s="394"/>
    </row>
    <row r="187" spans="1:14" outlineLevel="1">
      <c r="A187" s="395"/>
      <c r="B187" s="396"/>
      <c r="C187" s="397"/>
      <c r="D187" s="398"/>
      <c r="E187" s="399"/>
      <c r="F187" s="399"/>
      <c r="G187" s="399"/>
      <c r="H187" s="399"/>
      <c r="I187" s="399"/>
      <c r="J187" s="119">
        <v>6100011073</v>
      </c>
      <c r="K187" s="122">
        <v>41073</v>
      </c>
      <c r="L187" s="159" t="s">
        <v>1848</v>
      </c>
      <c r="M187" s="161">
        <v>15</v>
      </c>
      <c r="N187" s="394"/>
    </row>
    <row r="188" spans="1:14" outlineLevel="1">
      <c r="A188" s="395"/>
      <c r="B188" s="396"/>
      <c r="C188" s="397"/>
      <c r="D188" s="398"/>
      <c r="E188" s="399"/>
      <c r="F188" s="399"/>
      <c r="G188" s="399"/>
      <c r="H188" s="399"/>
      <c r="I188" s="399"/>
      <c r="J188" s="119">
        <v>6100011072</v>
      </c>
      <c r="K188" s="122">
        <v>41073</v>
      </c>
      <c r="L188" s="159" t="s">
        <v>1849</v>
      </c>
      <c r="M188" s="161">
        <v>15</v>
      </c>
      <c r="N188" s="394"/>
    </row>
    <row r="189" spans="1:14" outlineLevel="1">
      <c r="A189" s="395"/>
      <c r="B189" s="396"/>
      <c r="C189" s="397"/>
      <c r="D189" s="398"/>
      <c r="E189" s="399"/>
      <c r="F189" s="399"/>
      <c r="G189" s="399"/>
      <c r="H189" s="399"/>
      <c r="I189" s="399"/>
      <c r="J189" s="119">
        <v>6100010989</v>
      </c>
      <c r="K189" s="122">
        <v>41439</v>
      </c>
      <c r="L189" s="159" t="s">
        <v>1850</v>
      </c>
      <c r="M189" s="161">
        <v>15</v>
      </c>
      <c r="N189" s="394"/>
    </row>
    <row r="190" spans="1:14" outlineLevel="1">
      <c r="A190" s="395"/>
      <c r="B190" s="396"/>
      <c r="C190" s="397"/>
      <c r="D190" s="398"/>
      <c r="E190" s="399"/>
      <c r="F190" s="399"/>
      <c r="G190" s="399"/>
      <c r="H190" s="399"/>
      <c r="I190" s="399"/>
      <c r="J190" s="119">
        <v>6100011074</v>
      </c>
      <c r="K190" s="122">
        <v>41073</v>
      </c>
      <c r="L190" s="159" t="s">
        <v>1851</v>
      </c>
      <c r="M190" s="161">
        <v>15</v>
      </c>
      <c r="N190" s="394"/>
    </row>
    <row r="191" spans="1:14" outlineLevel="1">
      <c r="A191" s="395"/>
      <c r="B191" s="396"/>
      <c r="C191" s="397"/>
      <c r="D191" s="398"/>
      <c r="E191" s="399"/>
      <c r="F191" s="399"/>
      <c r="G191" s="399"/>
      <c r="H191" s="399"/>
      <c r="I191" s="399"/>
      <c r="J191" s="119">
        <v>6100011044</v>
      </c>
      <c r="K191" s="122">
        <v>41073</v>
      </c>
      <c r="L191" s="159" t="s">
        <v>1852</v>
      </c>
      <c r="M191" s="161">
        <v>15</v>
      </c>
      <c r="N191" s="394"/>
    </row>
    <row r="192" spans="1:14" outlineLevel="1">
      <c r="A192" s="395"/>
      <c r="B192" s="396"/>
      <c r="C192" s="397"/>
      <c r="D192" s="398"/>
      <c r="E192" s="399"/>
      <c r="F192" s="399"/>
      <c r="G192" s="399"/>
      <c r="H192" s="399"/>
      <c r="I192" s="399"/>
      <c r="J192" s="119">
        <v>6100011076</v>
      </c>
      <c r="K192" s="122">
        <v>41073</v>
      </c>
      <c r="L192" s="159" t="s">
        <v>1853</v>
      </c>
      <c r="M192" s="161">
        <v>15</v>
      </c>
      <c r="N192" s="394"/>
    </row>
    <row r="193" spans="1:14" outlineLevel="1">
      <c r="A193" s="395"/>
      <c r="B193" s="396"/>
      <c r="C193" s="397"/>
      <c r="D193" s="398"/>
      <c r="E193" s="399"/>
      <c r="F193" s="399"/>
      <c r="G193" s="399"/>
      <c r="H193" s="399"/>
      <c r="I193" s="399"/>
      <c r="J193" s="119">
        <v>6100013065</v>
      </c>
      <c r="K193" s="122">
        <v>41184</v>
      </c>
      <c r="L193" s="159" t="s">
        <v>1854</v>
      </c>
      <c r="M193" s="161">
        <v>15</v>
      </c>
      <c r="N193" s="394"/>
    </row>
    <row r="194" spans="1:14" ht="47.25" outlineLevel="1">
      <c r="A194" s="179" t="s">
        <v>922</v>
      </c>
      <c r="B194" s="180">
        <v>10</v>
      </c>
      <c r="C194" s="163" t="s">
        <v>132</v>
      </c>
      <c r="D194" s="181" t="s">
        <v>1855</v>
      </c>
      <c r="E194" s="164">
        <v>9076.2597099999984</v>
      </c>
      <c r="F194" s="164" t="s">
        <v>472</v>
      </c>
      <c r="G194" s="164" t="s">
        <v>1856</v>
      </c>
      <c r="H194" s="164" t="s">
        <v>1857</v>
      </c>
      <c r="I194" s="164"/>
      <c r="J194" s="119" t="s">
        <v>1858</v>
      </c>
      <c r="K194" s="122">
        <v>41061</v>
      </c>
      <c r="L194" s="159" t="s">
        <v>1859</v>
      </c>
      <c r="M194" s="161">
        <v>15</v>
      </c>
      <c r="N194" s="160" t="s">
        <v>1860</v>
      </c>
    </row>
    <row r="195" spans="1:14" ht="47.25" outlineLevel="1">
      <c r="A195" s="179" t="s">
        <v>923</v>
      </c>
      <c r="B195" s="180">
        <v>11</v>
      </c>
      <c r="C195" s="163" t="s">
        <v>132</v>
      </c>
      <c r="D195" s="181" t="s">
        <v>1861</v>
      </c>
      <c r="E195" s="164">
        <v>349.48667999999998</v>
      </c>
      <c r="F195" s="164" t="s">
        <v>473</v>
      </c>
      <c r="G195" s="164" t="s">
        <v>1862</v>
      </c>
      <c r="H195" s="164" t="s">
        <v>474</v>
      </c>
      <c r="I195" s="164" t="s">
        <v>1863</v>
      </c>
      <c r="J195" s="119" t="s">
        <v>227</v>
      </c>
      <c r="K195" s="122">
        <v>41178</v>
      </c>
      <c r="L195" s="159" t="s">
        <v>228</v>
      </c>
      <c r="M195" s="161">
        <v>15</v>
      </c>
      <c r="N195" s="394" t="s">
        <v>1864</v>
      </c>
    </row>
    <row r="196" spans="1:14" ht="47.25" outlineLevel="1">
      <c r="A196" s="179" t="s">
        <v>924</v>
      </c>
      <c r="B196" s="180">
        <v>11</v>
      </c>
      <c r="C196" s="163" t="s">
        <v>132</v>
      </c>
      <c r="D196" s="181" t="s">
        <v>1865</v>
      </c>
      <c r="E196" s="164">
        <v>136.67462</v>
      </c>
      <c r="F196" s="164" t="s">
        <v>1866</v>
      </c>
      <c r="G196" s="164" t="s">
        <v>1867</v>
      </c>
      <c r="H196" s="164" t="s">
        <v>1868</v>
      </c>
      <c r="I196" s="164" t="s">
        <v>1863</v>
      </c>
      <c r="J196" s="119" t="s">
        <v>1869</v>
      </c>
      <c r="K196" s="122">
        <v>41186</v>
      </c>
      <c r="L196" s="159" t="s">
        <v>1870</v>
      </c>
      <c r="M196" s="161">
        <v>15</v>
      </c>
      <c r="N196" s="394"/>
    </row>
    <row r="197" spans="1:14" ht="47.25" outlineLevel="1">
      <c r="A197" s="179" t="s">
        <v>925</v>
      </c>
      <c r="B197" s="180">
        <v>12</v>
      </c>
      <c r="C197" s="163" t="s">
        <v>132</v>
      </c>
      <c r="D197" s="181" t="s">
        <v>1871</v>
      </c>
      <c r="E197" s="164">
        <v>10021.13421</v>
      </c>
      <c r="F197" s="164" t="s">
        <v>1872</v>
      </c>
      <c r="G197" s="164" t="s">
        <v>1873</v>
      </c>
      <c r="H197" s="164" t="s">
        <v>1874</v>
      </c>
      <c r="I197" s="164" t="s">
        <v>1875</v>
      </c>
      <c r="J197" s="119" t="s">
        <v>1876</v>
      </c>
      <c r="K197" s="122">
        <v>40927</v>
      </c>
      <c r="L197" s="159" t="s">
        <v>1877</v>
      </c>
      <c r="M197" s="161">
        <v>15</v>
      </c>
      <c r="N197" s="160" t="s">
        <v>1878</v>
      </c>
    </row>
    <row r="198" spans="1:14" ht="47.25" outlineLevel="1">
      <c r="A198" s="179" t="s">
        <v>926</v>
      </c>
      <c r="B198" s="180">
        <v>13</v>
      </c>
      <c r="C198" s="163" t="s">
        <v>132</v>
      </c>
      <c r="D198" s="181" t="s">
        <v>1879</v>
      </c>
      <c r="E198" s="164">
        <v>468.85397999999998</v>
      </c>
      <c r="F198" s="164" t="s">
        <v>1880</v>
      </c>
      <c r="G198" s="164" t="s">
        <v>1881</v>
      </c>
      <c r="H198" s="164" t="s">
        <v>1882</v>
      </c>
      <c r="I198" s="164" t="s">
        <v>1883</v>
      </c>
      <c r="J198" s="119" t="s">
        <v>1884</v>
      </c>
      <c r="K198" s="122">
        <v>41019</v>
      </c>
      <c r="L198" s="159" t="s">
        <v>1885</v>
      </c>
      <c r="M198" s="161">
        <v>15</v>
      </c>
      <c r="N198" s="160" t="s">
        <v>1886</v>
      </c>
    </row>
    <row r="199" spans="1:14" ht="47.25" outlineLevel="1">
      <c r="A199" s="179" t="s">
        <v>927</v>
      </c>
      <c r="B199" s="180">
        <v>14</v>
      </c>
      <c r="C199" s="163" t="s">
        <v>132</v>
      </c>
      <c r="D199" s="181" t="s">
        <v>1887</v>
      </c>
      <c r="E199" s="164">
        <v>103.12022</v>
      </c>
      <c r="F199" s="164" t="s">
        <v>475</v>
      </c>
      <c r="G199" s="164" t="s">
        <v>1888</v>
      </c>
      <c r="H199" s="164" t="s">
        <v>1889</v>
      </c>
      <c r="I199" s="164" t="s">
        <v>1890</v>
      </c>
      <c r="J199" s="119" t="s">
        <v>1891</v>
      </c>
      <c r="K199" s="122">
        <v>41012</v>
      </c>
      <c r="L199" s="159" t="s">
        <v>1892</v>
      </c>
      <c r="M199" s="161">
        <v>15</v>
      </c>
      <c r="N199" s="160" t="s">
        <v>1893</v>
      </c>
    </row>
    <row r="200" spans="1:14" ht="18" customHeight="1" outlineLevel="1">
      <c r="A200" s="395" t="s">
        <v>928</v>
      </c>
      <c r="B200" s="396">
        <v>15</v>
      </c>
      <c r="C200" s="397" t="s">
        <v>132</v>
      </c>
      <c r="D200" s="398" t="s">
        <v>1894</v>
      </c>
      <c r="E200" s="399">
        <v>1904.6851200000001</v>
      </c>
      <c r="F200" s="399" t="s">
        <v>429</v>
      </c>
      <c r="G200" s="399" t="s">
        <v>1895</v>
      </c>
      <c r="H200" s="399" t="s">
        <v>476</v>
      </c>
      <c r="I200" s="399" t="s">
        <v>1896</v>
      </c>
      <c r="J200" s="119">
        <v>6100011087</v>
      </c>
      <c r="K200" s="122">
        <v>41073</v>
      </c>
      <c r="L200" s="159" t="s">
        <v>1897</v>
      </c>
      <c r="M200" s="161">
        <v>15</v>
      </c>
      <c r="N200" s="394" t="s">
        <v>1898</v>
      </c>
    </row>
    <row r="201" spans="1:14" outlineLevel="1">
      <c r="A201" s="395"/>
      <c r="B201" s="396"/>
      <c r="C201" s="397"/>
      <c r="D201" s="398"/>
      <c r="E201" s="399"/>
      <c r="F201" s="399"/>
      <c r="G201" s="399"/>
      <c r="H201" s="399"/>
      <c r="I201" s="399"/>
      <c r="J201" s="119">
        <v>6100011541</v>
      </c>
      <c r="K201" s="122">
        <v>41102</v>
      </c>
      <c r="L201" s="159" t="s">
        <v>1899</v>
      </c>
      <c r="M201" s="161">
        <v>15</v>
      </c>
      <c r="N201" s="394"/>
    </row>
    <row r="202" spans="1:14" outlineLevel="1">
      <c r="A202" s="395"/>
      <c r="B202" s="396"/>
      <c r="C202" s="397"/>
      <c r="D202" s="398"/>
      <c r="E202" s="399"/>
      <c r="F202" s="399"/>
      <c r="G202" s="399"/>
      <c r="H202" s="399"/>
      <c r="I202" s="399"/>
      <c r="J202" s="119">
        <v>6100011075</v>
      </c>
      <c r="K202" s="122">
        <v>41073</v>
      </c>
      <c r="L202" s="159" t="s">
        <v>1900</v>
      </c>
      <c r="M202" s="161">
        <v>15</v>
      </c>
      <c r="N202" s="394"/>
    </row>
    <row r="203" spans="1:14" outlineLevel="1">
      <c r="A203" s="395"/>
      <c r="B203" s="396"/>
      <c r="C203" s="397"/>
      <c r="D203" s="398"/>
      <c r="E203" s="399"/>
      <c r="F203" s="399"/>
      <c r="G203" s="399"/>
      <c r="H203" s="399"/>
      <c r="I203" s="399"/>
      <c r="J203" s="119">
        <v>6100011103</v>
      </c>
      <c r="K203" s="122">
        <v>41073</v>
      </c>
      <c r="L203" s="159" t="s">
        <v>1900</v>
      </c>
      <c r="M203" s="161">
        <v>15</v>
      </c>
      <c r="N203" s="394"/>
    </row>
    <row r="204" spans="1:14" outlineLevel="1">
      <c r="A204" s="395"/>
      <c r="B204" s="396"/>
      <c r="C204" s="397"/>
      <c r="D204" s="398"/>
      <c r="E204" s="399"/>
      <c r="F204" s="399"/>
      <c r="G204" s="399"/>
      <c r="H204" s="399"/>
      <c r="I204" s="399"/>
      <c r="J204" s="119">
        <v>6100011077</v>
      </c>
      <c r="K204" s="122">
        <v>41073</v>
      </c>
      <c r="L204" s="159" t="s">
        <v>1901</v>
      </c>
      <c r="M204" s="161">
        <v>15</v>
      </c>
      <c r="N204" s="394"/>
    </row>
    <row r="205" spans="1:14" outlineLevel="1">
      <c r="A205" s="395"/>
      <c r="B205" s="396"/>
      <c r="C205" s="397"/>
      <c r="D205" s="398"/>
      <c r="E205" s="399"/>
      <c r="F205" s="399"/>
      <c r="G205" s="399"/>
      <c r="H205" s="399"/>
      <c r="I205" s="399"/>
      <c r="J205" s="119">
        <v>6100011080</v>
      </c>
      <c r="K205" s="122">
        <v>41073</v>
      </c>
      <c r="L205" s="159" t="s">
        <v>1902</v>
      </c>
      <c r="M205" s="161">
        <v>15</v>
      </c>
      <c r="N205" s="394"/>
    </row>
    <row r="206" spans="1:14" outlineLevel="1">
      <c r="A206" s="395"/>
      <c r="B206" s="396"/>
      <c r="C206" s="397"/>
      <c r="D206" s="398"/>
      <c r="E206" s="399"/>
      <c r="F206" s="399"/>
      <c r="G206" s="399"/>
      <c r="H206" s="399"/>
      <c r="I206" s="399"/>
      <c r="J206" s="119">
        <v>6100011081</v>
      </c>
      <c r="K206" s="122">
        <v>41073</v>
      </c>
      <c r="L206" s="159" t="s">
        <v>1903</v>
      </c>
      <c r="M206" s="161">
        <v>15</v>
      </c>
      <c r="N206" s="394"/>
    </row>
    <row r="207" spans="1:14" outlineLevel="1">
      <c r="A207" s="395"/>
      <c r="B207" s="396"/>
      <c r="C207" s="397"/>
      <c r="D207" s="398"/>
      <c r="E207" s="399"/>
      <c r="F207" s="399"/>
      <c r="G207" s="399"/>
      <c r="H207" s="399"/>
      <c r="I207" s="399"/>
      <c r="J207" s="119">
        <v>6100011078</v>
      </c>
      <c r="K207" s="122">
        <v>41073</v>
      </c>
      <c r="L207" s="159" t="s">
        <v>1904</v>
      </c>
      <c r="M207" s="161">
        <v>15</v>
      </c>
      <c r="N207" s="394"/>
    </row>
    <row r="208" spans="1:14" outlineLevel="1">
      <c r="A208" s="395"/>
      <c r="B208" s="396"/>
      <c r="C208" s="397"/>
      <c r="D208" s="398"/>
      <c r="E208" s="399"/>
      <c r="F208" s="399"/>
      <c r="G208" s="399"/>
      <c r="H208" s="399"/>
      <c r="I208" s="399"/>
      <c r="J208" s="119">
        <v>6100011108</v>
      </c>
      <c r="K208" s="122">
        <v>41073</v>
      </c>
      <c r="L208" s="159" t="s">
        <v>1905</v>
      </c>
      <c r="M208" s="161">
        <v>15</v>
      </c>
      <c r="N208" s="394"/>
    </row>
    <row r="209" spans="1:14" outlineLevel="1">
      <c r="A209" s="395"/>
      <c r="B209" s="396"/>
      <c r="C209" s="397"/>
      <c r="D209" s="398"/>
      <c r="E209" s="399"/>
      <c r="F209" s="399"/>
      <c r="G209" s="399"/>
      <c r="H209" s="399"/>
      <c r="I209" s="399"/>
      <c r="J209" s="119">
        <v>6100011042</v>
      </c>
      <c r="K209" s="122">
        <v>41073</v>
      </c>
      <c r="L209" s="159" t="s">
        <v>1906</v>
      </c>
      <c r="M209" s="161">
        <v>15</v>
      </c>
      <c r="N209" s="394"/>
    </row>
    <row r="210" spans="1:14" outlineLevel="1">
      <c r="A210" s="395"/>
      <c r="B210" s="396"/>
      <c r="C210" s="397"/>
      <c r="D210" s="398"/>
      <c r="E210" s="399"/>
      <c r="F210" s="399"/>
      <c r="G210" s="399"/>
      <c r="H210" s="399"/>
      <c r="I210" s="399"/>
      <c r="J210" s="119">
        <v>6100011093</v>
      </c>
      <c r="K210" s="122">
        <v>41073</v>
      </c>
      <c r="L210" s="159" t="s">
        <v>1907</v>
      </c>
      <c r="M210" s="161">
        <v>15</v>
      </c>
      <c r="N210" s="394"/>
    </row>
    <row r="211" spans="1:14" outlineLevel="1">
      <c r="A211" s="395"/>
      <c r="B211" s="396"/>
      <c r="C211" s="397"/>
      <c r="D211" s="398"/>
      <c r="E211" s="399"/>
      <c r="F211" s="399"/>
      <c r="G211" s="399"/>
      <c r="H211" s="399"/>
      <c r="I211" s="399"/>
      <c r="J211" s="119">
        <v>6100011069</v>
      </c>
      <c r="K211" s="122">
        <v>41073</v>
      </c>
      <c r="L211" s="159" t="s">
        <v>1908</v>
      </c>
      <c r="M211" s="161">
        <v>15</v>
      </c>
      <c r="N211" s="394"/>
    </row>
    <row r="212" spans="1:14" outlineLevel="1">
      <c r="A212" s="395"/>
      <c r="B212" s="396"/>
      <c r="C212" s="397"/>
      <c r="D212" s="398"/>
      <c r="E212" s="399"/>
      <c r="F212" s="399"/>
      <c r="G212" s="399"/>
      <c r="H212" s="399"/>
      <c r="I212" s="399"/>
      <c r="J212" s="119">
        <v>6100011070</v>
      </c>
      <c r="K212" s="122">
        <v>41073</v>
      </c>
      <c r="L212" s="159" t="s">
        <v>1909</v>
      </c>
      <c r="M212" s="161">
        <v>15</v>
      </c>
      <c r="N212" s="394"/>
    </row>
    <row r="213" spans="1:14" outlineLevel="1">
      <c r="A213" s="395"/>
      <c r="B213" s="396"/>
      <c r="C213" s="397"/>
      <c r="D213" s="398"/>
      <c r="E213" s="399"/>
      <c r="F213" s="399"/>
      <c r="G213" s="399"/>
      <c r="H213" s="399"/>
      <c r="I213" s="399"/>
      <c r="J213" s="119">
        <v>6100012180</v>
      </c>
      <c r="K213" s="122">
        <v>41142</v>
      </c>
      <c r="L213" s="159" t="s">
        <v>1910</v>
      </c>
      <c r="M213" s="161">
        <v>15</v>
      </c>
      <c r="N213" s="394"/>
    </row>
    <row r="214" spans="1:14" outlineLevel="1">
      <c r="A214" s="395"/>
      <c r="B214" s="396"/>
      <c r="C214" s="397"/>
      <c r="D214" s="398"/>
      <c r="E214" s="399"/>
      <c r="F214" s="399"/>
      <c r="G214" s="399"/>
      <c r="H214" s="399"/>
      <c r="I214" s="399"/>
      <c r="J214" s="119">
        <v>6100012302</v>
      </c>
      <c r="K214" s="122">
        <v>41149</v>
      </c>
      <c r="L214" s="159" t="s">
        <v>1911</v>
      </c>
      <c r="M214" s="161">
        <v>15</v>
      </c>
      <c r="N214" s="394"/>
    </row>
    <row r="215" spans="1:14" outlineLevel="1">
      <c r="A215" s="395"/>
      <c r="B215" s="396"/>
      <c r="C215" s="397"/>
      <c r="D215" s="398"/>
      <c r="E215" s="399"/>
      <c r="F215" s="399"/>
      <c r="G215" s="399"/>
      <c r="H215" s="399"/>
      <c r="I215" s="399"/>
      <c r="J215" s="119">
        <v>6100012301</v>
      </c>
      <c r="K215" s="122">
        <v>41150</v>
      </c>
      <c r="L215" s="159" t="s">
        <v>1912</v>
      </c>
      <c r="M215" s="161">
        <v>15</v>
      </c>
      <c r="N215" s="394"/>
    </row>
    <row r="216" spans="1:14" ht="47.25" outlineLevel="1">
      <c r="A216" s="179" t="s">
        <v>929</v>
      </c>
      <c r="B216" s="180">
        <v>16</v>
      </c>
      <c r="C216" s="163" t="s">
        <v>132</v>
      </c>
      <c r="D216" s="181" t="s">
        <v>1913</v>
      </c>
      <c r="E216" s="164">
        <v>135.17204000000001</v>
      </c>
      <c r="F216" s="164" t="s">
        <v>477</v>
      </c>
      <c r="G216" s="164" t="s">
        <v>1914</v>
      </c>
      <c r="H216" s="164" t="s">
        <v>1915</v>
      </c>
      <c r="I216" s="164" t="s">
        <v>478</v>
      </c>
      <c r="J216" s="119" t="s">
        <v>236</v>
      </c>
      <c r="K216" s="122">
        <v>41050</v>
      </c>
      <c r="L216" s="159" t="s">
        <v>237</v>
      </c>
      <c r="M216" s="161">
        <v>15</v>
      </c>
      <c r="N216" s="394" t="s">
        <v>1916</v>
      </c>
    </row>
    <row r="217" spans="1:14" ht="47.25" outlineLevel="1">
      <c r="A217" s="179" t="s">
        <v>930</v>
      </c>
      <c r="B217" s="180">
        <v>16</v>
      </c>
      <c r="C217" s="163" t="s">
        <v>132</v>
      </c>
      <c r="D217" s="181" t="s">
        <v>1917</v>
      </c>
      <c r="E217" s="164">
        <v>456.34865000000002</v>
      </c>
      <c r="F217" s="164" t="s">
        <v>1918</v>
      </c>
      <c r="G217" s="164" t="s">
        <v>1919</v>
      </c>
      <c r="H217" s="164" t="s">
        <v>479</v>
      </c>
      <c r="I217" s="164" t="s">
        <v>478</v>
      </c>
      <c r="J217" s="119" t="s">
        <v>209</v>
      </c>
      <c r="K217" s="122">
        <v>40869</v>
      </c>
      <c r="L217" s="159" t="s">
        <v>210</v>
      </c>
      <c r="M217" s="161">
        <v>15</v>
      </c>
      <c r="N217" s="394"/>
    </row>
    <row r="218" spans="1:14" ht="47.25" outlineLevel="1">
      <c r="A218" s="179" t="s">
        <v>931</v>
      </c>
      <c r="B218" s="180">
        <v>16</v>
      </c>
      <c r="C218" s="163" t="s">
        <v>132</v>
      </c>
      <c r="D218" s="181" t="s">
        <v>1920</v>
      </c>
      <c r="E218" s="164">
        <v>356.74200000000002</v>
      </c>
      <c r="F218" s="164" t="s">
        <v>1921</v>
      </c>
      <c r="G218" s="164" t="s">
        <v>1914</v>
      </c>
      <c r="H218" s="164" t="s">
        <v>1922</v>
      </c>
      <c r="I218" s="164" t="s">
        <v>478</v>
      </c>
      <c r="J218" s="119" t="s">
        <v>1923</v>
      </c>
      <c r="K218" s="122">
        <v>41025</v>
      </c>
      <c r="L218" s="159" t="s">
        <v>1924</v>
      </c>
      <c r="M218" s="161">
        <v>15</v>
      </c>
      <c r="N218" s="394"/>
    </row>
    <row r="219" spans="1:14" ht="47.25" outlineLevel="1">
      <c r="A219" s="179" t="s">
        <v>932</v>
      </c>
      <c r="B219" s="180">
        <v>17</v>
      </c>
      <c r="C219" s="163" t="s">
        <v>132</v>
      </c>
      <c r="D219" s="181" t="s">
        <v>1925</v>
      </c>
      <c r="E219" s="164">
        <v>139.12037000000001</v>
      </c>
      <c r="F219" s="164" t="s">
        <v>444</v>
      </c>
      <c r="G219" s="164" t="s">
        <v>480</v>
      </c>
      <c r="H219" s="164" t="s">
        <v>481</v>
      </c>
      <c r="I219" s="164" t="s">
        <v>482</v>
      </c>
      <c r="J219" s="119" t="s">
        <v>1926</v>
      </c>
      <c r="K219" s="122">
        <v>41121</v>
      </c>
      <c r="L219" s="159" t="s">
        <v>1927</v>
      </c>
      <c r="M219" s="161">
        <v>15</v>
      </c>
      <c r="N219" s="394" t="s">
        <v>1928</v>
      </c>
    </row>
    <row r="220" spans="1:14" ht="31.5" outlineLevel="1">
      <c r="A220" s="179" t="s">
        <v>933</v>
      </c>
      <c r="B220" s="180">
        <v>17</v>
      </c>
      <c r="C220" s="163" t="s">
        <v>132</v>
      </c>
      <c r="D220" s="181" t="s">
        <v>1929</v>
      </c>
      <c r="E220" s="164">
        <v>180.85203999999999</v>
      </c>
      <c r="F220" s="164" t="s">
        <v>444</v>
      </c>
      <c r="G220" s="164" t="s">
        <v>480</v>
      </c>
      <c r="H220" s="164" t="s">
        <v>481</v>
      </c>
      <c r="I220" s="164" t="s">
        <v>482</v>
      </c>
      <c r="J220" s="119" t="s">
        <v>1930</v>
      </c>
      <c r="K220" s="122">
        <v>41084</v>
      </c>
      <c r="L220" s="159" t="s">
        <v>1931</v>
      </c>
      <c r="M220" s="161">
        <v>15</v>
      </c>
      <c r="N220" s="394"/>
    </row>
    <row r="221" spans="1:14" ht="31.5" outlineLevel="1">
      <c r="A221" s="179" t="s">
        <v>934</v>
      </c>
      <c r="B221" s="180">
        <v>17</v>
      </c>
      <c r="C221" s="163" t="s">
        <v>132</v>
      </c>
      <c r="D221" s="181" t="s">
        <v>1932</v>
      </c>
      <c r="E221" s="164">
        <v>562.27876000000003</v>
      </c>
      <c r="F221" s="164" t="s">
        <v>444</v>
      </c>
      <c r="G221" s="164" t="s">
        <v>480</v>
      </c>
      <c r="H221" s="164" t="s">
        <v>481</v>
      </c>
      <c r="I221" s="164" t="s">
        <v>482</v>
      </c>
      <c r="J221" s="119" t="s">
        <v>1933</v>
      </c>
      <c r="K221" s="122">
        <v>41068</v>
      </c>
      <c r="L221" s="159" t="s">
        <v>1934</v>
      </c>
      <c r="M221" s="161">
        <v>15</v>
      </c>
      <c r="N221" s="394"/>
    </row>
    <row r="222" spans="1:14" ht="47.25" outlineLevel="1">
      <c r="A222" s="179" t="s">
        <v>935</v>
      </c>
      <c r="B222" s="180">
        <v>17</v>
      </c>
      <c r="C222" s="163" t="s">
        <v>132</v>
      </c>
      <c r="D222" s="181" t="s">
        <v>1935</v>
      </c>
      <c r="E222" s="164">
        <v>473.88774000000001</v>
      </c>
      <c r="F222" s="164" t="s">
        <v>1936</v>
      </c>
      <c r="G222" s="164" t="s">
        <v>1937</v>
      </c>
      <c r="H222" s="164" t="s">
        <v>1938</v>
      </c>
      <c r="I222" s="164" t="s">
        <v>482</v>
      </c>
      <c r="J222" s="119" t="s">
        <v>1939</v>
      </c>
      <c r="K222" s="122">
        <v>41015</v>
      </c>
      <c r="L222" s="159" t="s">
        <v>1940</v>
      </c>
      <c r="M222" s="161">
        <v>15</v>
      </c>
      <c r="N222" s="394"/>
    </row>
    <row r="223" spans="1:14" ht="47.25" outlineLevel="1">
      <c r="A223" s="179" t="s">
        <v>936</v>
      </c>
      <c r="B223" s="180">
        <v>17</v>
      </c>
      <c r="C223" s="163" t="s">
        <v>132</v>
      </c>
      <c r="D223" s="181" t="s">
        <v>1941</v>
      </c>
      <c r="E223" s="164">
        <v>290.41340000000002</v>
      </c>
      <c r="F223" s="164" t="s">
        <v>444</v>
      </c>
      <c r="G223" s="164" t="s">
        <v>480</v>
      </c>
      <c r="H223" s="164" t="s">
        <v>481</v>
      </c>
      <c r="I223" s="164" t="s">
        <v>482</v>
      </c>
      <c r="J223" s="119" t="s">
        <v>1942</v>
      </c>
      <c r="K223" s="122" t="s">
        <v>1943</v>
      </c>
      <c r="L223" s="159" t="s">
        <v>1944</v>
      </c>
      <c r="M223" s="161">
        <v>15</v>
      </c>
      <c r="N223" s="394"/>
    </row>
    <row r="224" spans="1:14" ht="31.5" outlineLevel="1">
      <c r="A224" s="179" t="s">
        <v>937</v>
      </c>
      <c r="B224" s="180">
        <v>17</v>
      </c>
      <c r="C224" s="163" t="s">
        <v>132</v>
      </c>
      <c r="D224" s="181" t="s">
        <v>1945</v>
      </c>
      <c r="E224" s="164">
        <v>197.66632000000001</v>
      </c>
      <c r="F224" s="164" t="s">
        <v>444</v>
      </c>
      <c r="G224" s="164" t="s">
        <v>480</v>
      </c>
      <c r="H224" s="164" t="s">
        <v>481</v>
      </c>
      <c r="I224" s="164" t="s">
        <v>482</v>
      </c>
      <c r="J224" s="119">
        <v>6100009418</v>
      </c>
      <c r="K224" s="122">
        <v>40968</v>
      </c>
      <c r="L224" s="159" t="s">
        <v>1946</v>
      </c>
      <c r="M224" s="161">
        <v>15</v>
      </c>
      <c r="N224" s="394"/>
    </row>
    <row r="225" spans="1:14" ht="47.25" outlineLevel="1">
      <c r="A225" s="179" t="s">
        <v>938</v>
      </c>
      <c r="B225" s="180">
        <v>18</v>
      </c>
      <c r="C225" s="163" t="s">
        <v>132</v>
      </c>
      <c r="D225" s="181" t="s">
        <v>1947</v>
      </c>
      <c r="E225" s="164">
        <v>396.34787</v>
      </c>
      <c r="F225" s="164" t="s">
        <v>483</v>
      </c>
      <c r="G225" s="164" t="s">
        <v>1948</v>
      </c>
      <c r="H225" s="164" t="s">
        <v>1949</v>
      </c>
      <c r="I225" s="164" t="s">
        <v>1950</v>
      </c>
      <c r="J225" s="119" t="s">
        <v>1951</v>
      </c>
      <c r="K225" s="122">
        <v>40974</v>
      </c>
      <c r="L225" s="159" t="s">
        <v>1952</v>
      </c>
      <c r="M225" s="161">
        <v>15</v>
      </c>
      <c r="N225" s="394" t="s">
        <v>1953</v>
      </c>
    </row>
    <row r="226" spans="1:14" ht="47.25" outlineLevel="1">
      <c r="A226" s="179" t="s">
        <v>939</v>
      </c>
      <c r="B226" s="180">
        <v>18</v>
      </c>
      <c r="C226" s="163" t="s">
        <v>132</v>
      </c>
      <c r="D226" s="181" t="s">
        <v>1954</v>
      </c>
      <c r="E226" s="164">
        <v>177.6679</v>
      </c>
      <c r="F226" s="164" t="s">
        <v>472</v>
      </c>
      <c r="G226" s="164" t="s">
        <v>1955</v>
      </c>
      <c r="H226" s="164" t="s">
        <v>1956</v>
      </c>
      <c r="I226" s="164" t="s">
        <v>1950</v>
      </c>
      <c r="J226" s="119" t="s">
        <v>219</v>
      </c>
      <c r="K226" s="122">
        <v>41166</v>
      </c>
      <c r="L226" s="159" t="s">
        <v>220</v>
      </c>
      <c r="M226" s="161">
        <v>15</v>
      </c>
      <c r="N226" s="394"/>
    </row>
    <row r="227" spans="1:14" ht="47.25" outlineLevel="1">
      <c r="A227" s="179" t="s">
        <v>940</v>
      </c>
      <c r="B227" s="180">
        <v>18</v>
      </c>
      <c r="C227" s="163" t="s">
        <v>132</v>
      </c>
      <c r="D227" s="181" t="s">
        <v>1957</v>
      </c>
      <c r="E227" s="164">
        <v>320.83673000000005</v>
      </c>
      <c r="F227" s="164" t="s">
        <v>483</v>
      </c>
      <c r="G227" s="164" t="s">
        <v>1958</v>
      </c>
      <c r="H227" s="164" t="s">
        <v>484</v>
      </c>
      <c r="I227" s="164" t="s">
        <v>1950</v>
      </c>
      <c r="J227" s="119" t="s">
        <v>1959</v>
      </c>
      <c r="K227" s="122">
        <v>41151</v>
      </c>
      <c r="L227" s="159" t="s">
        <v>1960</v>
      </c>
      <c r="M227" s="161">
        <v>15</v>
      </c>
      <c r="N227" s="394"/>
    </row>
    <row r="228" spans="1:14" ht="47.25" outlineLevel="1">
      <c r="A228" s="179" t="s">
        <v>941</v>
      </c>
      <c r="B228" s="180">
        <v>18</v>
      </c>
      <c r="C228" s="163" t="s">
        <v>132</v>
      </c>
      <c r="D228" s="181" t="s">
        <v>1961</v>
      </c>
      <c r="E228" s="164">
        <v>169.25830000000002</v>
      </c>
      <c r="F228" s="164" t="s">
        <v>483</v>
      </c>
      <c r="G228" s="164" t="s">
        <v>1958</v>
      </c>
      <c r="H228" s="164" t="s">
        <v>484</v>
      </c>
      <c r="I228" s="164" t="s">
        <v>1950</v>
      </c>
      <c r="J228" s="119" t="s">
        <v>1962</v>
      </c>
      <c r="K228" s="122">
        <v>41151</v>
      </c>
      <c r="L228" s="159" t="s">
        <v>1963</v>
      </c>
      <c r="M228" s="161">
        <v>15</v>
      </c>
      <c r="N228" s="394"/>
    </row>
    <row r="229" spans="1:14" ht="47.25" outlineLevel="1">
      <c r="A229" s="179" t="s">
        <v>942</v>
      </c>
      <c r="B229" s="180">
        <v>18</v>
      </c>
      <c r="C229" s="163" t="s">
        <v>132</v>
      </c>
      <c r="D229" s="181" t="s">
        <v>1964</v>
      </c>
      <c r="E229" s="164">
        <v>242.9357</v>
      </c>
      <c r="F229" s="164" t="s">
        <v>483</v>
      </c>
      <c r="G229" s="164" t="s">
        <v>1958</v>
      </c>
      <c r="H229" s="164" t="s">
        <v>484</v>
      </c>
      <c r="I229" s="164" t="s">
        <v>1950</v>
      </c>
      <c r="J229" s="119" t="s">
        <v>221</v>
      </c>
      <c r="K229" s="122">
        <v>41183</v>
      </c>
      <c r="L229" s="159" t="s">
        <v>222</v>
      </c>
      <c r="M229" s="161">
        <v>15</v>
      </c>
      <c r="N229" s="394"/>
    </row>
    <row r="230" spans="1:14" ht="47.25" outlineLevel="1">
      <c r="A230" s="179" t="s">
        <v>943</v>
      </c>
      <c r="B230" s="180">
        <v>18</v>
      </c>
      <c r="C230" s="163" t="s">
        <v>132</v>
      </c>
      <c r="D230" s="181" t="s">
        <v>1965</v>
      </c>
      <c r="E230" s="164">
        <v>117.27023</v>
      </c>
      <c r="F230" s="164" t="s">
        <v>472</v>
      </c>
      <c r="G230" s="164" t="s">
        <v>1955</v>
      </c>
      <c r="H230" s="164" t="s">
        <v>1956</v>
      </c>
      <c r="I230" s="164" t="s">
        <v>1950</v>
      </c>
      <c r="J230" s="119" t="s">
        <v>223</v>
      </c>
      <c r="K230" s="122">
        <v>41166</v>
      </c>
      <c r="L230" s="159" t="s">
        <v>224</v>
      </c>
      <c r="M230" s="161">
        <v>15</v>
      </c>
      <c r="N230" s="394"/>
    </row>
    <row r="231" spans="1:14" ht="47.25" outlineLevel="1">
      <c r="A231" s="179" t="s">
        <v>944</v>
      </c>
      <c r="B231" s="180">
        <v>18</v>
      </c>
      <c r="C231" s="163" t="s">
        <v>132</v>
      </c>
      <c r="D231" s="181" t="s">
        <v>1966</v>
      </c>
      <c r="E231" s="164">
        <v>318.57542000000001</v>
      </c>
      <c r="F231" s="164" t="s">
        <v>472</v>
      </c>
      <c r="G231" s="164" t="s">
        <v>1955</v>
      </c>
      <c r="H231" s="164" t="s">
        <v>1956</v>
      </c>
      <c r="I231" s="164" t="s">
        <v>1950</v>
      </c>
      <c r="J231" s="119" t="s">
        <v>225</v>
      </c>
      <c r="K231" s="122">
        <v>41165</v>
      </c>
      <c r="L231" s="159" t="s">
        <v>226</v>
      </c>
      <c r="M231" s="161">
        <v>15</v>
      </c>
      <c r="N231" s="394"/>
    </row>
    <row r="232" spans="1:14" ht="47.25" outlineLevel="1">
      <c r="A232" s="179" t="s">
        <v>945</v>
      </c>
      <c r="B232" s="180">
        <v>18</v>
      </c>
      <c r="C232" s="163" t="s">
        <v>132</v>
      </c>
      <c r="D232" s="181" t="s">
        <v>1967</v>
      </c>
      <c r="E232" s="164">
        <v>334.32857000000001</v>
      </c>
      <c r="F232" s="164" t="s">
        <v>483</v>
      </c>
      <c r="G232" s="164" t="s">
        <v>1958</v>
      </c>
      <c r="H232" s="164" t="s">
        <v>484</v>
      </c>
      <c r="I232" s="164" t="s">
        <v>1950</v>
      </c>
      <c r="J232" s="119" t="s">
        <v>229</v>
      </c>
      <c r="K232" s="122">
        <v>41177</v>
      </c>
      <c r="L232" s="159" t="s">
        <v>230</v>
      </c>
      <c r="M232" s="161">
        <v>15</v>
      </c>
      <c r="N232" s="394"/>
    </row>
    <row r="233" spans="1:14" ht="47.25" outlineLevel="1">
      <c r="A233" s="179" t="s">
        <v>946</v>
      </c>
      <c r="B233" s="180">
        <v>19</v>
      </c>
      <c r="C233" s="163" t="s">
        <v>132</v>
      </c>
      <c r="D233" s="181" t="s">
        <v>1968</v>
      </c>
      <c r="E233" s="164">
        <v>28.989160000000002</v>
      </c>
      <c r="F233" s="164" t="s">
        <v>473</v>
      </c>
      <c r="G233" s="164" t="s">
        <v>1969</v>
      </c>
      <c r="H233" s="164" t="s">
        <v>485</v>
      </c>
      <c r="I233" s="164" t="s">
        <v>1970</v>
      </c>
      <c r="J233" s="119" t="s">
        <v>252</v>
      </c>
      <c r="K233" s="122">
        <v>41113</v>
      </c>
      <c r="L233" s="159" t="s">
        <v>253</v>
      </c>
      <c r="M233" s="161">
        <v>15</v>
      </c>
      <c r="N233" s="394" t="s">
        <v>1971</v>
      </c>
    </row>
    <row r="234" spans="1:14" ht="47.25" outlineLevel="1">
      <c r="A234" s="179" t="s">
        <v>947</v>
      </c>
      <c r="B234" s="180">
        <v>19</v>
      </c>
      <c r="C234" s="163" t="s">
        <v>132</v>
      </c>
      <c r="D234" s="181" t="s">
        <v>1972</v>
      </c>
      <c r="E234" s="164">
        <v>139.95461</v>
      </c>
      <c r="F234" s="164" t="s">
        <v>1973</v>
      </c>
      <c r="G234" s="164" t="s">
        <v>1974</v>
      </c>
      <c r="H234" s="164" t="s">
        <v>1975</v>
      </c>
      <c r="I234" s="164" t="s">
        <v>1970</v>
      </c>
      <c r="J234" s="119" t="s">
        <v>1976</v>
      </c>
      <c r="K234" s="122">
        <v>41186</v>
      </c>
      <c r="L234" s="159" t="s">
        <v>1977</v>
      </c>
      <c r="M234" s="161">
        <v>15</v>
      </c>
      <c r="N234" s="394"/>
    </row>
    <row r="235" spans="1:14" ht="47.25" outlineLevel="1">
      <c r="A235" s="179" t="s">
        <v>948</v>
      </c>
      <c r="B235" s="180">
        <v>19</v>
      </c>
      <c r="C235" s="163" t="s">
        <v>132</v>
      </c>
      <c r="D235" s="181" t="s">
        <v>1817</v>
      </c>
      <c r="E235" s="164">
        <v>252.05075000000002</v>
      </c>
      <c r="F235" s="164" t="s">
        <v>473</v>
      </c>
      <c r="G235" s="164" t="s">
        <v>1969</v>
      </c>
      <c r="H235" s="164" t="s">
        <v>485</v>
      </c>
      <c r="I235" s="164" t="s">
        <v>1970</v>
      </c>
      <c r="J235" s="119" t="s">
        <v>1978</v>
      </c>
      <c r="K235" s="122">
        <v>41031</v>
      </c>
      <c r="L235" s="159" t="s">
        <v>1979</v>
      </c>
      <c r="M235" s="161">
        <v>15</v>
      </c>
      <c r="N235" s="394"/>
    </row>
    <row r="236" spans="1:14" ht="47.25" outlineLevel="1">
      <c r="A236" s="179" t="s">
        <v>949</v>
      </c>
      <c r="B236" s="180">
        <v>19</v>
      </c>
      <c r="C236" s="163" t="s">
        <v>132</v>
      </c>
      <c r="D236" s="181" t="s">
        <v>1980</v>
      </c>
      <c r="E236" s="164">
        <v>315.68565999999998</v>
      </c>
      <c r="F236" s="164" t="s">
        <v>429</v>
      </c>
      <c r="G236" s="164" t="s">
        <v>1981</v>
      </c>
      <c r="H236" s="164" t="s">
        <v>476</v>
      </c>
      <c r="I236" s="164" t="s">
        <v>1970</v>
      </c>
      <c r="J236" s="119" t="s">
        <v>248</v>
      </c>
      <c r="K236" s="122">
        <v>41025</v>
      </c>
      <c r="L236" s="159" t="s">
        <v>249</v>
      </c>
      <c r="M236" s="161">
        <v>15</v>
      </c>
      <c r="N236" s="394"/>
    </row>
    <row r="237" spans="1:14" ht="15.75" customHeight="1" outlineLevel="1">
      <c r="A237" s="395" t="s">
        <v>950</v>
      </c>
      <c r="B237" s="396">
        <v>20</v>
      </c>
      <c r="C237" s="397" t="s">
        <v>132</v>
      </c>
      <c r="D237" s="398" t="s">
        <v>1982</v>
      </c>
      <c r="E237" s="399">
        <v>824.49414000000002</v>
      </c>
      <c r="F237" s="399" t="s">
        <v>486</v>
      </c>
      <c r="G237" s="399" t="s">
        <v>1983</v>
      </c>
      <c r="H237" s="399" t="s">
        <v>487</v>
      </c>
      <c r="I237" s="399" t="s">
        <v>488</v>
      </c>
      <c r="J237" s="119">
        <v>6100010236</v>
      </c>
      <c r="K237" s="122">
        <v>41033</v>
      </c>
      <c r="L237" s="159" t="s">
        <v>1984</v>
      </c>
      <c r="M237" s="161">
        <v>15</v>
      </c>
      <c r="N237" s="394" t="s">
        <v>1985</v>
      </c>
    </row>
    <row r="238" spans="1:14" ht="47.25" outlineLevel="1">
      <c r="A238" s="395"/>
      <c r="B238" s="396"/>
      <c r="C238" s="397"/>
      <c r="D238" s="398"/>
      <c r="E238" s="399"/>
      <c r="F238" s="399"/>
      <c r="G238" s="399"/>
      <c r="H238" s="399"/>
      <c r="I238" s="399"/>
      <c r="J238" s="119">
        <v>6100010206</v>
      </c>
      <c r="K238" s="122">
        <v>41033</v>
      </c>
      <c r="L238" s="159" t="s">
        <v>1986</v>
      </c>
      <c r="M238" s="161">
        <v>15</v>
      </c>
      <c r="N238" s="394"/>
    </row>
    <row r="239" spans="1:14" outlineLevel="1">
      <c r="A239" s="395"/>
      <c r="B239" s="396"/>
      <c r="C239" s="397"/>
      <c r="D239" s="398"/>
      <c r="E239" s="399"/>
      <c r="F239" s="399"/>
      <c r="G239" s="399"/>
      <c r="H239" s="399"/>
      <c r="I239" s="399"/>
      <c r="J239" s="119">
        <v>6100010210</v>
      </c>
      <c r="K239" s="122">
        <v>41033</v>
      </c>
      <c r="L239" s="159" t="s">
        <v>1987</v>
      </c>
      <c r="M239" s="161">
        <v>15</v>
      </c>
      <c r="N239" s="394"/>
    </row>
    <row r="240" spans="1:14" ht="31.5" outlineLevel="1">
      <c r="A240" s="395"/>
      <c r="B240" s="396"/>
      <c r="C240" s="397"/>
      <c r="D240" s="398"/>
      <c r="E240" s="399"/>
      <c r="F240" s="399"/>
      <c r="G240" s="399"/>
      <c r="H240" s="399"/>
      <c r="I240" s="399"/>
      <c r="J240" s="119">
        <v>6100010207</v>
      </c>
      <c r="K240" s="122">
        <v>41033</v>
      </c>
      <c r="L240" s="159" t="s">
        <v>1988</v>
      </c>
      <c r="M240" s="161">
        <v>15</v>
      </c>
      <c r="N240" s="394"/>
    </row>
    <row r="241" spans="1:14" outlineLevel="1">
      <c r="A241" s="395"/>
      <c r="B241" s="396"/>
      <c r="C241" s="397"/>
      <c r="D241" s="398"/>
      <c r="E241" s="399"/>
      <c r="F241" s="399"/>
      <c r="G241" s="399"/>
      <c r="H241" s="399"/>
      <c r="I241" s="399"/>
      <c r="J241" s="119">
        <v>6100010205</v>
      </c>
      <c r="K241" s="122">
        <v>41033</v>
      </c>
      <c r="L241" s="159" t="s">
        <v>1989</v>
      </c>
      <c r="M241" s="161">
        <v>15</v>
      </c>
      <c r="N241" s="394"/>
    </row>
    <row r="242" spans="1:14" ht="47.25" outlineLevel="1">
      <c r="A242" s="179" t="s">
        <v>951</v>
      </c>
      <c r="B242" s="180">
        <v>20</v>
      </c>
      <c r="C242" s="163" t="s">
        <v>132</v>
      </c>
      <c r="D242" s="181" t="s">
        <v>1990</v>
      </c>
      <c r="E242" s="164">
        <v>200.32337999999999</v>
      </c>
      <c r="F242" s="164" t="s">
        <v>1991</v>
      </c>
      <c r="G242" s="164" t="s">
        <v>1992</v>
      </c>
      <c r="H242" s="164" t="s">
        <v>1993</v>
      </c>
      <c r="I242" s="164" t="s">
        <v>488</v>
      </c>
      <c r="J242" s="119" t="s">
        <v>1994</v>
      </c>
      <c r="K242" s="122">
        <v>40968</v>
      </c>
      <c r="L242" s="159" t="s">
        <v>1995</v>
      </c>
      <c r="M242" s="161">
        <v>15</v>
      </c>
      <c r="N242" s="394"/>
    </row>
    <row r="243" spans="1:14" s="117" customFormat="1" ht="47.25" outlineLevel="1">
      <c r="A243" s="179" t="s">
        <v>952</v>
      </c>
      <c r="B243" s="180">
        <v>20</v>
      </c>
      <c r="C243" s="163" t="s">
        <v>132</v>
      </c>
      <c r="D243" s="181" t="s">
        <v>1996</v>
      </c>
      <c r="E243" s="164">
        <v>269.89839999999998</v>
      </c>
      <c r="F243" s="164" t="s">
        <v>429</v>
      </c>
      <c r="G243" s="164" t="s">
        <v>489</v>
      </c>
      <c r="H243" s="164" t="s">
        <v>490</v>
      </c>
      <c r="I243" s="164" t="s">
        <v>488</v>
      </c>
      <c r="J243" s="119" t="s">
        <v>1997</v>
      </c>
      <c r="K243" s="122">
        <v>41050</v>
      </c>
      <c r="L243" s="159" t="s">
        <v>1998</v>
      </c>
      <c r="M243" s="161">
        <v>15</v>
      </c>
      <c r="N243" s="394"/>
    </row>
    <row r="244" spans="1:14" ht="47.25" outlineLevel="1">
      <c r="A244" s="179" t="s">
        <v>953</v>
      </c>
      <c r="B244" s="180">
        <v>22</v>
      </c>
      <c r="C244" s="163" t="s">
        <v>132</v>
      </c>
      <c r="D244" s="181" t="s">
        <v>1999</v>
      </c>
      <c r="E244" s="164">
        <v>546.99086999999997</v>
      </c>
      <c r="F244" s="164" t="s">
        <v>2000</v>
      </c>
      <c r="G244" s="164" t="s">
        <v>2001</v>
      </c>
      <c r="H244" s="164" t="s">
        <v>2002</v>
      </c>
      <c r="I244" s="164" t="s">
        <v>2003</v>
      </c>
      <c r="J244" s="119" t="s">
        <v>2004</v>
      </c>
      <c r="K244" s="122">
        <v>41010</v>
      </c>
      <c r="L244" s="159" t="s">
        <v>2005</v>
      </c>
      <c r="M244" s="161">
        <v>15</v>
      </c>
      <c r="N244" s="160" t="s">
        <v>2006</v>
      </c>
    </row>
    <row r="245" spans="1:14" ht="47.25" outlineLevel="1">
      <c r="A245" s="179" t="s">
        <v>954</v>
      </c>
      <c r="B245" s="180">
        <v>23</v>
      </c>
      <c r="C245" s="163" t="s">
        <v>132</v>
      </c>
      <c r="D245" s="181" t="s">
        <v>2007</v>
      </c>
      <c r="E245" s="164">
        <v>220.53622999999999</v>
      </c>
      <c r="F245" s="164" t="s">
        <v>483</v>
      </c>
      <c r="G245" s="164" t="s">
        <v>2008</v>
      </c>
      <c r="H245" s="164" t="s">
        <v>492</v>
      </c>
      <c r="I245" s="164" t="s">
        <v>2009</v>
      </c>
      <c r="J245" s="119" t="s">
        <v>2010</v>
      </c>
      <c r="K245" s="122">
        <v>40980</v>
      </c>
      <c r="L245" s="159" t="s">
        <v>2011</v>
      </c>
      <c r="M245" s="161">
        <v>15</v>
      </c>
      <c r="N245" s="394" t="s">
        <v>2012</v>
      </c>
    </row>
    <row r="246" spans="1:14" ht="47.25" outlineLevel="1">
      <c r="A246" s="179" t="s">
        <v>955</v>
      </c>
      <c r="B246" s="180">
        <v>23</v>
      </c>
      <c r="C246" s="163" t="s">
        <v>132</v>
      </c>
      <c r="D246" s="181" t="s">
        <v>2013</v>
      </c>
      <c r="E246" s="164">
        <v>256.65079000000003</v>
      </c>
      <c r="F246" s="164" t="s">
        <v>483</v>
      </c>
      <c r="G246" s="164" t="s">
        <v>2014</v>
      </c>
      <c r="H246" s="164" t="s">
        <v>493</v>
      </c>
      <c r="I246" s="164" t="s">
        <v>2009</v>
      </c>
      <c r="J246" s="119" t="s">
        <v>2015</v>
      </c>
      <c r="K246" s="122">
        <v>41143</v>
      </c>
      <c r="L246" s="159" t="s">
        <v>2016</v>
      </c>
      <c r="M246" s="161">
        <v>15</v>
      </c>
      <c r="N246" s="394"/>
    </row>
    <row r="247" spans="1:14" ht="47.25" outlineLevel="1">
      <c r="A247" s="179" t="s">
        <v>956</v>
      </c>
      <c r="B247" s="180">
        <v>23</v>
      </c>
      <c r="C247" s="163" t="s">
        <v>132</v>
      </c>
      <c r="D247" s="181" t="s">
        <v>2017</v>
      </c>
      <c r="E247" s="164">
        <v>391.30304000000001</v>
      </c>
      <c r="F247" s="164" t="s">
        <v>483</v>
      </c>
      <c r="G247" s="164" t="s">
        <v>2018</v>
      </c>
      <c r="H247" s="164" t="s">
        <v>2019</v>
      </c>
      <c r="I247" s="164" t="s">
        <v>2009</v>
      </c>
      <c r="J247" s="119" t="s">
        <v>2020</v>
      </c>
      <c r="K247" s="122">
        <v>41019</v>
      </c>
      <c r="L247" s="159" t="s">
        <v>2021</v>
      </c>
      <c r="M247" s="161">
        <v>15</v>
      </c>
      <c r="N247" s="394"/>
    </row>
    <row r="248" spans="1:14" ht="47.25" outlineLevel="1">
      <c r="A248" s="179" t="s">
        <v>957</v>
      </c>
      <c r="B248" s="180">
        <v>23</v>
      </c>
      <c r="C248" s="163" t="s">
        <v>132</v>
      </c>
      <c r="D248" s="181" t="s">
        <v>2022</v>
      </c>
      <c r="E248" s="164">
        <v>325.85061000000002</v>
      </c>
      <c r="F248" s="164" t="s">
        <v>483</v>
      </c>
      <c r="G248" s="164" t="s">
        <v>2023</v>
      </c>
      <c r="H248" s="164" t="s">
        <v>494</v>
      </c>
      <c r="I248" s="164" t="s">
        <v>2009</v>
      </c>
      <c r="J248" s="119" t="s">
        <v>2024</v>
      </c>
      <c r="K248" s="122">
        <v>41008</v>
      </c>
      <c r="L248" s="159" t="s">
        <v>2025</v>
      </c>
      <c r="M248" s="161">
        <v>15</v>
      </c>
      <c r="N248" s="394"/>
    </row>
    <row r="249" spans="1:14" ht="47.25" outlineLevel="1">
      <c r="A249" s="179" t="s">
        <v>958</v>
      </c>
      <c r="B249" s="180">
        <v>23</v>
      </c>
      <c r="C249" s="163" t="s">
        <v>132</v>
      </c>
      <c r="D249" s="181" t="s">
        <v>2026</v>
      </c>
      <c r="E249" s="164">
        <v>547.59032999999999</v>
      </c>
      <c r="F249" s="164" t="s">
        <v>483</v>
      </c>
      <c r="G249" s="164" t="s">
        <v>2027</v>
      </c>
      <c r="H249" s="164" t="s">
        <v>2028</v>
      </c>
      <c r="I249" s="164" t="s">
        <v>2009</v>
      </c>
      <c r="J249" s="119" t="s">
        <v>2029</v>
      </c>
      <c r="K249" s="122">
        <v>41019</v>
      </c>
      <c r="L249" s="159" t="s">
        <v>2030</v>
      </c>
      <c r="M249" s="161">
        <v>15</v>
      </c>
      <c r="N249" s="394"/>
    </row>
    <row r="250" spans="1:14" ht="47.25" outlineLevel="1">
      <c r="A250" s="179" t="s">
        <v>959</v>
      </c>
      <c r="B250" s="180">
        <v>23</v>
      </c>
      <c r="C250" s="163" t="s">
        <v>132</v>
      </c>
      <c r="D250" s="181" t="s">
        <v>2031</v>
      </c>
      <c r="E250" s="164">
        <v>370.84798000000001</v>
      </c>
      <c r="F250" s="164" t="s">
        <v>483</v>
      </c>
      <c r="G250" s="164" t="s">
        <v>2032</v>
      </c>
      <c r="H250" s="164" t="s">
        <v>493</v>
      </c>
      <c r="I250" s="164" t="s">
        <v>2009</v>
      </c>
      <c r="J250" s="119" t="s">
        <v>268</v>
      </c>
      <c r="K250" s="122" t="s">
        <v>2033</v>
      </c>
      <c r="L250" s="159" t="s">
        <v>269</v>
      </c>
      <c r="M250" s="161">
        <v>15</v>
      </c>
      <c r="N250" s="394"/>
    </row>
    <row r="251" spans="1:14" ht="47.25" outlineLevel="1">
      <c r="A251" s="179" t="s">
        <v>960</v>
      </c>
      <c r="B251" s="180">
        <v>24</v>
      </c>
      <c r="C251" s="163" t="s">
        <v>132</v>
      </c>
      <c r="D251" s="181" t="s">
        <v>2034</v>
      </c>
      <c r="E251" s="164">
        <v>8.7791300000000003</v>
      </c>
      <c r="F251" s="164" t="s">
        <v>472</v>
      </c>
      <c r="G251" s="164" t="s">
        <v>2035</v>
      </c>
      <c r="H251" s="164" t="s">
        <v>2036</v>
      </c>
      <c r="I251" s="164" t="s">
        <v>495</v>
      </c>
      <c r="J251" s="119" t="s">
        <v>2037</v>
      </c>
      <c r="K251" s="122">
        <v>41186</v>
      </c>
      <c r="L251" s="159" t="s">
        <v>2038</v>
      </c>
      <c r="M251" s="161">
        <v>15</v>
      </c>
      <c r="N251" s="394" t="s">
        <v>2039</v>
      </c>
    </row>
    <row r="252" spans="1:14" ht="47.25" outlineLevel="1">
      <c r="A252" s="179" t="s">
        <v>961</v>
      </c>
      <c r="B252" s="180">
        <v>24</v>
      </c>
      <c r="C252" s="163" t="s">
        <v>132</v>
      </c>
      <c r="D252" s="181" t="s">
        <v>2040</v>
      </c>
      <c r="E252" s="164">
        <v>425.20082000000002</v>
      </c>
      <c r="F252" s="164" t="s">
        <v>472</v>
      </c>
      <c r="G252" s="164" t="s">
        <v>2041</v>
      </c>
      <c r="H252" s="164" t="s">
        <v>2036</v>
      </c>
      <c r="I252" s="164" t="s">
        <v>495</v>
      </c>
      <c r="J252" s="119" t="s">
        <v>231</v>
      </c>
      <c r="K252" s="122">
        <v>41194</v>
      </c>
      <c r="L252" s="159" t="s">
        <v>232</v>
      </c>
      <c r="M252" s="161">
        <v>15</v>
      </c>
      <c r="N252" s="394"/>
    </row>
    <row r="253" spans="1:14" ht="47.25" outlineLevel="1">
      <c r="A253" s="179" t="s">
        <v>962</v>
      </c>
      <c r="B253" s="180">
        <v>24</v>
      </c>
      <c r="C253" s="163" t="s">
        <v>132</v>
      </c>
      <c r="D253" s="181" t="s">
        <v>2040</v>
      </c>
      <c r="E253" s="164">
        <v>294.19170000000003</v>
      </c>
      <c r="F253" s="164" t="s">
        <v>429</v>
      </c>
      <c r="G253" s="164" t="s">
        <v>496</v>
      </c>
      <c r="H253" s="164" t="s">
        <v>445</v>
      </c>
      <c r="I253" s="164" t="s">
        <v>495</v>
      </c>
      <c r="J253" s="119" t="s">
        <v>2042</v>
      </c>
      <c r="K253" s="122">
        <v>41050</v>
      </c>
      <c r="L253" s="159" t="s">
        <v>2043</v>
      </c>
      <c r="M253" s="161">
        <v>15</v>
      </c>
      <c r="N253" s="394"/>
    </row>
    <row r="254" spans="1:14" ht="47.25" outlineLevel="1">
      <c r="A254" s="179" t="s">
        <v>963</v>
      </c>
      <c r="B254" s="180">
        <v>25</v>
      </c>
      <c r="C254" s="163" t="s">
        <v>132</v>
      </c>
      <c r="D254" s="181" t="s">
        <v>2044</v>
      </c>
      <c r="E254" s="164">
        <v>5.87</v>
      </c>
      <c r="F254" s="164" t="s">
        <v>483</v>
      </c>
      <c r="G254" s="164" t="s">
        <v>2045</v>
      </c>
      <c r="H254" s="164" t="s">
        <v>497</v>
      </c>
      <c r="I254" s="164" t="s">
        <v>2046</v>
      </c>
      <c r="J254" s="119" t="s">
        <v>213</v>
      </c>
      <c r="K254" s="122">
        <v>41183</v>
      </c>
      <c r="L254" s="159" t="s">
        <v>214</v>
      </c>
      <c r="M254" s="161" t="s">
        <v>2047</v>
      </c>
      <c r="N254" s="394" t="s">
        <v>2048</v>
      </c>
    </row>
    <row r="255" spans="1:14" ht="47.25" outlineLevel="1">
      <c r="A255" s="179" t="s">
        <v>964</v>
      </c>
      <c r="B255" s="180">
        <v>25</v>
      </c>
      <c r="C255" s="163" t="s">
        <v>132</v>
      </c>
      <c r="D255" s="181" t="s">
        <v>2049</v>
      </c>
      <c r="E255" s="164">
        <v>80.311099999999996</v>
      </c>
      <c r="F255" s="164" t="s">
        <v>483</v>
      </c>
      <c r="G255" s="164" t="s">
        <v>2050</v>
      </c>
      <c r="H255" s="164" t="s">
        <v>497</v>
      </c>
      <c r="I255" s="164" t="s">
        <v>2046</v>
      </c>
      <c r="J255" s="119" t="s">
        <v>2051</v>
      </c>
      <c r="K255" s="122">
        <v>41122</v>
      </c>
      <c r="L255" s="159" t="s">
        <v>2052</v>
      </c>
      <c r="M255" s="161" t="s">
        <v>2047</v>
      </c>
      <c r="N255" s="394"/>
    </row>
    <row r="256" spans="1:14" ht="47.25" outlineLevel="1">
      <c r="A256" s="179" t="s">
        <v>965</v>
      </c>
      <c r="B256" s="180">
        <v>25</v>
      </c>
      <c r="C256" s="163" t="s">
        <v>132</v>
      </c>
      <c r="D256" s="181" t="s">
        <v>2053</v>
      </c>
      <c r="E256" s="164">
        <v>0</v>
      </c>
      <c r="F256" s="164" t="s">
        <v>429</v>
      </c>
      <c r="G256" s="164" t="s">
        <v>2054</v>
      </c>
      <c r="H256" s="164" t="s">
        <v>445</v>
      </c>
      <c r="I256" s="164" t="s">
        <v>2046</v>
      </c>
      <c r="J256" s="119" t="s">
        <v>238</v>
      </c>
      <c r="K256" s="122">
        <v>41225</v>
      </c>
      <c r="L256" s="159" t="s">
        <v>239</v>
      </c>
      <c r="M256" s="161" t="s">
        <v>2047</v>
      </c>
      <c r="N256" s="394"/>
    </row>
    <row r="257" spans="1:14" ht="31.5" outlineLevel="1">
      <c r="A257" s="179" t="s">
        <v>966</v>
      </c>
      <c r="B257" s="180">
        <v>25</v>
      </c>
      <c r="C257" s="163" t="s">
        <v>132</v>
      </c>
      <c r="D257" s="181" t="s">
        <v>2055</v>
      </c>
      <c r="E257" s="164">
        <v>165.18300000000002</v>
      </c>
      <c r="F257" s="164" t="s">
        <v>483</v>
      </c>
      <c r="G257" s="164" t="s">
        <v>2056</v>
      </c>
      <c r="H257" s="164" t="s">
        <v>498</v>
      </c>
      <c r="I257" s="164" t="s">
        <v>2046</v>
      </c>
      <c r="J257" s="119" t="s">
        <v>2057</v>
      </c>
      <c r="K257" s="122" t="s">
        <v>2058</v>
      </c>
      <c r="L257" s="159" t="s">
        <v>254</v>
      </c>
      <c r="M257" s="161" t="s">
        <v>2047</v>
      </c>
      <c r="N257" s="394"/>
    </row>
    <row r="258" spans="1:14" ht="47.25" outlineLevel="1">
      <c r="A258" s="179" t="s">
        <v>967</v>
      </c>
      <c r="B258" s="180">
        <v>26</v>
      </c>
      <c r="C258" s="163" t="s">
        <v>132</v>
      </c>
      <c r="D258" s="181" t="s">
        <v>2059</v>
      </c>
      <c r="E258" s="164">
        <v>48.205748799999981</v>
      </c>
      <c r="F258" s="164" t="s">
        <v>429</v>
      </c>
      <c r="G258" s="164" t="s">
        <v>2060</v>
      </c>
      <c r="H258" s="164" t="s">
        <v>2061</v>
      </c>
      <c r="I258" s="164" t="s">
        <v>2062</v>
      </c>
      <c r="J258" s="119">
        <v>6100014137</v>
      </c>
      <c r="K258" s="122">
        <v>41247</v>
      </c>
      <c r="L258" s="159" t="s">
        <v>2063</v>
      </c>
      <c r="M258" s="161" t="s">
        <v>2047</v>
      </c>
      <c r="N258" s="394" t="s">
        <v>2064</v>
      </c>
    </row>
    <row r="259" spans="1:14" outlineLevel="1">
      <c r="A259" s="179" t="s">
        <v>968</v>
      </c>
      <c r="B259" s="180">
        <v>26</v>
      </c>
      <c r="C259" s="163" t="s">
        <v>132</v>
      </c>
      <c r="D259" s="181" t="s">
        <v>2065</v>
      </c>
      <c r="E259" s="164">
        <v>28.15015</v>
      </c>
      <c r="F259" s="164" t="s">
        <v>429</v>
      </c>
      <c r="G259" s="164" t="s">
        <v>2060</v>
      </c>
      <c r="H259" s="164" t="s">
        <v>2061</v>
      </c>
      <c r="I259" s="164" t="s">
        <v>2062</v>
      </c>
      <c r="J259" s="119">
        <v>6100014298</v>
      </c>
      <c r="K259" s="122">
        <v>41255</v>
      </c>
      <c r="L259" s="159" t="s">
        <v>265</v>
      </c>
      <c r="M259" s="161" t="s">
        <v>2047</v>
      </c>
      <c r="N259" s="394"/>
    </row>
    <row r="260" spans="1:14" ht="47.25" outlineLevel="1">
      <c r="A260" s="179" t="s">
        <v>969</v>
      </c>
      <c r="B260" s="180">
        <v>27</v>
      </c>
      <c r="C260" s="163" t="s">
        <v>132</v>
      </c>
      <c r="D260" s="181" t="s">
        <v>1861</v>
      </c>
      <c r="E260" s="164">
        <v>208.22363000000001</v>
      </c>
      <c r="F260" s="164" t="s">
        <v>499</v>
      </c>
      <c r="G260" s="164" t="s">
        <v>2066</v>
      </c>
      <c r="H260" s="164" t="s">
        <v>2067</v>
      </c>
      <c r="I260" s="164" t="s">
        <v>500</v>
      </c>
      <c r="J260" s="119" t="s">
        <v>234</v>
      </c>
      <c r="K260" s="122">
        <v>41031</v>
      </c>
      <c r="L260" s="159" t="s">
        <v>235</v>
      </c>
      <c r="M260" s="161" t="s">
        <v>2047</v>
      </c>
      <c r="N260" s="394" t="s">
        <v>2068</v>
      </c>
    </row>
    <row r="261" spans="1:14" ht="47.25" outlineLevel="1">
      <c r="A261" s="179" t="s">
        <v>970</v>
      </c>
      <c r="B261" s="180">
        <v>27</v>
      </c>
      <c r="C261" s="163" t="s">
        <v>132</v>
      </c>
      <c r="D261" s="181" t="s">
        <v>2069</v>
      </c>
      <c r="E261" s="164">
        <v>53.882100000000001</v>
      </c>
      <c r="F261" s="164" t="s">
        <v>429</v>
      </c>
      <c r="G261" s="164" t="s">
        <v>501</v>
      </c>
      <c r="H261" s="164" t="s">
        <v>435</v>
      </c>
      <c r="I261" s="164" t="s">
        <v>500</v>
      </c>
      <c r="J261" s="119">
        <v>6100010738</v>
      </c>
      <c r="K261" s="122">
        <v>41050</v>
      </c>
      <c r="L261" s="159" t="s">
        <v>2070</v>
      </c>
      <c r="M261" s="161" t="s">
        <v>2047</v>
      </c>
      <c r="N261" s="394"/>
    </row>
    <row r="262" spans="1:14" outlineLevel="1">
      <c r="A262" s="179" t="s">
        <v>971</v>
      </c>
      <c r="B262" s="180">
        <v>27</v>
      </c>
      <c r="C262" s="163" t="s">
        <v>132</v>
      </c>
      <c r="D262" s="181" t="s">
        <v>2071</v>
      </c>
      <c r="E262" s="164">
        <v>26.469360000000002</v>
      </c>
      <c r="F262" s="164" t="s">
        <v>429</v>
      </c>
      <c r="G262" s="164" t="s">
        <v>501</v>
      </c>
      <c r="H262" s="164" t="s">
        <v>435</v>
      </c>
      <c r="I262" s="164" t="s">
        <v>500</v>
      </c>
      <c r="J262" s="119">
        <v>6100013271</v>
      </c>
      <c r="K262" s="122">
        <v>41191</v>
      </c>
      <c r="L262" s="159" t="s">
        <v>261</v>
      </c>
      <c r="M262" s="161" t="s">
        <v>2047</v>
      </c>
      <c r="N262" s="394"/>
    </row>
    <row r="263" spans="1:14" outlineLevel="1">
      <c r="A263" s="179" t="s">
        <v>972</v>
      </c>
      <c r="B263" s="180">
        <v>27</v>
      </c>
      <c r="C263" s="163" t="s">
        <v>132</v>
      </c>
      <c r="D263" s="181" t="s">
        <v>2072</v>
      </c>
      <c r="E263" s="164">
        <v>30.054269999999999</v>
      </c>
      <c r="F263" s="164" t="s">
        <v>429</v>
      </c>
      <c r="G263" s="164" t="s">
        <v>501</v>
      </c>
      <c r="H263" s="164" t="s">
        <v>435</v>
      </c>
      <c r="I263" s="164" t="s">
        <v>500</v>
      </c>
      <c r="J263" s="119">
        <v>6100013969</v>
      </c>
      <c r="K263" s="122">
        <v>41240</v>
      </c>
      <c r="L263" s="159" t="s">
        <v>262</v>
      </c>
      <c r="M263" s="161" t="s">
        <v>2047</v>
      </c>
      <c r="N263" s="394"/>
    </row>
    <row r="264" spans="1:14" outlineLevel="1">
      <c r="A264" s="179" t="s">
        <v>973</v>
      </c>
      <c r="B264" s="180">
        <v>27</v>
      </c>
      <c r="C264" s="163" t="s">
        <v>132</v>
      </c>
      <c r="D264" s="181" t="s">
        <v>2073</v>
      </c>
      <c r="E264" s="164">
        <v>52.372669999999999</v>
      </c>
      <c r="F264" s="164" t="s">
        <v>429</v>
      </c>
      <c r="G264" s="164" t="s">
        <v>501</v>
      </c>
      <c r="H264" s="164" t="s">
        <v>435</v>
      </c>
      <c r="I264" s="164" t="s">
        <v>500</v>
      </c>
      <c r="J264" s="119">
        <v>6100013722</v>
      </c>
      <c r="K264" s="122">
        <v>41226</v>
      </c>
      <c r="L264" s="159" t="s">
        <v>263</v>
      </c>
      <c r="M264" s="161" t="s">
        <v>2047</v>
      </c>
      <c r="N264" s="394"/>
    </row>
    <row r="265" spans="1:14" ht="31.5" outlineLevel="1">
      <c r="A265" s="179" t="s">
        <v>974</v>
      </c>
      <c r="B265" s="180">
        <v>27</v>
      </c>
      <c r="C265" s="163" t="s">
        <v>132</v>
      </c>
      <c r="D265" s="181" t="s">
        <v>2074</v>
      </c>
      <c r="E265" s="164">
        <v>49.609699999999997</v>
      </c>
      <c r="F265" s="164" t="s">
        <v>429</v>
      </c>
      <c r="G265" s="164" t="s">
        <v>501</v>
      </c>
      <c r="H265" s="164" t="s">
        <v>435</v>
      </c>
      <c r="I265" s="164" t="s">
        <v>500</v>
      </c>
      <c r="J265" s="119">
        <v>6100013973</v>
      </c>
      <c r="K265" s="122">
        <v>41240</v>
      </c>
      <c r="L265" s="159" t="s">
        <v>2075</v>
      </c>
      <c r="M265" s="161" t="s">
        <v>2047</v>
      </c>
      <c r="N265" s="394"/>
    </row>
    <row r="266" spans="1:14" ht="31.5" customHeight="1" outlineLevel="1">
      <c r="A266" s="179" t="s">
        <v>975</v>
      </c>
      <c r="B266" s="180">
        <v>28</v>
      </c>
      <c r="C266" s="163" t="s">
        <v>132</v>
      </c>
      <c r="D266" s="181" t="s">
        <v>2076</v>
      </c>
      <c r="E266" s="164">
        <v>34.537289999999999</v>
      </c>
      <c r="F266" s="164" t="s">
        <v>437</v>
      </c>
      <c r="G266" s="164" t="s">
        <v>502</v>
      </c>
      <c r="H266" s="164" t="s">
        <v>435</v>
      </c>
      <c r="I266" s="164" t="s">
        <v>503</v>
      </c>
      <c r="J266" s="119">
        <v>6100013869</v>
      </c>
      <c r="K266" s="122">
        <v>41234</v>
      </c>
      <c r="L266" s="159" t="s">
        <v>264</v>
      </c>
      <c r="M266" s="161" t="s">
        <v>2047</v>
      </c>
      <c r="N266" s="394" t="s">
        <v>2077</v>
      </c>
    </row>
    <row r="267" spans="1:14" ht="189" outlineLevel="1">
      <c r="A267" s="179" t="s">
        <v>976</v>
      </c>
      <c r="B267" s="180">
        <v>28</v>
      </c>
      <c r="C267" s="163" t="s">
        <v>132</v>
      </c>
      <c r="D267" s="181" t="s">
        <v>2078</v>
      </c>
      <c r="E267" s="164">
        <v>48.38</v>
      </c>
      <c r="F267" s="164" t="s">
        <v>2079</v>
      </c>
      <c r="G267" s="164" t="s">
        <v>504</v>
      </c>
      <c r="H267" s="164" t="s">
        <v>505</v>
      </c>
      <c r="I267" s="164" t="s">
        <v>2080</v>
      </c>
      <c r="J267" s="119" t="s">
        <v>270</v>
      </c>
      <c r="K267" s="122" t="s">
        <v>2081</v>
      </c>
      <c r="L267" s="159" t="s">
        <v>271</v>
      </c>
      <c r="M267" s="161" t="s">
        <v>2047</v>
      </c>
      <c r="N267" s="394"/>
    </row>
    <row r="268" spans="1:14" ht="31.5" customHeight="1" outlineLevel="1">
      <c r="A268" s="179" t="s">
        <v>977</v>
      </c>
      <c r="B268" s="180">
        <v>29</v>
      </c>
      <c r="C268" s="163" t="s">
        <v>132</v>
      </c>
      <c r="D268" s="181" t="s">
        <v>2082</v>
      </c>
      <c r="E268" s="164">
        <v>17.714659999999999</v>
      </c>
      <c r="F268" s="164" t="s">
        <v>437</v>
      </c>
      <c r="G268" s="164" t="s">
        <v>506</v>
      </c>
      <c r="H268" s="164" t="s">
        <v>507</v>
      </c>
      <c r="I268" s="164" t="s">
        <v>508</v>
      </c>
      <c r="J268" s="119">
        <v>6100010518</v>
      </c>
      <c r="K268" s="122">
        <v>41050</v>
      </c>
      <c r="L268" s="159" t="s">
        <v>266</v>
      </c>
      <c r="M268" s="161" t="s">
        <v>2047</v>
      </c>
      <c r="N268" s="394" t="s">
        <v>2083</v>
      </c>
    </row>
    <row r="269" spans="1:14" outlineLevel="1">
      <c r="A269" s="179" t="s">
        <v>978</v>
      </c>
      <c r="B269" s="180">
        <v>29</v>
      </c>
      <c r="C269" s="163" t="s">
        <v>132</v>
      </c>
      <c r="D269" s="181" t="s">
        <v>2084</v>
      </c>
      <c r="E269" s="164">
        <v>143.37157999999999</v>
      </c>
      <c r="F269" s="164" t="s">
        <v>437</v>
      </c>
      <c r="G269" s="164" t="s">
        <v>506</v>
      </c>
      <c r="H269" s="164" t="s">
        <v>507</v>
      </c>
      <c r="I269" s="164" t="s">
        <v>508</v>
      </c>
      <c r="J269" s="119">
        <v>6100011116</v>
      </c>
      <c r="K269" s="122">
        <v>41068</v>
      </c>
      <c r="L269" s="159" t="s">
        <v>2085</v>
      </c>
      <c r="M269" s="161" t="s">
        <v>2047</v>
      </c>
      <c r="N269" s="394"/>
    </row>
    <row r="270" spans="1:14" ht="31.5" outlineLevel="1">
      <c r="A270" s="179" t="s">
        <v>979</v>
      </c>
      <c r="B270" s="180">
        <v>29</v>
      </c>
      <c r="C270" s="163" t="s">
        <v>132</v>
      </c>
      <c r="D270" s="181" t="s">
        <v>2086</v>
      </c>
      <c r="E270" s="164">
        <v>174.92807599999998</v>
      </c>
      <c r="F270" s="164" t="s">
        <v>475</v>
      </c>
      <c r="G270" s="164" t="s">
        <v>506</v>
      </c>
      <c r="H270" s="164" t="s">
        <v>507</v>
      </c>
      <c r="I270" s="164" t="s">
        <v>508</v>
      </c>
      <c r="J270" s="119">
        <v>6100013866</v>
      </c>
      <c r="K270" s="122">
        <v>41234</v>
      </c>
      <c r="L270" s="159" t="s">
        <v>2087</v>
      </c>
      <c r="M270" s="161" t="s">
        <v>2047</v>
      </c>
      <c r="N270" s="394"/>
    </row>
    <row r="271" spans="1:14" ht="47.25" outlineLevel="1">
      <c r="A271" s="179" t="s">
        <v>980</v>
      </c>
      <c r="B271" s="180">
        <v>30</v>
      </c>
      <c r="C271" s="163" t="s">
        <v>132</v>
      </c>
      <c r="D271" s="181" t="s">
        <v>2088</v>
      </c>
      <c r="E271" s="164">
        <v>319.56228119999997</v>
      </c>
      <c r="F271" s="164" t="s">
        <v>472</v>
      </c>
      <c r="G271" s="164" t="s">
        <v>2089</v>
      </c>
      <c r="H271" s="164" t="s">
        <v>2028</v>
      </c>
      <c r="I271" s="164" t="s">
        <v>509</v>
      </c>
      <c r="J271" s="119" t="s">
        <v>2090</v>
      </c>
      <c r="K271" s="122">
        <v>41068</v>
      </c>
      <c r="L271" s="159" t="s">
        <v>2091</v>
      </c>
      <c r="M271" s="161" t="s">
        <v>2047</v>
      </c>
      <c r="N271" s="394" t="s">
        <v>2092</v>
      </c>
    </row>
    <row r="272" spans="1:14" ht="47.25" outlineLevel="1">
      <c r="A272" s="179" t="s">
        <v>981</v>
      </c>
      <c r="B272" s="180">
        <v>30</v>
      </c>
      <c r="C272" s="163" t="s">
        <v>132</v>
      </c>
      <c r="D272" s="181" t="s">
        <v>2093</v>
      </c>
      <c r="E272" s="164">
        <v>338.79485679999999</v>
      </c>
      <c r="F272" s="164" t="s">
        <v>472</v>
      </c>
      <c r="G272" s="164" t="s">
        <v>2089</v>
      </c>
      <c r="H272" s="164" t="s">
        <v>2028</v>
      </c>
      <c r="I272" s="164" t="s">
        <v>509</v>
      </c>
      <c r="J272" s="119" t="s">
        <v>244</v>
      </c>
      <c r="K272" s="122">
        <v>41108</v>
      </c>
      <c r="L272" s="159" t="s">
        <v>245</v>
      </c>
      <c r="M272" s="161" t="s">
        <v>2047</v>
      </c>
      <c r="N272" s="394"/>
    </row>
    <row r="273" spans="1:14" ht="47.25" outlineLevel="1">
      <c r="A273" s="179" t="s">
        <v>982</v>
      </c>
      <c r="B273" s="180">
        <v>31</v>
      </c>
      <c r="C273" s="163" t="s">
        <v>132</v>
      </c>
      <c r="D273" s="181" t="s">
        <v>2094</v>
      </c>
      <c r="E273" s="164">
        <v>393.69279</v>
      </c>
      <c r="F273" s="164" t="s">
        <v>486</v>
      </c>
      <c r="G273" s="164" t="s">
        <v>2095</v>
      </c>
      <c r="H273" s="164" t="s">
        <v>510</v>
      </c>
      <c r="I273" s="164" t="s">
        <v>511</v>
      </c>
      <c r="J273" s="119" t="s">
        <v>2096</v>
      </c>
      <c r="K273" s="122">
        <v>40905</v>
      </c>
      <c r="L273" s="159" t="s">
        <v>2097</v>
      </c>
      <c r="M273" s="161" t="s">
        <v>2047</v>
      </c>
      <c r="N273" s="394" t="s">
        <v>2098</v>
      </c>
    </row>
    <row r="274" spans="1:14" ht="47.25" outlineLevel="1">
      <c r="A274" s="179" t="s">
        <v>983</v>
      </c>
      <c r="B274" s="180">
        <v>31</v>
      </c>
      <c r="C274" s="163" t="s">
        <v>132</v>
      </c>
      <c r="D274" s="181" t="s">
        <v>2099</v>
      </c>
      <c r="E274" s="164">
        <v>207.30115000000001</v>
      </c>
      <c r="F274" s="164" t="s">
        <v>486</v>
      </c>
      <c r="G274" s="164" t="s">
        <v>2100</v>
      </c>
      <c r="H274" s="164" t="s">
        <v>2101</v>
      </c>
      <c r="I274" s="164" t="s">
        <v>511</v>
      </c>
      <c r="J274" s="119" t="s">
        <v>2102</v>
      </c>
      <c r="K274" s="122">
        <v>41018</v>
      </c>
      <c r="L274" s="159" t="s">
        <v>2103</v>
      </c>
      <c r="M274" s="161" t="s">
        <v>2047</v>
      </c>
      <c r="N274" s="394"/>
    </row>
    <row r="275" spans="1:14" ht="47.25" outlineLevel="1">
      <c r="A275" s="179" t="s">
        <v>984</v>
      </c>
      <c r="B275" s="180">
        <v>31</v>
      </c>
      <c r="C275" s="163" t="s">
        <v>132</v>
      </c>
      <c r="D275" s="181" t="s">
        <v>2104</v>
      </c>
      <c r="E275" s="164">
        <v>99.905100000000004</v>
      </c>
      <c r="F275" s="164" t="s">
        <v>429</v>
      </c>
      <c r="G275" s="164" t="s">
        <v>512</v>
      </c>
      <c r="H275" s="164" t="s">
        <v>507</v>
      </c>
      <c r="I275" s="164" t="s">
        <v>511</v>
      </c>
      <c r="J275" s="119" t="s">
        <v>2105</v>
      </c>
      <c r="K275" s="122">
        <v>40983</v>
      </c>
      <c r="L275" s="159" t="s">
        <v>2106</v>
      </c>
      <c r="M275" s="161" t="s">
        <v>2047</v>
      </c>
      <c r="N275" s="394"/>
    </row>
    <row r="276" spans="1:14" ht="47.25" outlineLevel="1">
      <c r="A276" s="179" t="s">
        <v>985</v>
      </c>
      <c r="B276" s="180">
        <v>31</v>
      </c>
      <c r="C276" s="163" t="s">
        <v>132</v>
      </c>
      <c r="D276" s="181" t="s">
        <v>2107</v>
      </c>
      <c r="E276" s="164">
        <v>105.09701</v>
      </c>
      <c r="F276" s="164" t="s">
        <v>429</v>
      </c>
      <c r="G276" s="164" t="s">
        <v>512</v>
      </c>
      <c r="H276" s="164" t="s">
        <v>507</v>
      </c>
      <c r="I276" s="164" t="s">
        <v>511</v>
      </c>
      <c r="J276" s="119" t="s">
        <v>2108</v>
      </c>
      <c r="K276" s="122">
        <v>41073</v>
      </c>
      <c r="L276" s="159" t="s">
        <v>2109</v>
      </c>
      <c r="M276" s="161" t="s">
        <v>2047</v>
      </c>
      <c r="N276" s="394"/>
    </row>
    <row r="277" spans="1:14" ht="47.25" outlineLevel="1">
      <c r="A277" s="179" t="s">
        <v>986</v>
      </c>
      <c r="B277" s="180">
        <v>31</v>
      </c>
      <c r="C277" s="163" t="s">
        <v>132</v>
      </c>
      <c r="D277" s="181" t="s">
        <v>2110</v>
      </c>
      <c r="E277" s="164">
        <v>333.15458999999998</v>
      </c>
      <c r="F277" s="164" t="s">
        <v>429</v>
      </c>
      <c r="G277" s="164" t="s">
        <v>512</v>
      </c>
      <c r="H277" s="164" t="s">
        <v>507</v>
      </c>
      <c r="I277" s="164" t="s">
        <v>511</v>
      </c>
      <c r="J277" s="119" t="s">
        <v>242</v>
      </c>
      <c r="K277" s="122">
        <v>41068</v>
      </c>
      <c r="L277" s="159" t="s">
        <v>243</v>
      </c>
      <c r="M277" s="161" t="s">
        <v>2047</v>
      </c>
      <c r="N277" s="394"/>
    </row>
    <row r="278" spans="1:14" ht="47.25" outlineLevel="1">
      <c r="A278" s="179" t="s">
        <v>987</v>
      </c>
      <c r="B278" s="180">
        <v>31</v>
      </c>
      <c r="C278" s="163" t="s">
        <v>132</v>
      </c>
      <c r="D278" s="181" t="s">
        <v>2111</v>
      </c>
      <c r="E278" s="164">
        <v>343.78341999999998</v>
      </c>
      <c r="F278" s="164" t="s">
        <v>1991</v>
      </c>
      <c r="G278" s="164" t="s">
        <v>2112</v>
      </c>
      <c r="H278" s="164" t="s">
        <v>2113</v>
      </c>
      <c r="I278" s="164" t="s">
        <v>511</v>
      </c>
      <c r="J278" s="119" t="s">
        <v>2114</v>
      </c>
      <c r="K278" s="122">
        <v>41102</v>
      </c>
      <c r="L278" s="159" t="s">
        <v>2115</v>
      </c>
      <c r="M278" s="161" t="s">
        <v>2047</v>
      </c>
      <c r="N278" s="394"/>
    </row>
    <row r="279" spans="1:14" ht="47.25" outlineLevel="1">
      <c r="A279" s="179" t="s">
        <v>988</v>
      </c>
      <c r="B279" s="180">
        <v>31</v>
      </c>
      <c r="C279" s="163" t="s">
        <v>132</v>
      </c>
      <c r="D279" s="181" t="s">
        <v>2116</v>
      </c>
      <c r="E279" s="164">
        <v>338.66985</v>
      </c>
      <c r="F279" s="164" t="s">
        <v>429</v>
      </c>
      <c r="G279" s="164" t="s">
        <v>512</v>
      </c>
      <c r="H279" s="164" t="s">
        <v>507</v>
      </c>
      <c r="I279" s="164" t="s">
        <v>511</v>
      </c>
      <c r="J279" s="119" t="s">
        <v>2117</v>
      </c>
      <c r="K279" s="122">
        <v>40968</v>
      </c>
      <c r="L279" s="159" t="s">
        <v>2118</v>
      </c>
      <c r="M279" s="161" t="s">
        <v>2047</v>
      </c>
      <c r="N279" s="394"/>
    </row>
    <row r="280" spans="1:14" ht="47.25" outlineLevel="1">
      <c r="A280" s="179" t="s">
        <v>989</v>
      </c>
      <c r="B280" s="180">
        <v>31</v>
      </c>
      <c r="C280" s="163" t="s">
        <v>132</v>
      </c>
      <c r="D280" s="181" t="s">
        <v>2119</v>
      </c>
      <c r="E280" s="164">
        <v>65.284509999999997</v>
      </c>
      <c r="F280" s="164" t="s">
        <v>1991</v>
      </c>
      <c r="G280" s="164" t="s">
        <v>2112</v>
      </c>
      <c r="H280" s="164" t="s">
        <v>2113</v>
      </c>
      <c r="I280" s="164" t="s">
        <v>511</v>
      </c>
      <c r="J280" s="119" t="s">
        <v>246</v>
      </c>
      <c r="K280" s="122">
        <v>41121</v>
      </c>
      <c r="L280" s="159" t="s">
        <v>247</v>
      </c>
      <c r="M280" s="161" t="s">
        <v>2047</v>
      </c>
      <c r="N280" s="394"/>
    </row>
    <row r="281" spans="1:14" ht="47.25" outlineLevel="1">
      <c r="A281" s="179" t="s">
        <v>990</v>
      </c>
      <c r="B281" s="180">
        <v>31</v>
      </c>
      <c r="C281" s="163" t="s">
        <v>132</v>
      </c>
      <c r="D281" s="181" t="s">
        <v>2120</v>
      </c>
      <c r="E281" s="164">
        <v>64.042770000000004</v>
      </c>
      <c r="F281" s="164" t="s">
        <v>2121</v>
      </c>
      <c r="G281" s="164" t="s">
        <v>2122</v>
      </c>
      <c r="H281" s="164" t="s">
        <v>2123</v>
      </c>
      <c r="I281" s="164" t="s">
        <v>511</v>
      </c>
      <c r="J281" s="119" t="s">
        <v>250</v>
      </c>
      <c r="K281" s="122">
        <v>41121</v>
      </c>
      <c r="L281" s="159" t="s">
        <v>251</v>
      </c>
      <c r="M281" s="161" t="s">
        <v>2047</v>
      </c>
      <c r="N281" s="394"/>
    </row>
    <row r="282" spans="1:14" ht="47.25" outlineLevel="1">
      <c r="A282" s="179" t="s">
        <v>991</v>
      </c>
      <c r="B282" s="180">
        <v>31</v>
      </c>
      <c r="C282" s="163" t="s">
        <v>132</v>
      </c>
      <c r="D282" s="181" t="s">
        <v>2124</v>
      </c>
      <c r="E282" s="164">
        <v>177.23876999999999</v>
      </c>
      <c r="F282" s="164" t="s">
        <v>429</v>
      </c>
      <c r="G282" s="164" t="s">
        <v>512</v>
      </c>
      <c r="H282" s="164" t="s">
        <v>507</v>
      </c>
      <c r="I282" s="164" t="s">
        <v>511</v>
      </c>
      <c r="J282" s="119" t="s">
        <v>2125</v>
      </c>
      <c r="K282" s="122">
        <v>41113</v>
      </c>
      <c r="L282" s="159" t="s">
        <v>2126</v>
      </c>
      <c r="M282" s="161" t="s">
        <v>2047</v>
      </c>
      <c r="N282" s="394"/>
    </row>
    <row r="283" spans="1:14" ht="47.25" outlineLevel="1">
      <c r="A283" s="179" t="s">
        <v>992</v>
      </c>
      <c r="B283" s="180">
        <v>32</v>
      </c>
      <c r="C283" s="163" t="s">
        <v>132</v>
      </c>
      <c r="D283" s="181" t="s">
        <v>2127</v>
      </c>
      <c r="E283" s="164">
        <v>123.36523</v>
      </c>
      <c r="F283" s="164" t="s">
        <v>513</v>
      </c>
      <c r="G283" s="164" t="s">
        <v>2128</v>
      </c>
      <c r="H283" s="164" t="s">
        <v>2129</v>
      </c>
      <c r="I283" s="164" t="s">
        <v>2130</v>
      </c>
      <c r="J283" s="119" t="s">
        <v>2131</v>
      </c>
      <c r="K283" s="122">
        <v>41043</v>
      </c>
      <c r="L283" s="159" t="s">
        <v>2132</v>
      </c>
      <c r="M283" s="161" t="s">
        <v>2047</v>
      </c>
      <c r="N283" s="394" t="s">
        <v>2133</v>
      </c>
    </row>
    <row r="284" spans="1:14" ht="393.75" outlineLevel="1">
      <c r="A284" s="179" t="s">
        <v>993</v>
      </c>
      <c r="B284" s="180">
        <v>32</v>
      </c>
      <c r="C284" s="163" t="s">
        <v>132</v>
      </c>
      <c r="D284" s="181" t="s">
        <v>2134</v>
      </c>
      <c r="E284" s="164">
        <v>502.66228000000001</v>
      </c>
      <c r="F284" s="164" t="s">
        <v>513</v>
      </c>
      <c r="G284" s="164" t="s">
        <v>2135</v>
      </c>
      <c r="H284" s="164" t="s">
        <v>514</v>
      </c>
      <c r="I284" s="164" t="s">
        <v>2136</v>
      </c>
      <c r="J284" s="119" t="s">
        <v>2137</v>
      </c>
      <c r="K284" s="122" t="s">
        <v>2138</v>
      </c>
      <c r="L284" s="159" t="s">
        <v>2139</v>
      </c>
      <c r="M284" s="161" t="s">
        <v>2047</v>
      </c>
      <c r="N284" s="394"/>
    </row>
    <row r="285" spans="1:14" ht="63" outlineLevel="1">
      <c r="A285" s="179" t="s">
        <v>994</v>
      </c>
      <c r="B285" s="180">
        <v>32</v>
      </c>
      <c r="C285" s="163" t="s">
        <v>132</v>
      </c>
      <c r="D285" s="181" t="s">
        <v>2140</v>
      </c>
      <c r="E285" s="164">
        <v>758.77636999999993</v>
      </c>
      <c r="F285" s="164" t="s">
        <v>513</v>
      </c>
      <c r="G285" s="164" t="s">
        <v>2135</v>
      </c>
      <c r="H285" s="164" t="s">
        <v>514</v>
      </c>
      <c r="I285" s="164" t="s">
        <v>2130</v>
      </c>
      <c r="J285" s="119" t="s">
        <v>2141</v>
      </c>
      <c r="K285" s="122">
        <v>41080</v>
      </c>
      <c r="L285" s="159" t="s">
        <v>2142</v>
      </c>
      <c r="M285" s="161" t="s">
        <v>2047</v>
      </c>
      <c r="N285" s="394" t="s">
        <v>2133</v>
      </c>
    </row>
    <row r="286" spans="1:14" ht="47.25" outlineLevel="1">
      <c r="A286" s="179" t="s">
        <v>995</v>
      </c>
      <c r="B286" s="180">
        <v>32</v>
      </c>
      <c r="C286" s="163" t="s">
        <v>132</v>
      </c>
      <c r="D286" s="181" t="s">
        <v>2143</v>
      </c>
      <c r="E286" s="164">
        <v>742.05862000000002</v>
      </c>
      <c r="F286" s="164" t="s">
        <v>2144</v>
      </c>
      <c r="G286" s="164" t="s">
        <v>2145</v>
      </c>
      <c r="H286" s="164" t="s">
        <v>2146</v>
      </c>
      <c r="I286" s="164" t="s">
        <v>441</v>
      </c>
      <c r="J286" s="119" t="s">
        <v>217</v>
      </c>
      <c r="K286" s="122">
        <v>41166</v>
      </c>
      <c r="L286" s="159" t="s">
        <v>218</v>
      </c>
      <c r="M286" s="161" t="s">
        <v>2047</v>
      </c>
      <c r="N286" s="394"/>
    </row>
    <row r="287" spans="1:14" ht="31.5" outlineLevel="1">
      <c r="A287" s="179" t="s">
        <v>996</v>
      </c>
      <c r="B287" s="180">
        <v>33</v>
      </c>
      <c r="C287" s="163" t="s">
        <v>132</v>
      </c>
      <c r="D287" s="181" t="s">
        <v>2147</v>
      </c>
      <c r="E287" s="164">
        <v>109.92886</v>
      </c>
      <c r="F287" s="164" t="s">
        <v>437</v>
      </c>
      <c r="G287" s="164" t="s">
        <v>515</v>
      </c>
      <c r="H287" s="164" t="s">
        <v>516</v>
      </c>
      <c r="I287" s="164" t="s">
        <v>517</v>
      </c>
      <c r="J287" s="119" t="s">
        <v>2148</v>
      </c>
      <c r="K287" s="122" t="s">
        <v>153</v>
      </c>
      <c r="L287" s="159" t="s">
        <v>2149</v>
      </c>
      <c r="M287" s="161" t="s">
        <v>2047</v>
      </c>
      <c r="N287" s="394" t="s">
        <v>2150</v>
      </c>
    </row>
    <row r="288" spans="1:14" ht="31.5" outlineLevel="1">
      <c r="A288" s="179" t="s">
        <v>997</v>
      </c>
      <c r="B288" s="180">
        <v>33</v>
      </c>
      <c r="C288" s="163" t="s">
        <v>132</v>
      </c>
      <c r="D288" s="181" t="s">
        <v>2151</v>
      </c>
      <c r="E288" s="164">
        <v>64.571550000000002</v>
      </c>
      <c r="F288" s="164" t="s">
        <v>437</v>
      </c>
      <c r="G288" s="164" t="s">
        <v>515</v>
      </c>
      <c r="H288" s="164" t="s">
        <v>516</v>
      </c>
      <c r="I288" s="164" t="s">
        <v>517</v>
      </c>
      <c r="J288" s="119" t="s">
        <v>2152</v>
      </c>
      <c r="K288" s="122" t="s">
        <v>169</v>
      </c>
      <c r="L288" s="159" t="s">
        <v>2153</v>
      </c>
      <c r="M288" s="161" t="s">
        <v>2047</v>
      </c>
      <c r="N288" s="394"/>
    </row>
    <row r="289" spans="1:14" ht="39.75" customHeight="1" outlineLevel="1">
      <c r="A289" s="179" t="s">
        <v>998</v>
      </c>
      <c r="B289" s="180">
        <v>33</v>
      </c>
      <c r="C289" s="163" t="s">
        <v>132</v>
      </c>
      <c r="D289" s="181" t="s">
        <v>2154</v>
      </c>
      <c r="E289" s="164">
        <v>50.181289999999997</v>
      </c>
      <c r="F289" s="164" t="s">
        <v>437</v>
      </c>
      <c r="G289" s="164" t="s">
        <v>515</v>
      </c>
      <c r="H289" s="164" t="s">
        <v>516</v>
      </c>
      <c r="I289" s="164" t="s">
        <v>517</v>
      </c>
      <c r="J289" s="119" t="s">
        <v>2155</v>
      </c>
      <c r="K289" s="122" t="s">
        <v>155</v>
      </c>
      <c r="L289" s="159" t="s">
        <v>2156</v>
      </c>
      <c r="M289" s="161" t="s">
        <v>2047</v>
      </c>
      <c r="N289" s="394"/>
    </row>
    <row r="290" spans="1:14" ht="31.5" outlineLevel="1">
      <c r="A290" s="179" t="s">
        <v>999</v>
      </c>
      <c r="B290" s="180">
        <v>33</v>
      </c>
      <c r="C290" s="163" t="s">
        <v>132</v>
      </c>
      <c r="D290" s="181" t="s">
        <v>2157</v>
      </c>
      <c r="E290" s="164">
        <v>64.571550000000002</v>
      </c>
      <c r="F290" s="164" t="s">
        <v>437</v>
      </c>
      <c r="G290" s="164" t="s">
        <v>515</v>
      </c>
      <c r="H290" s="164" t="s">
        <v>516</v>
      </c>
      <c r="I290" s="164" t="s">
        <v>517</v>
      </c>
      <c r="J290" s="119" t="s">
        <v>2158</v>
      </c>
      <c r="K290" s="122" t="s">
        <v>144</v>
      </c>
      <c r="L290" s="159" t="s">
        <v>2159</v>
      </c>
      <c r="M290" s="161" t="s">
        <v>2047</v>
      </c>
      <c r="N290" s="394"/>
    </row>
    <row r="291" spans="1:14" ht="63" outlineLevel="1">
      <c r="A291" s="179" t="s">
        <v>1000</v>
      </c>
      <c r="B291" s="180">
        <v>33</v>
      </c>
      <c r="C291" s="163" t="s">
        <v>132</v>
      </c>
      <c r="D291" s="181" t="s">
        <v>2160</v>
      </c>
      <c r="E291" s="164">
        <v>18.22109</v>
      </c>
      <c r="F291" s="164" t="s">
        <v>437</v>
      </c>
      <c r="G291" s="164" t="s">
        <v>515</v>
      </c>
      <c r="H291" s="164" t="s">
        <v>516</v>
      </c>
      <c r="I291" s="164" t="s">
        <v>517</v>
      </c>
      <c r="J291" s="119" t="s">
        <v>2161</v>
      </c>
      <c r="K291" s="122" t="s">
        <v>149</v>
      </c>
      <c r="L291" s="159" t="s">
        <v>2162</v>
      </c>
      <c r="M291" s="161" t="s">
        <v>2047</v>
      </c>
      <c r="N291" s="394"/>
    </row>
    <row r="292" spans="1:14" ht="47.25" outlineLevel="1">
      <c r="A292" s="179" t="s">
        <v>1001</v>
      </c>
      <c r="B292" s="180">
        <v>33</v>
      </c>
      <c r="C292" s="163" t="s">
        <v>132</v>
      </c>
      <c r="D292" s="181" t="s">
        <v>2163</v>
      </c>
      <c r="E292" s="164">
        <v>120.81088</v>
      </c>
      <c r="F292" s="164" t="s">
        <v>437</v>
      </c>
      <c r="G292" s="164" t="s">
        <v>515</v>
      </c>
      <c r="H292" s="164" t="s">
        <v>516</v>
      </c>
      <c r="I292" s="164" t="s">
        <v>517</v>
      </c>
      <c r="J292" s="119">
        <v>6100014387</v>
      </c>
      <c r="K292" s="122">
        <v>41264</v>
      </c>
      <c r="L292" s="159" t="s">
        <v>2164</v>
      </c>
      <c r="M292" s="161" t="s">
        <v>2047</v>
      </c>
      <c r="N292" s="394"/>
    </row>
    <row r="293" spans="1:14" ht="47.25" outlineLevel="1">
      <c r="A293" s="179" t="s">
        <v>1002</v>
      </c>
      <c r="B293" s="180">
        <v>34</v>
      </c>
      <c r="C293" s="163" t="s">
        <v>132</v>
      </c>
      <c r="D293" s="181" t="s">
        <v>2165</v>
      </c>
      <c r="E293" s="164">
        <v>215.05967000000001</v>
      </c>
      <c r="F293" s="164" t="s">
        <v>429</v>
      </c>
      <c r="G293" s="164" t="s">
        <v>518</v>
      </c>
      <c r="H293" s="164" t="s">
        <v>519</v>
      </c>
      <c r="I293" s="164" t="s">
        <v>520</v>
      </c>
      <c r="J293" s="119" t="s">
        <v>2166</v>
      </c>
      <c r="K293" s="122">
        <v>41031</v>
      </c>
      <c r="L293" s="159" t="s">
        <v>2167</v>
      </c>
      <c r="M293" s="161" t="s">
        <v>2047</v>
      </c>
      <c r="N293" s="394" t="s">
        <v>2168</v>
      </c>
    </row>
    <row r="294" spans="1:14" ht="47.25" outlineLevel="1">
      <c r="A294" s="179" t="s">
        <v>1003</v>
      </c>
      <c r="B294" s="180">
        <v>34</v>
      </c>
      <c r="C294" s="163" t="s">
        <v>132</v>
      </c>
      <c r="D294" s="181" t="s">
        <v>2169</v>
      </c>
      <c r="E294" s="164">
        <v>0</v>
      </c>
      <c r="F294" s="164" t="s">
        <v>429</v>
      </c>
      <c r="G294" s="164" t="s">
        <v>518</v>
      </c>
      <c r="H294" s="164" t="s">
        <v>519</v>
      </c>
      <c r="I294" s="164" t="s">
        <v>520</v>
      </c>
      <c r="J294" s="119" t="s">
        <v>2170</v>
      </c>
      <c r="K294" s="122">
        <v>41031</v>
      </c>
      <c r="L294" s="159" t="s">
        <v>2171</v>
      </c>
      <c r="M294" s="161" t="s">
        <v>2047</v>
      </c>
      <c r="N294" s="394"/>
    </row>
    <row r="295" spans="1:14" ht="47.25" outlineLevel="1">
      <c r="A295" s="179" t="s">
        <v>1004</v>
      </c>
      <c r="B295" s="180">
        <v>35</v>
      </c>
      <c r="C295" s="163" t="s">
        <v>132</v>
      </c>
      <c r="D295" s="181" t="s">
        <v>2172</v>
      </c>
      <c r="E295" s="164">
        <v>317.14348999999999</v>
      </c>
      <c r="F295" s="164" t="s">
        <v>521</v>
      </c>
      <c r="G295" s="164" t="s">
        <v>2173</v>
      </c>
      <c r="H295" s="164" t="s">
        <v>522</v>
      </c>
      <c r="I295" s="164" t="s">
        <v>523</v>
      </c>
      <c r="J295" s="119" t="s">
        <v>2174</v>
      </c>
      <c r="K295" s="122">
        <v>41031</v>
      </c>
      <c r="L295" s="159" t="s">
        <v>2175</v>
      </c>
      <c r="M295" s="161" t="s">
        <v>2047</v>
      </c>
      <c r="N295" s="160" t="s">
        <v>2176</v>
      </c>
    </row>
    <row r="296" spans="1:14" ht="31.5" outlineLevel="1">
      <c r="A296" s="179" t="s">
        <v>1005</v>
      </c>
      <c r="B296" s="180">
        <v>36</v>
      </c>
      <c r="C296" s="163" t="s">
        <v>132</v>
      </c>
      <c r="D296" s="181" t="s">
        <v>2177</v>
      </c>
      <c r="E296" s="164">
        <v>0</v>
      </c>
      <c r="F296" s="164" t="s">
        <v>2178</v>
      </c>
      <c r="G296" s="164" t="s">
        <v>2179</v>
      </c>
      <c r="H296" s="164" t="s">
        <v>2180</v>
      </c>
      <c r="I296" s="164" t="s">
        <v>2181</v>
      </c>
      <c r="J296" s="119">
        <v>3670</v>
      </c>
      <c r="K296" s="122">
        <v>41113</v>
      </c>
      <c r="L296" s="159" t="s">
        <v>2182</v>
      </c>
      <c r="M296" s="161" t="s">
        <v>2047</v>
      </c>
      <c r="N296" s="160" t="s">
        <v>2183</v>
      </c>
    </row>
    <row r="297" spans="1:14" ht="47.25" outlineLevel="1">
      <c r="A297" s="179" t="s">
        <v>1006</v>
      </c>
      <c r="B297" s="180">
        <v>37</v>
      </c>
      <c r="C297" s="163" t="s">
        <v>132</v>
      </c>
      <c r="D297" s="181" t="s">
        <v>1947</v>
      </c>
      <c r="E297" s="164">
        <v>25.79</v>
      </c>
      <c r="F297" s="164" t="s">
        <v>524</v>
      </c>
      <c r="G297" s="164" t="s">
        <v>2184</v>
      </c>
      <c r="H297" s="164" t="s">
        <v>525</v>
      </c>
      <c r="I297" s="164" t="s">
        <v>526</v>
      </c>
      <c r="J297" s="119" t="s">
        <v>215</v>
      </c>
      <c r="K297" s="122">
        <v>41182</v>
      </c>
      <c r="L297" s="159" t="s">
        <v>216</v>
      </c>
      <c r="M297" s="161" t="s">
        <v>2047</v>
      </c>
      <c r="N297" s="394" t="s">
        <v>2185</v>
      </c>
    </row>
    <row r="298" spans="1:14" ht="47.25" outlineLevel="1">
      <c r="A298" s="179" t="s">
        <v>1007</v>
      </c>
      <c r="B298" s="180">
        <v>37</v>
      </c>
      <c r="C298" s="163" t="s">
        <v>132</v>
      </c>
      <c r="D298" s="181" t="s">
        <v>2186</v>
      </c>
      <c r="E298" s="164">
        <v>49.32</v>
      </c>
      <c r="F298" s="164" t="s">
        <v>524</v>
      </c>
      <c r="G298" s="164" t="s">
        <v>2187</v>
      </c>
      <c r="H298" s="164" t="s">
        <v>2188</v>
      </c>
      <c r="I298" s="164" t="s">
        <v>526</v>
      </c>
      <c r="J298" s="119" t="s">
        <v>2189</v>
      </c>
      <c r="K298" s="122" t="s">
        <v>2190</v>
      </c>
      <c r="L298" s="159" t="s">
        <v>2191</v>
      </c>
      <c r="M298" s="161" t="s">
        <v>2047</v>
      </c>
      <c r="N298" s="394"/>
    </row>
    <row r="299" spans="1:14" ht="31.5" outlineLevel="1">
      <c r="A299" s="179" t="s">
        <v>1008</v>
      </c>
      <c r="B299" s="180">
        <v>37</v>
      </c>
      <c r="C299" s="163" t="s">
        <v>132</v>
      </c>
      <c r="D299" s="181" t="s">
        <v>2192</v>
      </c>
      <c r="E299" s="164">
        <v>50.13</v>
      </c>
      <c r="F299" s="164" t="s">
        <v>524</v>
      </c>
      <c r="G299" s="164" t="s">
        <v>2193</v>
      </c>
      <c r="H299" s="164" t="s">
        <v>527</v>
      </c>
      <c r="I299" s="164" t="s">
        <v>526</v>
      </c>
      <c r="J299" s="119">
        <v>6100009467</v>
      </c>
      <c r="K299" s="122">
        <v>40974</v>
      </c>
      <c r="L299" s="159" t="s">
        <v>2194</v>
      </c>
      <c r="M299" s="161" t="s">
        <v>2047</v>
      </c>
      <c r="N299" s="394"/>
    </row>
    <row r="300" spans="1:14" ht="47.25" outlineLevel="1">
      <c r="A300" s="179" t="s">
        <v>1009</v>
      </c>
      <c r="B300" s="180">
        <v>38</v>
      </c>
      <c r="C300" s="163" t="s">
        <v>132</v>
      </c>
      <c r="D300" s="181" t="s">
        <v>2195</v>
      </c>
      <c r="E300" s="164">
        <v>0</v>
      </c>
      <c r="F300" s="164" t="s">
        <v>521</v>
      </c>
      <c r="G300" s="164" t="s">
        <v>2196</v>
      </c>
      <c r="H300" s="164" t="s">
        <v>2197</v>
      </c>
      <c r="I300" s="164" t="s">
        <v>528</v>
      </c>
      <c r="J300" s="119" t="s">
        <v>2198</v>
      </c>
      <c r="K300" s="122" t="s">
        <v>2199</v>
      </c>
      <c r="L300" s="159" t="s">
        <v>2200</v>
      </c>
      <c r="M300" s="161" t="s">
        <v>2047</v>
      </c>
      <c r="N300" s="394" t="s">
        <v>2201</v>
      </c>
    </row>
    <row r="301" spans="1:14" ht="47.25" outlineLevel="1">
      <c r="A301" s="179" t="s">
        <v>1010</v>
      </c>
      <c r="B301" s="180">
        <v>38</v>
      </c>
      <c r="C301" s="163" t="s">
        <v>132</v>
      </c>
      <c r="D301" s="181" t="s">
        <v>2202</v>
      </c>
      <c r="E301" s="164">
        <v>23.67</v>
      </c>
      <c r="F301" s="164" t="s">
        <v>521</v>
      </c>
      <c r="G301" s="164" t="s">
        <v>2196</v>
      </c>
      <c r="H301" s="164" t="s">
        <v>2197</v>
      </c>
      <c r="I301" s="164" t="s">
        <v>528</v>
      </c>
      <c r="J301" s="119" t="s">
        <v>206</v>
      </c>
      <c r="K301" s="122">
        <v>41031</v>
      </c>
      <c r="L301" s="159" t="s">
        <v>207</v>
      </c>
      <c r="M301" s="161" t="s">
        <v>2047</v>
      </c>
      <c r="N301" s="394"/>
    </row>
    <row r="302" spans="1:14" ht="31.5" outlineLevel="1">
      <c r="A302" s="179" t="s">
        <v>1011</v>
      </c>
      <c r="B302" s="180">
        <v>39</v>
      </c>
      <c r="C302" s="163" t="s">
        <v>132</v>
      </c>
      <c r="D302" s="181" t="s">
        <v>2203</v>
      </c>
      <c r="E302" s="164">
        <v>6178.1304800000007</v>
      </c>
      <c r="F302" s="164" t="s">
        <v>2204</v>
      </c>
      <c r="G302" s="164" t="s">
        <v>2205</v>
      </c>
      <c r="H302" s="164" t="s">
        <v>2206</v>
      </c>
      <c r="I302" s="164" t="s">
        <v>2207</v>
      </c>
      <c r="J302" s="119" t="s">
        <v>2208</v>
      </c>
      <c r="K302" s="122">
        <v>40856</v>
      </c>
      <c r="L302" s="159" t="s">
        <v>2209</v>
      </c>
      <c r="M302" s="161" t="s">
        <v>2047</v>
      </c>
      <c r="N302" s="160" t="s">
        <v>2210</v>
      </c>
    </row>
    <row r="303" spans="1:14" ht="47.25" outlineLevel="1">
      <c r="A303" s="179" t="s">
        <v>1012</v>
      </c>
      <c r="B303" s="180">
        <v>40</v>
      </c>
      <c r="C303" s="163" t="s">
        <v>132</v>
      </c>
      <c r="D303" s="181" t="s">
        <v>2211</v>
      </c>
      <c r="E303" s="164">
        <v>177.01915520000003</v>
      </c>
      <c r="F303" s="164" t="s">
        <v>441</v>
      </c>
      <c r="G303" s="164" t="s">
        <v>441</v>
      </c>
      <c r="H303" s="164" t="s">
        <v>441</v>
      </c>
      <c r="I303" s="164" t="s">
        <v>441</v>
      </c>
      <c r="J303" s="119" t="s">
        <v>2212</v>
      </c>
      <c r="K303" s="122">
        <v>40945</v>
      </c>
      <c r="L303" s="159" t="s">
        <v>2213</v>
      </c>
      <c r="M303" s="161" t="s">
        <v>2047</v>
      </c>
      <c r="N303" s="160" t="s">
        <v>2214</v>
      </c>
    </row>
    <row r="304" spans="1:14" ht="31.5" outlineLevel="1">
      <c r="A304" s="179" t="s">
        <v>1013</v>
      </c>
      <c r="B304" s="180">
        <v>41</v>
      </c>
      <c r="C304" s="163" t="s">
        <v>132</v>
      </c>
      <c r="D304" s="181" t="s">
        <v>2215</v>
      </c>
      <c r="E304" s="164">
        <v>130.34937399999998</v>
      </c>
      <c r="F304" s="164" t="s">
        <v>441</v>
      </c>
      <c r="G304" s="164" t="s">
        <v>441</v>
      </c>
      <c r="H304" s="164" t="s">
        <v>441</v>
      </c>
      <c r="I304" s="164" t="s">
        <v>441</v>
      </c>
      <c r="J304" s="119" t="s">
        <v>2216</v>
      </c>
      <c r="K304" s="122">
        <v>40981</v>
      </c>
      <c r="L304" s="159" t="s">
        <v>2217</v>
      </c>
      <c r="M304" s="161" t="s">
        <v>2047</v>
      </c>
      <c r="N304" s="160" t="s">
        <v>2218</v>
      </c>
    </row>
    <row r="305" spans="1:14" ht="47.25" outlineLevel="1">
      <c r="A305" s="179" t="s">
        <v>1014</v>
      </c>
      <c r="B305" s="180">
        <v>42</v>
      </c>
      <c r="C305" s="163" t="s">
        <v>132</v>
      </c>
      <c r="D305" s="181" t="s">
        <v>2219</v>
      </c>
      <c r="E305" s="164">
        <v>175.12685879999995</v>
      </c>
      <c r="F305" s="164" t="s">
        <v>441</v>
      </c>
      <c r="G305" s="164" t="s">
        <v>441</v>
      </c>
      <c r="H305" s="164" t="s">
        <v>441</v>
      </c>
      <c r="I305" s="164" t="s">
        <v>441</v>
      </c>
      <c r="J305" s="119" t="s">
        <v>2220</v>
      </c>
      <c r="K305" s="122">
        <v>40966</v>
      </c>
      <c r="L305" s="159" t="s">
        <v>2221</v>
      </c>
      <c r="M305" s="161" t="s">
        <v>2047</v>
      </c>
      <c r="N305" s="160" t="s">
        <v>2222</v>
      </c>
    </row>
    <row r="306" spans="1:14" ht="47.25" outlineLevel="1">
      <c r="A306" s="179" t="s">
        <v>1015</v>
      </c>
      <c r="B306" s="180">
        <v>43</v>
      </c>
      <c r="C306" s="163" t="s">
        <v>132</v>
      </c>
      <c r="D306" s="181" t="s">
        <v>2223</v>
      </c>
      <c r="E306" s="164">
        <v>158.11243119999995</v>
      </c>
      <c r="F306" s="164" t="s">
        <v>441</v>
      </c>
      <c r="G306" s="164" t="s">
        <v>441</v>
      </c>
      <c r="H306" s="164" t="s">
        <v>441</v>
      </c>
      <c r="I306" s="164" t="s">
        <v>441</v>
      </c>
      <c r="J306" s="119" t="s">
        <v>2224</v>
      </c>
      <c r="K306" s="122">
        <v>40821</v>
      </c>
      <c r="L306" s="159" t="s">
        <v>2225</v>
      </c>
      <c r="M306" s="161" t="s">
        <v>2047</v>
      </c>
      <c r="N306" s="160" t="s">
        <v>2226</v>
      </c>
    </row>
    <row r="307" spans="1:14" ht="47.25" outlineLevel="1">
      <c r="A307" s="179" t="s">
        <v>1016</v>
      </c>
      <c r="B307" s="180">
        <v>44</v>
      </c>
      <c r="C307" s="163" t="s">
        <v>132</v>
      </c>
      <c r="D307" s="181" t="s">
        <v>2116</v>
      </c>
      <c r="E307" s="164">
        <v>124.82812200000001</v>
      </c>
      <c r="F307" s="164" t="s">
        <v>441</v>
      </c>
      <c r="G307" s="164" t="s">
        <v>441</v>
      </c>
      <c r="H307" s="164" t="s">
        <v>441</v>
      </c>
      <c r="I307" s="164" t="s">
        <v>441</v>
      </c>
      <c r="J307" s="119" t="s">
        <v>2227</v>
      </c>
      <c r="K307" s="122">
        <v>41110</v>
      </c>
      <c r="L307" s="159" t="s">
        <v>2228</v>
      </c>
      <c r="M307" s="161" t="s">
        <v>2047</v>
      </c>
      <c r="N307" s="160" t="s">
        <v>2229</v>
      </c>
    </row>
    <row r="308" spans="1:14" ht="47.25" outlineLevel="1">
      <c r="A308" s="179" t="s">
        <v>1017</v>
      </c>
      <c r="B308" s="180">
        <v>45</v>
      </c>
      <c r="C308" s="163" t="s">
        <v>132</v>
      </c>
      <c r="D308" s="181" t="s">
        <v>2116</v>
      </c>
      <c r="E308" s="164">
        <v>132.48772959999999</v>
      </c>
      <c r="F308" s="164" t="s">
        <v>441</v>
      </c>
      <c r="G308" s="164" t="s">
        <v>441</v>
      </c>
      <c r="H308" s="164" t="s">
        <v>441</v>
      </c>
      <c r="I308" s="164" t="s">
        <v>441</v>
      </c>
      <c r="J308" s="119">
        <v>6100014408</v>
      </c>
      <c r="K308" s="122">
        <v>41264</v>
      </c>
      <c r="L308" s="159" t="s">
        <v>255</v>
      </c>
      <c r="M308" s="161" t="s">
        <v>2047</v>
      </c>
      <c r="N308" s="160" t="s">
        <v>2230</v>
      </c>
    </row>
    <row r="309" spans="1:14" s="134" customFormat="1" ht="20.25" customHeight="1">
      <c r="A309" s="182" t="s">
        <v>908</v>
      </c>
      <c r="B309" s="392" t="s">
        <v>909</v>
      </c>
      <c r="C309" s="392"/>
      <c r="D309" s="392"/>
      <c r="E309" s="133">
        <f>SUM(E310:E345)</f>
        <v>16091.150060399999</v>
      </c>
      <c r="F309" s="144"/>
      <c r="G309" s="144"/>
      <c r="H309" s="144"/>
      <c r="I309" s="144"/>
      <c r="J309" s="145"/>
      <c r="K309" s="146"/>
      <c r="L309" s="147"/>
      <c r="M309" s="144"/>
      <c r="N309" s="138"/>
    </row>
    <row r="310" spans="1:14" ht="31.5" outlineLevel="1">
      <c r="A310" s="179" t="s">
        <v>1168</v>
      </c>
      <c r="B310" s="180">
        <v>1</v>
      </c>
      <c r="C310" s="163" t="s">
        <v>132</v>
      </c>
      <c r="D310" s="181" t="s">
        <v>2231</v>
      </c>
      <c r="E310" s="164">
        <v>0</v>
      </c>
      <c r="F310" s="164" t="s">
        <v>429</v>
      </c>
      <c r="G310" s="164" t="s">
        <v>2060</v>
      </c>
      <c r="H310" s="164" t="s">
        <v>2061</v>
      </c>
      <c r="I310" s="164" t="s">
        <v>2062</v>
      </c>
      <c r="J310" s="119">
        <v>6100014123</v>
      </c>
      <c r="K310" s="122">
        <v>41243</v>
      </c>
      <c r="L310" s="159" t="s">
        <v>279</v>
      </c>
      <c r="M310" s="161">
        <v>16</v>
      </c>
      <c r="N310" s="160" t="s">
        <v>2232</v>
      </c>
    </row>
    <row r="311" spans="1:14" ht="47.25" outlineLevel="1">
      <c r="A311" s="179" t="s">
        <v>1169</v>
      </c>
      <c r="B311" s="180">
        <v>2</v>
      </c>
      <c r="C311" s="163" t="s">
        <v>132</v>
      </c>
      <c r="D311" s="181" t="s">
        <v>2233</v>
      </c>
      <c r="E311" s="164">
        <v>9.3800000000000008</v>
      </c>
      <c r="F311" s="164" t="s">
        <v>2234</v>
      </c>
      <c r="G311" s="164" t="s">
        <v>2235</v>
      </c>
      <c r="H311" s="164" t="s">
        <v>2236</v>
      </c>
      <c r="I311" s="164" t="s">
        <v>2237</v>
      </c>
      <c r="J311" s="119" t="s">
        <v>2238</v>
      </c>
      <c r="K311" s="122">
        <v>41156</v>
      </c>
      <c r="L311" s="159" t="s">
        <v>2239</v>
      </c>
      <c r="M311" s="161">
        <v>16</v>
      </c>
      <c r="N311" s="160" t="s">
        <v>2240</v>
      </c>
    </row>
    <row r="312" spans="1:14" ht="31.5" outlineLevel="1">
      <c r="A312" s="179" t="s">
        <v>1170</v>
      </c>
      <c r="B312" s="180">
        <v>3</v>
      </c>
      <c r="C312" s="163" t="s">
        <v>132</v>
      </c>
      <c r="D312" s="181" t="s">
        <v>2241</v>
      </c>
      <c r="E312" s="164">
        <v>8.2489803999999989</v>
      </c>
      <c r="F312" s="164" t="s">
        <v>429</v>
      </c>
      <c r="G312" s="164" t="s">
        <v>2242</v>
      </c>
      <c r="H312" s="164" t="s">
        <v>2243</v>
      </c>
      <c r="I312" s="164" t="s">
        <v>2244</v>
      </c>
      <c r="J312" s="119" t="s">
        <v>2245</v>
      </c>
      <c r="K312" s="122" t="s">
        <v>150</v>
      </c>
      <c r="L312" s="159" t="s">
        <v>2246</v>
      </c>
      <c r="M312" s="161">
        <v>16</v>
      </c>
      <c r="N312" s="394" t="s">
        <v>2247</v>
      </c>
    </row>
    <row r="313" spans="1:14" outlineLevel="1">
      <c r="A313" s="179" t="s">
        <v>1171</v>
      </c>
      <c r="B313" s="180">
        <v>3</v>
      </c>
      <c r="C313" s="163" t="s">
        <v>132</v>
      </c>
      <c r="D313" s="181" t="s">
        <v>2248</v>
      </c>
      <c r="E313" s="164">
        <v>0</v>
      </c>
      <c r="F313" s="164" t="s">
        <v>429</v>
      </c>
      <c r="G313" s="164" t="s">
        <v>2242</v>
      </c>
      <c r="H313" s="164" t="s">
        <v>2243</v>
      </c>
      <c r="I313" s="164" t="s">
        <v>2244</v>
      </c>
      <c r="J313" s="119">
        <v>6100014135</v>
      </c>
      <c r="K313" s="122">
        <v>41243</v>
      </c>
      <c r="L313" s="159" t="s">
        <v>2249</v>
      </c>
      <c r="M313" s="161">
        <v>16</v>
      </c>
      <c r="N313" s="394"/>
    </row>
    <row r="314" spans="1:14" ht="31.5" outlineLevel="1">
      <c r="A314" s="179" t="s">
        <v>1172</v>
      </c>
      <c r="B314" s="180">
        <v>4</v>
      </c>
      <c r="C314" s="163" t="s">
        <v>132</v>
      </c>
      <c r="D314" s="181" t="s">
        <v>2250</v>
      </c>
      <c r="E314" s="164">
        <v>0</v>
      </c>
      <c r="F314" s="164" t="s">
        <v>429</v>
      </c>
      <c r="G314" s="164" t="s">
        <v>2251</v>
      </c>
      <c r="H314" s="164" t="s">
        <v>2252</v>
      </c>
      <c r="I314" s="164" t="s">
        <v>2253</v>
      </c>
      <c r="J314" s="119" t="s">
        <v>2254</v>
      </c>
      <c r="K314" s="122" t="s">
        <v>2255</v>
      </c>
      <c r="L314" s="159" t="s">
        <v>2256</v>
      </c>
      <c r="M314" s="161">
        <v>16</v>
      </c>
      <c r="N314" s="160" t="s">
        <v>2257</v>
      </c>
    </row>
    <row r="315" spans="1:14" ht="47.25" outlineLevel="1">
      <c r="A315" s="179" t="s">
        <v>1173</v>
      </c>
      <c r="B315" s="180">
        <v>5</v>
      </c>
      <c r="C315" s="163" t="s">
        <v>132</v>
      </c>
      <c r="D315" s="181" t="s">
        <v>2258</v>
      </c>
      <c r="E315" s="164">
        <v>82.856781600000005</v>
      </c>
      <c r="F315" s="164" t="s">
        <v>441</v>
      </c>
      <c r="G315" s="164" t="s">
        <v>441</v>
      </c>
      <c r="H315" s="164" t="s">
        <v>441</v>
      </c>
      <c r="I315" s="164" t="s">
        <v>441</v>
      </c>
      <c r="J315" s="119" t="s">
        <v>2259</v>
      </c>
      <c r="K315" s="122">
        <v>40773</v>
      </c>
      <c r="L315" s="159" t="s">
        <v>2260</v>
      </c>
      <c r="M315" s="161">
        <v>16</v>
      </c>
      <c r="N315" s="160" t="s">
        <v>2261</v>
      </c>
    </row>
    <row r="316" spans="1:14" ht="47.25" outlineLevel="1">
      <c r="A316" s="179" t="s">
        <v>1174</v>
      </c>
      <c r="B316" s="180">
        <v>6</v>
      </c>
      <c r="C316" s="163" t="s">
        <v>132</v>
      </c>
      <c r="D316" s="181" t="s">
        <v>1947</v>
      </c>
      <c r="E316" s="164">
        <v>101.05497760000003</v>
      </c>
      <c r="F316" s="164" t="s">
        <v>441</v>
      </c>
      <c r="G316" s="164" t="s">
        <v>441</v>
      </c>
      <c r="H316" s="164" t="s">
        <v>441</v>
      </c>
      <c r="I316" s="164" t="s">
        <v>441</v>
      </c>
      <c r="J316" s="119" t="s">
        <v>2262</v>
      </c>
      <c r="K316" s="122">
        <v>40758</v>
      </c>
      <c r="L316" s="159" t="s">
        <v>2263</v>
      </c>
      <c r="M316" s="161">
        <v>16</v>
      </c>
      <c r="N316" s="160" t="s">
        <v>2264</v>
      </c>
    </row>
    <row r="317" spans="1:14" ht="47.25" outlineLevel="1">
      <c r="A317" s="179" t="s">
        <v>1175</v>
      </c>
      <c r="B317" s="180">
        <v>7</v>
      </c>
      <c r="C317" s="163" t="s">
        <v>132</v>
      </c>
      <c r="D317" s="181" t="s">
        <v>2265</v>
      </c>
      <c r="E317" s="164">
        <v>35.807830000000003</v>
      </c>
      <c r="F317" s="164" t="s">
        <v>441</v>
      </c>
      <c r="G317" s="164" t="s">
        <v>441</v>
      </c>
      <c r="H317" s="164" t="s">
        <v>441</v>
      </c>
      <c r="I317" s="164" t="s">
        <v>441</v>
      </c>
      <c r="J317" s="119" t="s">
        <v>2266</v>
      </c>
      <c r="K317" s="122">
        <v>40792</v>
      </c>
      <c r="L317" s="159" t="s">
        <v>2267</v>
      </c>
      <c r="M317" s="161">
        <v>16</v>
      </c>
      <c r="N317" s="160" t="s">
        <v>2268</v>
      </c>
    </row>
    <row r="318" spans="1:14" ht="47.25" outlineLevel="1">
      <c r="A318" s="179" t="s">
        <v>1176</v>
      </c>
      <c r="B318" s="180">
        <v>8</v>
      </c>
      <c r="C318" s="163" t="s">
        <v>132</v>
      </c>
      <c r="D318" s="181" t="s">
        <v>2269</v>
      </c>
      <c r="E318" s="164">
        <v>18.383413199999996</v>
      </c>
      <c r="F318" s="164" t="s">
        <v>441</v>
      </c>
      <c r="G318" s="164" t="s">
        <v>441</v>
      </c>
      <c r="H318" s="164" t="s">
        <v>441</v>
      </c>
      <c r="I318" s="164" t="s">
        <v>441</v>
      </c>
      <c r="J318" s="119" t="s">
        <v>2270</v>
      </c>
      <c r="K318" s="122">
        <v>40871</v>
      </c>
      <c r="L318" s="159" t="s">
        <v>2271</v>
      </c>
      <c r="M318" s="161">
        <v>16</v>
      </c>
      <c r="N318" s="160" t="s">
        <v>2272</v>
      </c>
    </row>
    <row r="319" spans="1:14" ht="63" outlineLevel="1">
      <c r="A319" s="179" t="s">
        <v>1177</v>
      </c>
      <c r="B319" s="180">
        <v>9</v>
      </c>
      <c r="C319" s="163" t="s">
        <v>132</v>
      </c>
      <c r="D319" s="181" t="s">
        <v>2233</v>
      </c>
      <c r="E319" s="164">
        <v>10.220000000000001</v>
      </c>
      <c r="F319" s="164" t="s">
        <v>529</v>
      </c>
      <c r="G319" s="164" t="s">
        <v>2273</v>
      </c>
      <c r="H319" s="164" t="s">
        <v>530</v>
      </c>
      <c r="I319" s="164" t="s">
        <v>531</v>
      </c>
      <c r="J319" s="119" t="s">
        <v>2274</v>
      </c>
      <c r="K319" s="122">
        <v>41149</v>
      </c>
      <c r="L319" s="159" t="s">
        <v>2275</v>
      </c>
      <c r="M319" s="161">
        <v>16</v>
      </c>
      <c r="N319" s="160" t="s">
        <v>2276</v>
      </c>
    </row>
    <row r="320" spans="1:14" ht="47.25" outlineLevel="1">
      <c r="A320" s="179" t="s">
        <v>1178</v>
      </c>
      <c r="B320" s="180">
        <v>10</v>
      </c>
      <c r="C320" s="163" t="s">
        <v>132</v>
      </c>
      <c r="D320" s="181" t="s">
        <v>2277</v>
      </c>
      <c r="E320" s="164">
        <v>174.25726479999997</v>
      </c>
      <c r="F320" s="164" t="s">
        <v>441</v>
      </c>
      <c r="G320" s="164" t="s">
        <v>441</v>
      </c>
      <c r="H320" s="164" t="s">
        <v>441</v>
      </c>
      <c r="I320" s="164" t="s">
        <v>441</v>
      </c>
      <c r="J320" s="119" t="s">
        <v>2278</v>
      </c>
      <c r="K320" s="122" t="s">
        <v>162</v>
      </c>
      <c r="L320" s="159" t="s">
        <v>2279</v>
      </c>
      <c r="M320" s="161">
        <v>16</v>
      </c>
      <c r="N320" s="160" t="s">
        <v>2280</v>
      </c>
    </row>
    <row r="321" spans="1:14" ht="31.5" outlineLevel="1">
      <c r="A321" s="179" t="s">
        <v>1179</v>
      </c>
      <c r="B321" s="180">
        <v>11</v>
      </c>
      <c r="C321" s="163" t="s">
        <v>132</v>
      </c>
      <c r="D321" s="181" t="s">
        <v>2281</v>
      </c>
      <c r="E321" s="164">
        <v>65.237066000000013</v>
      </c>
      <c r="F321" s="164" t="s">
        <v>441</v>
      </c>
      <c r="G321" s="164" t="s">
        <v>441</v>
      </c>
      <c r="H321" s="164" t="s">
        <v>441</v>
      </c>
      <c r="I321" s="164" t="s">
        <v>441</v>
      </c>
      <c r="J321" s="119">
        <v>6100009352</v>
      </c>
      <c r="K321" s="122">
        <v>40966</v>
      </c>
      <c r="L321" s="159" t="s">
        <v>2282</v>
      </c>
      <c r="M321" s="161">
        <v>16</v>
      </c>
      <c r="N321" s="160" t="s">
        <v>2283</v>
      </c>
    </row>
    <row r="322" spans="1:14" ht="31.5" outlineLevel="1">
      <c r="A322" s="179" t="s">
        <v>1180</v>
      </c>
      <c r="B322" s="180">
        <v>12</v>
      </c>
      <c r="C322" s="163" t="s">
        <v>132</v>
      </c>
      <c r="D322" s="181" t="s">
        <v>2284</v>
      </c>
      <c r="E322" s="164">
        <v>147.03945400000001</v>
      </c>
      <c r="F322" s="164" t="s">
        <v>441</v>
      </c>
      <c r="G322" s="164" t="s">
        <v>441</v>
      </c>
      <c r="H322" s="164" t="s">
        <v>441</v>
      </c>
      <c r="I322" s="164" t="s">
        <v>441</v>
      </c>
      <c r="J322" s="119">
        <v>6100009276</v>
      </c>
      <c r="K322" s="122">
        <v>40954</v>
      </c>
      <c r="L322" s="159" t="s">
        <v>2285</v>
      </c>
      <c r="M322" s="161">
        <v>16</v>
      </c>
      <c r="N322" s="160" t="s">
        <v>2286</v>
      </c>
    </row>
    <row r="323" spans="1:14" ht="31.5" outlineLevel="1">
      <c r="A323" s="179" t="s">
        <v>1181</v>
      </c>
      <c r="B323" s="180">
        <v>13</v>
      </c>
      <c r="C323" s="163" t="s">
        <v>132</v>
      </c>
      <c r="D323" s="181" t="s">
        <v>2287</v>
      </c>
      <c r="E323" s="164">
        <v>15348.590803200001</v>
      </c>
      <c r="F323" s="164" t="s">
        <v>441</v>
      </c>
      <c r="G323" s="164" t="s">
        <v>441</v>
      </c>
      <c r="H323" s="164" t="s">
        <v>441</v>
      </c>
      <c r="I323" s="164" t="s">
        <v>441</v>
      </c>
      <c r="J323" s="119" t="s">
        <v>2288</v>
      </c>
      <c r="K323" s="122">
        <v>41183</v>
      </c>
      <c r="L323" s="159" t="s">
        <v>272</v>
      </c>
      <c r="M323" s="161">
        <v>16</v>
      </c>
      <c r="N323" s="160" t="s">
        <v>2289</v>
      </c>
    </row>
    <row r="324" spans="1:14" ht="47.25" outlineLevel="1">
      <c r="A324" s="179" t="s">
        <v>1182</v>
      </c>
      <c r="B324" s="180">
        <v>14</v>
      </c>
      <c r="C324" s="163" t="s">
        <v>132</v>
      </c>
      <c r="D324" s="181" t="s">
        <v>2211</v>
      </c>
      <c r="E324" s="164">
        <v>73.331256000000053</v>
      </c>
      <c r="F324" s="164" t="s">
        <v>441</v>
      </c>
      <c r="G324" s="164" t="s">
        <v>441</v>
      </c>
      <c r="H324" s="164" t="s">
        <v>441</v>
      </c>
      <c r="I324" s="164" t="s">
        <v>441</v>
      </c>
      <c r="J324" s="119">
        <v>6100008791</v>
      </c>
      <c r="K324" s="122">
        <v>40903</v>
      </c>
      <c r="L324" s="159" t="s">
        <v>2290</v>
      </c>
      <c r="M324" s="161">
        <v>16</v>
      </c>
      <c r="N324" s="160" t="s">
        <v>2291</v>
      </c>
    </row>
    <row r="325" spans="1:14" ht="31.5" outlineLevel="1">
      <c r="A325" s="179" t="s">
        <v>1183</v>
      </c>
      <c r="B325" s="180">
        <v>15</v>
      </c>
      <c r="C325" s="163" t="s">
        <v>132</v>
      </c>
      <c r="D325" s="181" t="s">
        <v>2292</v>
      </c>
      <c r="E325" s="164">
        <v>16.742233599999999</v>
      </c>
      <c r="F325" s="164" t="s">
        <v>441</v>
      </c>
      <c r="G325" s="164" t="s">
        <v>441</v>
      </c>
      <c r="H325" s="164" t="s">
        <v>441</v>
      </c>
      <c r="I325" s="164" t="s">
        <v>441</v>
      </c>
      <c r="J325" s="119" t="s">
        <v>2293</v>
      </c>
      <c r="K325" s="122" t="s">
        <v>2294</v>
      </c>
      <c r="L325" s="159" t="s">
        <v>2295</v>
      </c>
      <c r="M325" s="161">
        <v>16</v>
      </c>
      <c r="N325" s="160" t="s">
        <v>2296</v>
      </c>
    </row>
    <row r="326" spans="1:14" ht="31.5" outlineLevel="1">
      <c r="A326" s="179" t="s">
        <v>1184</v>
      </c>
      <c r="B326" s="180">
        <v>16</v>
      </c>
      <c r="C326" s="163" t="s">
        <v>132</v>
      </c>
      <c r="D326" s="181" t="s">
        <v>2297</v>
      </c>
      <c r="E326" s="164">
        <v>0</v>
      </c>
      <c r="F326" s="164" t="s">
        <v>441</v>
      </c>
      <c r="G326" s="164" t="s">
        <v>441</v>
      </c>
      <c r="H326" s="164" t="s">
        <v>441</v>
      </c>
      <c r="I326" s="164" t="s">
        <v>441</v>
      </c>
      <c r="J326" s="119">
        <v>6100016292</v>
      </c>
      <c r="K326" s="122">
        <v>41402</v>
      </c>
      <c r="L326" s="159" t="s">
        <v>2298</v>
      </c>
      <c r="M326" s="161">
        <v>16</v>
      </c>
      <c r="N326" s="160" t="s">
        <v>2299</v>
      </c>
    </row>
    <row r="327" spans="1:14" ht="31.5" outlineLevel="1">
      <c r="A327" s="179" t="s">
        <v>1185</v>
      </c>
      <c r="B327" s="180">
        <v>17</v>
      </c>
      <c r="C327" s="163" t="s">
        <v>132</v>
      </c>
      <c r="D327" s="181" t="s">
        <v>2300</v>
      </c>
      <c r="E327" s="164">
        <v>0</v>
      </c>
      <c r="F327" s="164" t="s">
        <v>441</v>
      </c>
      <c r="G327" s="164" t="s">
        <v>441</v>
      </c>
      <c r="H327" s="164" t="s">
        <v>441</v>
      </c>
      <c r="I327" s="164" t="s">
        <v>441</v>
      </c>
      <c r="J327" s="119" t="s">
        <v>2301</v>
      </c>
      <c r="K327" s="122" t="s">
        <v>2302</v>
      </c>
      <c r="L327" s="159" t="s">
        <v>2303</v>
      </c>
      <c r="M327" s="161">
        <v>16</v>
      </c>
      <c r="N327" s="160" t="s">
        <v>2304</v>
      </c>
    </row>
    <row r="328" spans="1:14" ht="31.5" outlineLevel="1">
      <c r="A328" s="179" t="s">
        <v>1186</v>
      </c>
      <c r="B328" s="180">
        <v>18</v>
      </c>
      <c r="C328" s="163" t="s">
        <v>132</v>
      </c>
      <c r="D328" s="181" t="s">
        <v>2305</v>
      </c>
      <c r="E328" s="164">
        <v>0</v>
      </c>
      <c r="F328" s="164" t="s">
        <v>441</v>
      </c>
      <c r="G328" s="164" t="s">
        <v>441</v>
      </c>
      <c r="H328" s="164" t="s">
        <v>441</v>
      </c>
      <c r="I328" s="164" t="s">
        <v>441</v>
      </c>
      <c r="J328" s="119">
        <v>6100012960</v>
      </c>
      <c r="K328" s="122">
        <v>41543</v>
      </c>
      <c r="L328" s="159" t="s">
        <v>2306</v>
      </c>
      <c r="M328" s="161">
        <v>16</v>
      </c>
      <c r="N328" s="160" t="s">
        <v>2307</v>
      </c>
    </row>
    <row r="329" spans="1:14" ht="31.5" outlineLevel="1">
      <c r="A329" s="179" t="s">
        <v>1187</v>
      </c>
      <c r="B329" s="180">
        <v>19</v>
      </c>
      <c r="C329" s="163" t="s">
        <v>132</v>
      </c>
      <c r="D329" s="181" t="s">
        <v>2308</v>
      </c>
      <c r="E329" s="164">
        <v>0</v>
      </c>
      <c r="F329" s="164" t="s">
        <v>441</v>
      </c>
      <c r="G329" s="164" t="s">
        <v>441</v>
      </c>
      <c r="H329" s="164" t="s">
        <v>441</v>
      </c>
      <c r="I329" s="164" t="s">
        <v>441</v>
      </c>
      <c r="J329" s="119">
        <v>6100013656</v>
      </c>
      <c r="K329" s="122">
        <v>41221</v>
      </c>
      <c r="L329" s="159" t="s">
        <v>2309</v>
      </c>
      <c r="M329" s="161">
        <v>16</v>
      </c>
      <c r="N329" s="160" t="s">
        <v>2310</v>
      </c>
    </row>
    <row r="330" spans="1:14" ht="31.5" outlineLevel="1">
      <c r="A330" s="179" t="s">
        <v>1188</v>
      </c>
      <c r="B330" s="180">
        <v>20</v>
      </c>
      <c r="C330" s="163" t="s">
        <v>132</v>
      </c>
      <c r="D330" s="181" t="s">
        <v>2311</v>
      </c>
      <c r="E330" s="164">
        <v>0</v>
      </c>
      <c r="F330" s="164" t="s">
        <v>441</v>
      </c>
      <c r="G330" s="164" t="s">
        <v>441</v>
      </c>
      <c r="H330" s="164" t="s">
        <v>441</v>
      </c>
      <c r="I330" s="164" t="s">
        <v>441</v>
      </c>
      <c r="J330" s="119" t="s">
        <v>170</v>
      </c>
      <c r="K330" s="122" t="s">
        <v>173</v>
      </c>
      <c r="L330" s="159" t="s">
        <v>273</v>
      </c>
      <c r="M330" s="161">
        <v>16</v>
      </c>
      <c r="N330" s="160" t="s">
        <v>2312</v>
      </c>
    </row>
    <row r="331" spans="1:14" ht="31.5" outlineLevel="1">
      <c r="A331" s="179" t="s">
        <v>1189</v>
      </c>
      <c r="B331" s="180">
        <v>21</v>
      </c>
      <c r="C331" s="163" t="s">
        <v>132</v>
      </c>
      <c r="D331" s="181" t="s">
        <v>2313</v>
      </c>
      <c r="E331" s="164">
        <v>0</v>
      </c>
      <c r="F331" s="164" t="s">
        <v>441</v>
      </c>
      <c r="G331" s="164" t="s">
        <v>441</v>
      </c>
      <c r="H331" s="164" t="s">
        <v>441</v>
      </c>
      <c r="I331" s="164" t="s">
        <v>441</v>
      </c>
      <c r="J331" s="119" t="s">
        <v>274</v>
      </c>
      <c r="K331" s="122" t="s">
        <v>171</v>
      </c>
      <c r="L331" s="159" t="s">
        <v>275</v>
      </c>
      <c r="M331" s="161">
        <v>16</v>
      </c>
      <c r="N331" s="160" t="s">
        <v>2314</v>
      </c>
    </row>
    <row r="332" spans="1:14" ht="31.5" outlineLevel="1">
      <c r="A332" s="179" t="s">
        <v>1190</v>
      </c>
      <c r="B332" s="180">
        <v>22</v>
      </c>
      <c r="C332" s="163" t="s">
        <v>132</v>
      </c>
      <c r="D332" s="181" t="s">
        <v>2315</v>
      </c>
      <c r="E332" s="164">
        <v>0</v>
      </c>
      <c r="F332" s="164" t="s">
        <v>441</v>
      </c>
      <c r="G332" s="164" t="s">
        <v>441</v>
      </c>
      <c r="H332" s="164" t="s">
        <v>441</v>
      </c>
      <c r="I332" s="164" t="s">
        <v>441</v>
      </c>
      <c r="J332" s="119" t="s">
        <v>276</v>
      </c>
      <c r="K332" s="122" t="s">
        <v>166</v>
      </c>
      <c r="L332" s="159" t="s">
        <v>277</v>
      </c>
      <c r="M332" s="161">
        <v>16</v>
      </c>
      <c r="N332" s="160" t="s">
        <v>2316</v>
      </c>
    </row>
    <row r="333" spans="1:14" ht="31.5" outlineLevel="1">
      <c r="A333" s="179" t="s">
        <v>1191</v>
      </c>
      <c r="B333" s="180">
        <v>23</v>
      </c>
      <c r="C333" s="163" t="s">
        <v>132</v>
      </c>
      <c r="D333" s="181" t="s">
        <v>2317</v>
      </c>
      <c r="E333" s="164">
        <v>0</v>
      </c>
      <c r="F333" s="164" t="s">
        <v>441</v>
      </c>
      <c r="G333" s="164" t="s">
        <v>441</v>
      </c>
      <c r="H333" s="164" t="s">
        <v>441</v>
      </c>
      <c r="I333" s="164" t="s">
        <v>441</v>
      </c>
      <c r="J333" s="119">
        <v>6100015588</v>
      </c>
      <c r="K333" s="122">
        <v>41359</v>
      </c>
      <c r="L333" s="159" t="s">
        <v>2318</v>
      </c>
      <c r="M333" s="161">
        <v>16</v>
      </c>
      <c r="N333" s="160" t="s">
        <v>2319</v>
      </c>
    </row>
    <row r="334" spans="1:14" ht="31.5" outlineLevel="1">
      <c r="A334" s="179" t="s">
        <v>1192</v>
      </c>
      <c r="B334" s="180">
        <v>24</v>
      </c>
      <c r="C334" s="163" t="s">
        <v>132</v>
      </c>
      <c r="D334" s="181" t="s">
        <v>2320</v>
      </c>
      <c r="E334" s="164">
        <v>0</v>
      </c>
      <c r="F334" s="164" t="s">
        <v>441</v>
      </c>
      <c r="G334" s="164" t="s">
        <v>441</v>
      </c>
      <c r="H334" s="164" t="s">
        <v>441</v>
      </c>
      <c r="I334" s="164" t="s">
        <v>441</v>
      </c>
      <c r="J334" s="119">
        <v>6100015442</v>
      </c>
      <c r="K334" s="122" t="s">
        <v>171</v>
      </c>
      <c r="L334" s="159" t="s">
        <v>278</v>
      </c>
      <c r="M334" s="161">
        <v>16</v>
      </c>
      <c r="N334" s="160" t="s">
        <v>2321</v>
      </c>
    </row>
    <row r="335" spans="1:14" ht="47.25" outlineLevel="1">
      <c r="A335" s="179" t="s">
        <v>1193</v>
      </c>
      <c r="B335" s="180">
        <v>25</v>
      </c>
      <c r="C335" s="163" t="s">
        <v>132</v>
      </c>
      <c r="D335" s="181" t="s">
        <v>2322</v>
      </c>
      <c r="E335" s="164">
        <v>0</v>
      </c>
      <c r="F335" s="164" t="s">
        <v>441</v>
      </c>
      <c r="G335" s="164" t="s">
        <v>441</v>
      </c>
      <c r="H335" s="164" t="s">
        <v>441</v>
      </c>
      <c r="I335" s="164" t="s">
        <v>441</v>
      </c>
      <c r="J335" s="119" t="s">
        <v>2323</v>
      </c>
      <c r="K335" s="122" t="s">
        <v>181</v>
      </c>
      <c r="L335" s="159" t="s">
        <v>2324</v>
      </c>
      <c r="M335" s="161">
        <v>16</v>
      </c>
      <c r="N335" s="160" t="s">
        <v>2325</v>
      </c>
    </row>
    <row r="336" spans="1:14" ht="31.5" outlineLevel="1">
      <c r="A336" s="179" t="s">
        <v>1194</v>
      </c>
      <c r="B336" s="180">
        <v>26</v>
      </c>
      <c r="C336" s="163" t="s">
        <v>132</v>
      </c>
      <c r="D336" s="181" t="s">
        <v>2326</v>
      </c>
      <c r="E336" s="164">
        <v>0</v>
      </c>
      <c r="F336" s="164" t="s">
        <v>441</v>
      </c>
      <c r="G336" s="164" t="s">
        <v>441</v>
      </c>
      <c r="H336" s="164" t="s">
        <v>441</v>
      </c>
      <c r="I336" s="164" t="s">
        <v>441</v>
      </c>
      <c r="J336" s="119">
        <v>6100016762</v>
      </c>
      <c r="K336" s="122" t="s">
        <v>2327</v>
      </c>
      <c r="L336" s="159" t="s">
        <v>2328</v>
      </c>
      <c r="M336" s="161">
        <v>16</v>
      </c>
      <c r="N336" s="160" t="s">
        <v>2329</v>
      </c>
    </row>
    <row r="337" spans="1:14" ht="31.5" outlineLevel="1">
      <c r="A337" s="179" t="s">
        <v>1195</v>
      </c>
      <c r="B337" s="180">
        <v>27</v>
      </c>
      <c r="C337" s="163" t="s">
        <v>132</v>
      </c>
      <c r="D337" s="181" t="s">
        <v>2330</v>
      </c>
      <c r="E337" s="164">
        <v>0</v>
      </c>
      <c r="F337" s="164" t="s">
        <v>441</v>
      </c>
      <c r="G337" s="164" t="s">
        <v>441</v>
      </c>
      <c r="H337" s="164" t="s">
        <v>441</v>
      </c>
      <c r="I337" s="164" t="s">
        <v>441</v>
      </c>
      <c r="J337" s="119">
        <v>6100016773</v>
      </c>
      <c r="K337" s="122">
        <v>41430</v>
      </c>
      <c r="L337" s="159" t="s">
        <v>2331</v>
      </c>
      <c r="M337" s="161">
        <v>16</v>
      </c>
      <c r="N337" s="160" t="s">
        <v>2332</v>
      </c>
    </row>
    <row r="338" spans="1:14" ht="31.5" outlineLevel="1">
      <c r="A338" s="179" t="s">
        <v>1196</v>
      </c>
      <c r="B338" s="180">
        <v>28</v>
      </c>
      <c r="C338" s="163" t="s">
        <v>132</v>
      </c>
      <c r="D338" s="181" t="s">
        <v>2333</v>
      </c>
      <c r="E338" s="164">
        <v>0</v>
      </c>
      <c r="F338" s="164" t="s">
        <v>441</v>
      </c>
      <c r="G338" s="164" t="s">
        <v>441</v>
      </c>
      <c r="H338" s="164" t="s">
        <v>441</v>
      </c>
      <c r="I338" s="164" t="s">
        <v>441</v>
      </c>
      <c r="J338" s="119">
        <v>6100016990</v>
      </c>
      <c r="K338" s="122">
        <v>41444</v>
      </c>
      <c r="L338" s="159" t="s">
        <v>2334</v>
      </c>
      <c r="M338" s="161">
        <v>16</v>
      </c>
      <c r="N338" s="160" t="s">
        <v>2335</v>
      </c>
    </row>
    <row r="339" spans="1:14" ht="31.5" outlineLevel="1">
      <c r="A339" s="179" t="s">
        <v>1197</v>
      </c>
      <c r="B339" s="180">
        <v>29</v>
      </c>
      <c r="C339" s="163" t="s">
        <v>132</v>
      </c>
      <c r="D339" s="181" t="s">
        <v>2336</v>
      </c>
      <c r="E339" s="164">
        <v>0</v>
      </c>
      <c r="F339" s="164" t="s">
        <v>441</v>
      </c>
      <c r="G339" s="164" t="s">
        <v>441</v>
      </c>
      <c r="H339" s="164" t="s">
        <v>441</v>
      </c>
      <c r="I339" s="164" t="s">
        <v>441</v>
      </c>
      <c r="J339" s="119">
        <v>6100020477</v>
      </c>
      <c r="K339" s="122">
        <v>41570</v>
      </c>
      <c r="L339" s="159" t="s">
        <v>2337</v>
      </c>
      <c r="M339" s="161">
        <v>16</v>
      </c>
      <c r="N339" s="160" t="s">
        <v>2338</v>
      </c>
    </row>
    <row r="340" spans="1:14" ht="31.5" outlineLevel="1">
      <c r="A340" s="179" t="s">
        <v>1198</v>
      </c>
      <c r="B340" s="180">
        <v>30</v>
      </c>
      <c r="C340" s="163" t="s">
        <v>132</v>
      </c>
      <c r="D340" s="181" t="s">
        <v>2339</v>
      </c>
      <c r="E340" s="164">
        <v>0</v>
      </c>
      <c r="F340" s="164" t="s">
        <v>441</v>
      </c>
      <c r="G340" s="164" t="s">
        <v>441</v>
      </c>
      <c r="H340" s="164" t="s">
        <v>441</v>
      </c>
      <c r="I340" s="164" t="s">
        <v>441</v>
      </c>
      <c r="J340" s="119">
        <v>6100013659</v>
      </c>
      <c r="K340" s="122">
        <v>41221</v>
      </c>
      <c r="L340" s="159" t="s">
        <v>2340</v>
      </c>
      <c r="M340" s="161">
        <v>16</v>
      </c>
      <c r="N340" s="160" t="s">
        <v>2341</v>
      </c>
    </row>
    <row r="341" spans="1:14" ht="31.5" outlineLevel="1">
      <c r="A341" s="179" t="s">
        <v>1199</v>
      </c>
      <c r="B341" s="180">
        <v>31</v>
      </c>
      <c r="C341" s="163" t="s">
        <v>132</v>
      </c>
      <c r="D341" s="181" t="s">
        <v>2342</v>
      </c>
      <c r="E341" s="164">
        <v>0</v>
      </c>
      <c r="F341" s="164" t="s">
        <v>441</v>
      </c>
      <c r="G341" s="164" t="s">
        <v>441</v>
      </c>
      <c r="H341" s="164" t="s">
        <v>441</v>
      </c>
      <c r="I341" s="164" t="s">
        <v>441</v>
      </c>
      <c r="J341" s="119">
        <v>6100016472</v>
      </c>
      <c r="K341" s="122">
        <v>41414</v>
      </c>
      <c r="L341" s="159" t="s">
        <v>2343</v>
      </c>
      <c r="M341" s="161">
        <v>16</v>
      </c>
      <c r="N341" s="160" t="s">
        <v>2344</v>
      </c>
    </row>
    <row r="342" spans="1:14" ht="31.5" outlineLevel="1">
      <c r="A342" s="179" t="s">
        <v>1200</v>
      </c>
      <c r="B342" s="180">
        <v>32</v>
      </c>
      <c r="C342" s="163" t="s">
        <v>132</v>
      </c>
      <c r="D342" s="181" t="s">
        <v>2345</v>
      </c>
      <c r="E342" s="164">
        <v>0</v>
      </c>
      <c r="F342" s="164" t="s">
        <v>441</v>
      </c>
      <c r="G342" s="164" t="s">
        <v>441</v>
      </c>
      <c r="H342" s="164" t="s">
        <v>441</v>
      </c>
      <c r="I342" s="164" t="s">
        <v>441</v>
      </c>
      <c r="J342" s="119">
        <v>6100016618</v>
      </c>
      <c r="K342" s="122">
        <v>41417</v>
      </c>
      <c r="L342" s="159" t="s">
        <v>280</v>
      </c>
      <c r="M342" s="161">
        <v>16</v>
      </c>
      <c r="N342" s="160" t="s">
        <v>2346</v>
      </c>
    </row>
    <row r="343" spans="1:14" ht="31.5" outlineLevel="1">
      <c r="A343" s="179" t="s">
        <v>1201</v>
      </c>
      <c r="B343" s="180">
        <v>33</v>
      </c>
      <c r="C343" s="163" t="s">
        <v>132</v>
      </c>
      <c r="D343" s="181" t="s">
        <v>2347</v>
      </c>
      <c r="E343" s="164">
        <v>0</v>
      </c>
      <c r="F343" s="164" t="s">
        <v>441</v>
      </c>
      <c r="G343" s="164" t="s">
        <v>441</v>
      </c>
      <c r="H343" s="164" t="s">
        <v>441</v>
      </c>
      <c r="I343" s="164" t="s">
        <v>441</v>
      </c>
      <c r="J343" s="119" t="s">
        <v>2348</v>
      </c>
      <c r="K343" s="122" t="s">
        <v>2349</v>
      </c>
      <c r="L343" s="159" t="s">
        <v>2350</v>
      </c>
      <c r="M343" s="161">
        <v>16</v>
      </c>
      <c r="N343" s="160" t="s">
        <v>2351</v>
      </c>
    </row>
    <row r="344" spans="1:14" ht="78.75" outlineLevel="1">
      <c r="A344" s="179" t="s">
        <v>1202</v>
      </c>
      <c r="B344" s="180">
        <v>34</v>
      </c>
      <c r="C344" s="163" t="s">
        <v>132</v>
      </c>
      <c r="D344" s="181" t="s">
        <v>2352</v>
      </c>
      <c r="E344" s="164">
        <v>0</v>
      </c>
      <c r="F344" s="164" t="s">
        <v>441</v>
      </c>
      <c r="G344" s="164" t="s">
        <v>441</v>
      </c>
      <c r="H344" s="164" t="s">
        <v>441</v>
      </c>
      <c r="I344" s="164" t="s">
        <v>441</v>
      </c>
      <c r="J344" s="119" t="s">
        <v>2353</v>
      </c>
      <c r="K344" s="122" t="s">
        <v>2354</v>
      </c>
      <c r="L344" s="159" t="s">
        <v>2355</v>
      </c>
      <c r="M344" s="161">
        <v>16</v>
      </c>
      <c r="N344" s="160" t="s">
        <v>2356</v>
      </c>
    </row>
    <row r="345" spans="1:14" ht="31.5" outlineLevel="1">
      <c r="A345" s="179" t="s">
        <v>1203</v>
      </c>
      <c r="B345" s="180">
        <v>35</v>
      </c>
      <c r="C345" s="163" t="s">
        <v>132</v>
      </c>
      <c r="D345" s="181" t="s">
        <v>2357</v>
      </c>
      <c r="E345" s="164">
        <v>0</v>
      </c>
      <c r="F345" s="164" t="s">
        <v>441</v>
      </c>
      <c r="G345" s="164" t="s">
        <v>441</v>
      </c>
      <c r="H345" s="164" t="s">
        <v>441</v>
      </c>
      <c r="I345" s="164" t="s">
        <v>441</v>
      </c>
      <c r="J345" s="119">
        <v>6100015875</v>
      </c>
      <c r="K345" s="122">
        <v>41380</v>
      </c>
      <c r="L345" s="159" t="s">
        <v>2358</v>
      </c>
      <c r="M345" s="161">
        <v>16</v>
      </c>
      <c r="N345" s="160" t="s">
        <v>2359</v>
      </c>
    </row>
    <row r="346" spans="1:14" s="131" customFormat="1" ht="15.75" customHeight="1">
      <c r="A346" s="129" t="s">
        <v>1284</v>
      </c>
      <c r="B346" s="390" t="s">
        <v>131</v>
      </c>
      <c r="C346" s="391"/>
      <c r="D346" s="391" t="s">
        <v>133</v>
      </c>
      <c r="E346" s="130">
        <f>E347+E396</f>
        <v>32408.777160399994</v>
      </c>
      <c r="F346" s="177"/>
      <c r="G346" s="177"/>
      <c r="H346" s="177"/>
      <c r="I346" s="177"/>
      <c r="J346" s="177"/>
      <c r="K346" s="177"/>
      <c r="L346" s="177"/>
      <c r="M346" s="177"/>
      <c r="N346" s="137"/>
    </row>
    <row r="347" spans="1:14" s="134" customFormat="1" ht="18.75" customHeight="1">
      <c r="A347" s="132" t="s">
        <v>1285</v>
      </c>
      <c r="B347" s="392" t="s">
        <v>1286</v>
      </c>
      <c r="C347" s="392"/>
      <c r="D347" s="392"/>
      <c r="E347" s="133">
        <f>SUM(E348:E395)</f>
        <v>31484.469770199994</v>
      </c>
      <c r="F347" s="178"/>
      <c r="G347" s="178"/>
      <c r="H347" s="178"/>
      <c r="I347" s="178"/>
      <c r="J347" s="178"/>
      <c r="K347" s="178"/>
      <c r="L347" s="178"/>
      <c r="M347" s="178"/>
      <c r="N347" s="138"/>
    </row>
    <row r="348" spans="1:14" ht="40.5" customHeight="1" outlineLevel="1">
      <c r="A348" s="179" t="s">
        <v>1287</v>
      </c>
      <c r="B348" s="180" t="s">
        <v>316</v>
      </c>
      <c r="C348" s="163" t="s">
        <v>131</v>
      </c>
      <c r="D348" s="181" t="s">
        <v>2360</v>
      </c>
      <c r="E348" s="164">
        <v>1236.8692000000001</v>
      </c>
      <c r="F348" s="164" t="s">
        <v>1918</v>
      </c>
      <c r="G348" s="164" t="s">
        <v>2361</v>
      </c>
      <c r="H348" s="164" t="s">
        <v>2362</v>
      </c>
      <c r="I348" s="164" t="s">
        <v>2363</v>
      </c>
      <c r="J348" s="119">
        <v>4200</v>
      </c>
      <c r="K348" s="122">
        <v>40742</v>
      </c>
      <c r="L348" s="159" t="s">
        <v>2364</v>
      </c>
      <c r="M348" s="161">
        <v>29</v>
      </c>
      <c r="N348" s="160" t="s">
        <v>2365</v>
      </c>
    </row>
    <row r="349" spans="1:14" ht="76.5" customHeight="1" outlineLevel="1">
      <c r="A349" s="179" t="s">
        <v>1288</v>
      </c>
      <c r="B349" s="180" t="s">
        <v>317</v>
      </c>
      <c r="C349" s="163" t="s">
        <v>131</v>
      </c>
      <c r="D349" s="181" t="s">
        <v>2366</v>
      </c>
      <c r="E349" s="164">
        <v>235.17973000000001</v>
      </c>
      <c r="F349" s="164" t="s">
        <v>532</v>
      </c>
      <c r="G349" s="164" t="s">
        <v>2367</v>
      </c>
      <c r="H349" s="164" t="s">
        <v>2368</v>
      </c>
      <c r="I349" s="164" t="s">
        <v>2369</v>
      </c>
      <c r="J349" s="119" t="s">
        <v>2370</v>
      </c>
      <c r="K349" s="122">
        <v>40956</v>
      </c>
      <c r="L349" s="159" t="s">
        <v>2371</v>
      </c>
      <c r="M349" s="161">
        <v>29</v>
      </c>
      <c r="N349" s="160" t="s">
        <v>2372</v>
      </c>
    </row>
    <row r="350" spans="1:14" ht="72.75" customHeight="1" outlineLevel="1">
      <c r="A350" s="179" t="s">
        <v>1289</v>
      </c>
      <c r="B350" s="180" t="s">
        <v>318</v>
      </c>
      <c r="C350" s="163" t="s">
        <v>131</v>
      </c>
      <c r="D350" s="181" t="s">
        <v>2373</v>
      </c>
      <c r="E350" s="164">
        <v>3160.2174900000005</v>
      </c>
      <c r="F350" s="164" t="s">
        <v>2374</v>
      </c>
      <c r="G350" s="164" t="s">
        <v>2375</v>
      </c>
      <c r="H350" s="164" t="s">
        <v>2376</v>
      </c>
      <c r="I350" s="164" t="s">
        <v>2377</v>
      </c>
      <c r="J350" s="119" t="s">
        <v>2378</v>
      </c>
      <c r="K350" s="122">
        <v>40611</v>
      </c>
      <c r="L350" s="159" t="s">
        <v>2379</v>
      </c>
      <c r="M350" s="161">
        <v>29</v>
      </c>
      <c r="N350" s="160" t="s">
        <v>2380</v>
      </c>
    </row>
    <row r="351" spans="1:14" ht="95.25" customHeight="1" outlineLevel="1">
      <c r="A351" s="179" t="s">
        <v>1290</v>
      </c>
      <c r="B351" s="180" t="s">
        <v>319</v>
      </c>
      <c r="C351" s="163" t="s">
        <v>131</v>
      </c>
      <c r="D351" s="181" t="s">
        <v>2381</v>
      </c>
      <c r="E351" s="164">
        <v>144.6792926</v>
      </c>
      <c r="F351" s="164" t="s">
        <v>2382</v>
      </c>
      <c r="G351" s="164" t="s">
        <v>2383</v>
      </c>
      <c r="H351" s="164" t="s">
        <v>2384</v>
      </c>
      <c r="I351" s="164" t="s">
        <v>2385</v>
      </c>
      <c r="J351" s="119" t="s">
        <v>2386</v>
      </c>
      <c r="K351" s="122">
        <v>40392</v>
      </c>
      <c r="L351" s="159" t="s">
        <v>2387</v>
      </c>
      <c r="M351" s="161">
        <v>29</v>
      </c>
      <c r="N351" s="160" t="s">
        <v>2388</v>
      </c>
    </row>
    <row r="352" spans="1:14" ht="80.25" customHeight="1" outlineLevel="1">
      <c r="A352" s="179" t="s">
        <v>1291</v>
      </c>
      <c r="B352" s="180" t="s">
        <v>320</v>
      </c>
      <c r="C352" s="163" t="s">
        <v>131</v>
      </c>
      <c r="D352" s="181" t="s">
        <v>2389</v>
      </c>
      <c r="E352" s="164">
        <v>217.69533999999999</v>
      </c>
      <c r="F352" s="164" t="s">
        <v>2390</v>
      </c>
      <c r="G352" s="164" t="s">
        <v>2391</v>
      </c>
      <c r="H352" s="164" t="s">
        <v>2392</v>
      </c>
      <c r="I352" s="164" t="s">
        <v>2393</v>
      </c>
      <c r="J352" s="119" t="s">
        <v>2394</v>
      </c>
      <c r="K352" s="122">
        <v>40766</v>
      </c>
      <c r="L352" s="159" t="s">
        <v>2395</v>
      </c>
      <c r="M352" s="161">
        <v>29</v>
      </c>
      <c r="N352" s="160" t="s">
        <v>2396</v>
      </c>
    </row>
    <row r="353" spans="1:14" ht="57.75" customHeight="1" outlineLevel="1">
      <c r="A353" s="179" t="s">
        <v>1292</v>
      </c>
      <c r="B353" s="180" t="s">
        <v>321</v>
      </c>
      <c r="C353" s="163" t="s">
        <v>131</v>
      </c>
      <c r="D353" s="181" t="s">
        <v>2397</v>
      </c>
      <c r="E353" s="164">
        <v>400.23535000000004</v>
      </c>
      <c r="F353" s="164" t="s">
        <v>2398</v>
      </c>
      <c r="G353" s="164" t="s">
        <v>2399</v>
      </c>
      <c r="H353" s="164" t="s">
        <v>2400</v>
      </c>
      <c r="I353" s="164" t="s">
        <v>2401</v>
      </c>
      <c r="J353" s="119" t="s">
        <v>2402</v>
      </c>
      <c r="K353" s="122">
        <v>40137</v>
      </c>
      <c r="L353" s="159" t="s">
        <v>2403</v>
      </c>
      <c r="M353" s="161">
        <v>29</v>
      </c>
      <c r="N353" s="160" t="s">
        <v>2404</v>
      </c>
    </row>
    <row r="354" spans="1:14" ht="54.75" customHeight="1" outlineLevel="1">
      <c r="A354" s="179" t="s">
        <v>1293</v>
      </c>
      <c r="B354" s="180" t="s">
        <v>322</v>
      </c>
      <c r="C354" s="163" t="s">
        <v>131</v>
      </c>
      <c r="D354" s="181" t="s">
        <v>2405</v>
      </c>
      <c r="E354" s="164">
        <v>503.26097300000004</v>
      </c>
      <c r="F354" s="164" t="s">
        <v>429</v>
      </c>
      <c r="G354" s="164" t="s">
        <v>2406</v>
      </c>
      <c r="H354" s="164" t="s">
        <v>2407</v>
      </c>
      <c r="I354" s="164" t="s">
        <v>2408</v>
      </c>
      <c r="J354" s="119" t="s">
        <v>2409</v>
      </c>
      <c r="K354" s="122">
        <v>40694</v>
      </c>
      <c r="L354" s="159" t="s">
        <v>2410</v>
      </c>
      <c r="M354" s="161">
        <v>29</v>
      </c>
      <c r="N354" s="160" t="s">
        <v>2411</v>
      </c>
    </row>
    <row r="355" spans="1:14" ht="58.5" customHeight="1" outlineLevel="1">
      <c r="A355" s="179" t="s">
        <v>1294</v>
      </c>
      <c r="B355" s="180" t="s">
        <v>323</v>
      </c>
      <c r="C355" s="163" t="s">
        <v>131</v>
      </c>
      <c r="D355" s="181" t="s">
        <v>2412</v>
      </c>
      <c r="E355" s="164">
        <v>1028.0183999999999</v>
      </c>
      <c r="F355" s="164" t="s">
        <v>2398</v>
      </c>
      <c r="G355" s="164" t="s">
        <v>2413</v>
      </c>
      <c r="H355" s="164" t="s">
        <v>2407</v>
      </c>
      <c r="I355" s="164" t="s">
        <v>2414</v>
      </c>
      <c r="J355" s="119" t="s">
        <v>2415</v>
      </c>
      <c r="K355" s="122">
        <v>40637</v>
      </c>
      <c r="L355" s="159" t="s">
        <v>2416</v>
      </c>
      <c r="M355" s="161">
        <v>29</v>
      </c>
      <c r="N355" s="160" t="s">
        <v>2417</v>
      </c>
    </row>
    <row r="356" spans="1:14" ht="87.75" customHeight="1" outlineLevel="1">
      <c r="A356" s="179" t="s">
        <v>1295</v>
      </c>
      <c r="B356" s="180" t="s">
        <v>324</v>
      </c>
      <c r="C356" s="163" t="s">
        <v>131</v>
      </c>
      <c r="D356" s="181" t="s">
        <v>2418</v>
      </c>
      <c r="E356" s="164">
        <v>251.37857</v>
      </c>
      <c r="F356" s="164" t="s">
        <v>2419</v>
      </c>
      <c r="G356" s="164" t="s">
        <v>2420</v>
      </c>
      <c r="H356" s="164" t="s">
        <v>2421</v>
      </c>
      <c r="I356" s="164" t="s">
        <v>2422</v>
      </c>
      <c r="J356" s="119" t="s">
        <v>2423</v>
      </c>
      <c r="K356" s="122">
        <v>41095</v>
      </c>
      <c r="L356" s="159" t="s">
        <v>2424</v>
      </c>
      <c r="M356" s="161">
        <v>29</v>
      </c>
      <c r="N356" s="160" t="s">
        <v>2425</v>
      </c>
    </row>
    <row r="357" spans="1:14" ht="77.25" customHeight="1" outlineLevel="1">
      <c r="A357" s="179" t="s">
        <v>1296</v>
      </c>
      <c r="B357" s="180" t="s">
        <v>325</v>
      </c>
      <c r="C357" s="163" t="s">
        <v>131</v>
      </c>
      <c r="D357" s="181" t="s">
        <v>2426</v>
      </c>
      <c r="E357" s="164">
        <v>113.8</v>
      </c>
      <c r="F357" s="164" t="s">
        <v>2427</v>
      </c>
      <c r="G357" s="164" t="s">
        <v>2428</v>
      </c>
      <c r="H357" s="164" t="s">
        <v>2429</v>
      </c>
      <c r="I357" s="164" t="s">
        <v>2430</v>
      </c>
      <c r="J357" s="119" t="s">
        <v>2431</v>
      </c>
      <c r="K357" s="122">
        <v>41116</v>
      </c>
      <c r="L357" s="159" t="s">
        <v>2432</v>
      </c>
      <c r="M357" s="161">
        <v>29</v>
      </c>
      <c r="N357" s="160" t="s">
        <v>2433</v>
      </c>
    </row>
    <row r="358" spans="1:14" ht="89.25" customHeight="1" outlineLevel="1">
      <c r="A358" s="179" t="s">
        <v>1297</v>
      </c>
      <c r="B358" s="180" t="s">
        <v>326</v>
      </c>
      <c r="C358" s="163" t="s">
        <v>131</v>
      </c>
      <c r="D358" s="181" t="s">
        <v>2434</v>
      </c>
      <c r="E358" s="164">
        <v>212.25528</v>
      </c>
      <c r="F358" s="164" t="s">
        <v>1918</v>
      </c>
      <c r="G358" s="164" t="s">
        <v>2435</v>
      </c>
      <c r="H358" s="164" t="s">
        <v>442</v>
      </c>
      <c r="I358" s="164" t="s">
        <v>2436</v>
      </c>
      <c r="J358" s="119" t="s">
        <v>2437</v>
      </c>
      <c r="K358" s="122" t="s">
        <v>2438</v>
      </c>
      <c r="L358" s="159" t="s">
        <v>2439</v>
      </c>
      <c r="M358" s="161">
        <v>29</v>
      </c>
      <c r="N358" s="160" t="s">
        <v>2440</v>
      </c>
    </row>
    <row r="359" spans="1:14" ht="68.25" customHeight="1" outlineLevel="1">
      <c r="A359" s="179" t="s">
        <v>1298</v>
      </c>
      <c r="B359" s="180" t="s">
        <v>327</v>
      </c>
      <c r="C359" s="163" t="s">
        <v>131</v>
      </c>
      <c r="D359" s="181" t="s">
        <v>2441</v>
      </c>
      <c r="E359" s="164">
        <v>2245.8906899999997</v>
      </c>
      <c r="F359" s="164" t="s">
        <v>429</v>
      </c>
      <c r="G359" s="164" t="s">
        <v>2442</v>
      </c>
      <c r="H359" s="164" t="s">
        <v>2443</v>
      </c>
      <c r="I359" s="164" t="s">
        <v>2444</v>
      </c>
      <c r="J359" s="119" t="s">
        <v>2445</v>
      </c>
      <c r="K359" s="122">
        <v>40847</v>
      </c>
      <c r="L359" s="159" t="s">
        <v>2446</v>
      </c>
      <c r="M359" s="161">
        <v>29</v>
      </c>
      <c r="N359" s="160" t="s">
        <v>2447</v>
      </c>
    </row>
    <row r="360" spans="1:14" ht="63.75" customHeight="1" outlineLevel="1">
      <c r="A360" s="179" t="s">
        <v>1299</v>
      </c>
      <c r="B360" s="180" t="s">
        <v>328</v>
      </c>
      <c r="C360" s="163" t="s">
        <v>131</v>
      </c>
      <c r="D360" s="181" t="s">
        <v>2448</v>
      </c>
      <c r="E360" s="164">
        <v>758.43816000000004</v>
      </c>
      <c r="F360" s="164" t="s">
        <v>429</v>
      </c>
      <c r="G360" s="164" t="s">
        <v>2449</v>
      </c>
      <c r="H360" s="164" t="s">
        <v>2450</v>
      </c>
      <c r="I360" s="164" t="s">
        <v>2451</v>
      </c>
      <c r="J360" s="119" t="s">
        <v>2452</v>
      </c>
      <c r="K360" s="122">
        <v>41088</v>
      </c>
      <c r="L360" s="159" t="s">
        <v>2453</v>
      </c>
      <c r="M360" s="161">
        <v>29</v>
      </c>
      <c r="N360" s="160" t="s">
        <v>2454</v>
      </c>
    </row>
    <row r="361" spans="1:14" ht="75.75" customHeight="1" outlineLevel="1">
      <c r="A361" s="179" t="s">
        <v>1300</v>
      </c>
      <c r="B361" s="180" t="s">
        <v>329</v>
      </c>
      <c r="C361" s="163" t="s">
        <v>131</v>
      </c>
      <c r="D361" s="181" t="s">
        <v>2455</v>
      </c>
      <c r="E361" s="164">
        <v>272.73511999999999</v>
      </c>
      <c r="F361" s="164" t="s">
        <v>429</v>
      </c>
      <c r="G361" s="164" t="s">
        <v>2456</v>
      </c>
      <c r="H361" s="164" t="s">
        <v>2457</v>
      </c>
      <c r="I361" s="164" t="s">
        <v>2458</v>
      </c>
      <c r="J361" s="119" t="s">
        <v>2459</v>
      </c>
      <c r="K361" s="122">
        <v>40031</v>
      </c>
      <c r="L361" s="159" t="s">
        <v>2460</v>
      </c>
      <c r="M361" s="161">
        <v>29</v>
      </c>
      <c r="N361" s="160" t="s">
        <v>2461</v>
      </c>
    </row>
    <row r="362" spans="1:14" ht="78.75" customHeight="1" outlineLevel="1">
      <c r="A362" s="179" t="s">
        <v>1301</v>
      </c>
      <c r="B362" s="180" t="s">
        <v>330</v>
      </c>
      <c r="C362" s="163" t="s">
        <v>131</v>
      </c>
      <c r="D362" s="181" t="s">
        <v>2462</v>
      </c>
      <c r="E362" s="164">
        <v>359.22413999999998</v>
      </c>
      <c r="F362" s="164" t="s">
        <v>429</v>
      </c>
      <c r="G362" s="164" t="s">
        <v>2463</v>
      </c>
      <c r="H362" s="164" t="s">
        <v>2450</v>
      </c>
      <c r="I362" s="164" t="s">
        <v>2464</v>
      </c>
      <c r="J362" s="119" t="s">
        <v>2465</v>
      </c>
      <c r="K362" s="122">
        <v>41089</v>
      </c>
      <c r="L362" s="159" t="s">
        <v>2466</v>
      </c>
      <c r="M362" s="161">
        <v>29</v>
      </c>
      <c r="N362" s="160" t="s">
        <v>2467</v>
      </c>
    </row>
    <row r="363" spans="1:14" ht="103.5" customHeight="1" outlineLevel="1">
      <c r="A363" s="179" t="s">
        <v>1302</v>
      </c>
      <c r="B363" s="180" t="s">
        <v>331</v>
      </c>
      <c r="C363" s="163" t="s">
        <v>131</v>
      </c>
      <c r="D363" s="181" t="s">
        <v>2468</v>
      </c>
      <c r="E363" s="164">
        <v>8732.9697899999992</v>
      </c>
      <c r="F363" s="164" t="s">
        <v>429</v>
      </c>
      <c r="G363" s="164" t="s">
        <v>2469</v>
      </c>
      <c r="H363" s="164" t="s">
        <v>2470</v>
      </c>
      <c r="I363" s="164" t="s">
        <v>2471</v>
      </c>
      <c r="J363" s="119" t="s">
        <v>2472</v>
      </c>
      <c r="K363" s="122">
        <v>41004</v>
      </c>
      <c r="L363" s="159" t="s">
        <v>2473</v>
      </c>
      <c r="M363" s="161">
        <v>29</v>
      </c>
      <c r="N363" s="160" t="s">
        <v>2474</v>
      </c>
    </row>
    <row r="364" spans="1:14" ht="77.25" customHeight="1" outlineLevel="1">
      <c r="A364" s="179" t="s">
        <v>1303</v>
      </c>
      <c r="B364" s="180" t="s">
        <v>332</v>
      </c>
      <c r="C364" s="163" t="s">
        <v>131</v>
      </c>
      <c r="D364" s="181" t="s">
        <v>2475</v>
      </c>
      <c r="E364" s="164">
        <v>534.45804999999996</v>
      </c>
      <c r="F364" s="164" t="s">
        <v>2390</v>
      </c>
      <c r="G364" s="164" t="s">
        <v>2476</v>
      </c>
      <c r="H364" s="164" t="s">
        <v>2470</v>
      </c>
      <c r="I364" s="164" t="s">
        <v>2477</v>
      </c>
      <c r="J364" s="119" t="s">
        <v>2478</v>
      </c>
      <c r="K364" s="122">
        <v>40990</v>
      </c>
      <c r="L364" s="159" t="s">
        <v>2479</v>
      </c>
      <c r="M364" s="161">
        <v>29</v>
      </c>
      <c r="N364" s="160" t="s">
        <v>2480</v>
      </c>
    </row>
    <row r="365" spans="1:14" ht="87" customHeight="1" outlineLevel="1">
      <c r="A365" s="179" t="s">
        <v>1304</v>
      </c>
      <c r="B365" s="180" t="s">
        <v>333</v>
      </c>
      <c r="C365" s="163" t="s">
        <v>131</v>
      </c>
      <c r="D365" s="181" t="s">
        <v>2481</v>
      </c>
      <c r="E365" s="164">
        <v>263.74328000000003</v>
      </c>
      <c r="F365" s="164" t="s">
        <v>533</v>
      </c>
      <c r="G365" s="164" t="s">
        <v>2482</v>
      </c>
      <c r="H365" s="164" t="s">
        <v>2483</v>
      </c>
      <c r="I365" s="164" t="s">
        <v>2484</v>
      </c>
      <c r="J365" s="119" t="s">
        <v>2485</v>
      </c>
      <c r="K365" s="122">
        <v>41318</v>
      </c>
      <c r="L365" s="159" t="s">
        <v>283</v>
      </c>
      <c r="M365" s="161">
        <v>29</v>
      </c>
      <c r="N365" s="160" t="s">
        <v>2486</v>
      </c>
    </row>
    <row r="366" spans="1:14" ht="114.75" customHeight="1" outlineLevel="1">
      <c r="A366" s="179" t="s">
        <v>1305</v>
      </c>
      <c r="B366" s="180" t="s">
        <v>334</v>
      </c>
      <c r="C366" s="163" t="s">
        <v>131</v>
      </c>
      <c r="D366" s="181" t="s">
        <v>2487</v>
      </c>
      <c r="E366" s="164">
        <v>0</v>
      </c>
      <c r="F366" s="164" t="s">
        <v>1412</v>
      </c>
      <c r="G366" s="164" t="s">
        <v>2488</v>
      </c>
      <c r="H366" s="164" t="s">
        <v>2489</v>
      </c>
      <c r="I366" s="164" t="s">
        <v>2490</v>
      </c>
      <c r="J366" s="119" t="s">
        <v>2491</v>
      </c>
      <c r="K366" s="122">
        <v>40984</v>
      </c>
      <c r="L366" s="159" t="s">
        <v>2492</v>
      </c>
      <c r="M366" s="161">
        <v>29</v>
      </c>
      <c r="N366" s="160" t="s">
        <v>2493</v>
      </c>
    </row>
    <row r="367" spans="1:14" ht="51" customHeight="1" outlineLevel="1">
      <c r="A367" s="179" t="s">
        <v>1306</v>
      </c>
      <c r="B367" s="180" t="s">
        <v>335</v>
      </c>
      <c r="C367" s="163" t="s">
        <v>131</v>
      </c>
      <c r="D367" s="181" t="s">
        <v>2494</v>
      </c>
      <c r="E367" s="164">
        <v>908.11944999999992</v>
      </c>
      <c r="F367" s="164" t="s">
        <v>491</v>
      </c>
      <c r="G367" s="164" t="s">
        <v>2495</v>
      </c>
      <c r="H367" s="164" t="s">
        <v>2496</v>
      </c>
      <c r="I367" s="164" t="s">
        <v>2497</v>
      </c>
      <c r="J367" s="119" t="s">
        <v>2498</v>
      </c>
      <c r="K367" s="122">
        <v>40836</v>
      </c>
      <c r="L367" s="159" t="s">
        <v>2499</v>
      </c>
      <c r="M367" s="161">
        <v>29</v>
      </c>
      <c r="N367" s="160" t="s">
        <v>2500</v>
      </c>
    </row>
    <row r="368" spans="1:14" ht="76.5" customHeight="1" outlineLevel="1">
      <c r="A368" s="179" t="s">
        <v>1307</v>
      </c>
      <c r="B368" s="180" t="s">
        <v>336</v>
      </c>
      <c r="C368" s="163" t="s">
        <v>131</v>
      </c>
      <c r="D368" s="181" t="s">
        <v>2501</v>
      </c>
      <c r="E368" s="164">
        <v>18.78088</v>
      </c>
      <c r="F368" s="164" t="s">
        <v>491</v>
      </c>
      <c r="G368" s="164" t="s">
        <v>2495</v>
      </c>
      <c r="H368" s="164" t="s">
        <v>2496</v>
      </c>
      <c r="I368" s="164" t="s">
        <v>2497</v>
      </c>
      <c r="J368" s="119" t="s">
        <v>2498</v>
      </c>
      <c r="K368" s="122">
        <v>40836</v>
      </c>
      <c r="L368" s="159" t="s">
        <v>2499</v>
      </c>
      <c r="M368" s="161">
        <v>29</v>
      </c>
      <c r="N368" s="160" t="s">
        <v>2502</v>
      </c>
    </row>
    <row r="369" spans="1:14" ht="88.5" customHeight="1" outlineLevel="1">
      <c r="A369" s="179" t="s">
        <v>1308</v>
      </c>
      <c r="B369" s="180" t="s">
        <v>337</v>
      </c>
      <c r="C369" s="163" t="s">
        <v>131</v>
      </c>
      <c r="D369" s="181" t="s">
        <v>2503</v>
      </c>
      <c r="E369" s="164">
        <v>593.92291</v>
      </c>
      <c r="F369" s="164" t="s">
        <v>2504</v>
      </c>
      <c r="G369" s="164" t="s">
        <v>2505</v>
      </c>
      <c r="H369" s="164" t="s">
        <v>534</v>
      </c>
      <c r="I369" s="164" t="s">
        <v>2506</v>
      </c>
      <c r="J369" s="119" t="s">
        <v>2507</v>
      </c>
      <c r="K369" s="122">
        <v>40980</v>
      </c>
      <c r="L369" s="159" t="s">
        <v>2508</v>
      </c>
      <c r="M369" s="161">
        <v>29</v>
      </c>
      <c r="N369" s="160" t="s">
        <v>2509</v>
      </c>
    </row>
    <row r="370" spans="1:14" ht="51" customHeight="1" outlineLevel="1">
      <c r="A370" s="179" t="s">
        <v>1309</v>
      </c>
      <c r="B370" s="180" t="s">
        <v>338</v>
      </c>
      <c r="C370" s="163" t="s">
        <v>131</v>
      </c>
      <c r="D370" s="181" t="s">
        <v>2510</v>
      </c>
      <c r="E370" s="164">
        <v>2731.59818</v>
      </c>
      <c r="F370" s="164" t="s">
        <v>2511</v>
      </c>
      <c r="G370" s="164" t="s">
        <v>2512</v>
      </c>
      <c r="H370" s="164" t="s">
        <v>2513</v>
      </c>
      <c r="I370" s="164" t="s">
        <v>2514</v>
      </c>
      <c r="J370" s="119">
        <v>4769</v>
      </c>
      <c r="K370" s="122">
        <v>40879</v>
      </c>
      <c r="L370" s="159" t="s">
        <v>2515</v>
      </c>
      <c r="M370" s="161">
        <v>29</v>
      </c>
      <c r="N370" s="160" t="s">
        <v>2516</v>
      </c>
    </row>
    <row r="371" spans="1:14" ht="63" outlineLevel="1">
      <c r="A371" s="179" t="s">
        <v>1310</v>
      </c>
      <c r="B371" s="180" t="s">
        <v>339</v>
      </c>
      <c r="C371" s="163" t="s">
        <v>131</v>
      </c>
      <c r="D371" s="181" t="s">
        <v>2517</v>
      </c>
      <c r="E371" s="164">
        <v>1231.6351399999999</v>
      </c>
      <c r="F371" s="164" t="s">
        <v>429</v>
      </c>
      <c r="G371" s="164" t="s">
        <v>2518</v>
      </c>
      <c r="H371" s="164" t="s">
        <v>2519</v>
      </c>
      <c r="I371" s="164" t="s">
        <v>2520</v>
      </c>
      <c r="J371" s="119" t="s">
        <v>2521</v>
      </c>
      <c r="K371" s="122">
        <v>40856</v>
      </c>
      <c r="L371" s="159" t="s">
        <v>2522</v>
      </c>
      <c r="M371" s="161">
        <v>29</v>
      </c>
      <c r="N371" s="160" t="s">
        <v>2523</v>
      </c>
    </row>
    <row r="372" spans="1:14" ht="63" outlineLevel="1">
      <c r="A372" s="179" t="s">
        <v>1321</v>
      </c>
      <c r="B372" s="180" t="s">
        <v>340</v>
      </c>
      <c r="C372" s="163" t="s">
        <v>131</v>
      </c>
      <c r="D372" s="181" t="s">
        <v>2524</v>
      </c>
      <c r="E372" s="164">
        <v>181.36500999999998</v>
      </c>
      <c r="F372" s="164" t="s">
        <v>429</v>
      </c>
      <c r="G372" s="164" t="s">
        <v>2525</v>
      </c>
      <c r="H372" s="164" t="s">
        <v>535</v>
      </c>
      <c r="I372" s="164" t="s">
        <v>2526</v>
      </c>
      <c r="J372" s="119" t="s">
        <v>2527</v>
      </c>
      <c r="K372" s="122">
        <v>40773</v>
      </c>
      <c r="L372" s="159" t="s">
        <v>2528</v>
      </c>
      <c r="M372" s="161">
        <v>29</v>
      </c>
      <c r="N372" s="160" t="s">
        <v>2529</v>
      </c>
    </row>
    <row r="373" spans="1:14" s="157" customFormat="1" ht="78.75" outlineLevel="1">
      <c r="A373" s="162" t="s">
        <v>1322</v>
      </c>
      <c r="B373" s="180" t="s">
        <v>341</v>
      </c>
      <c r="C373" s="155" t="s">
        <v>131</v>
      </c>
      <c r="D373" s="183" t="s">
        <v>2530</v>
      </c>
      <c r="E373" s="164">
        <v>0</v>
      </c>
      <c r="F373" s="164" t="s">
        <v>429</v>
      </c>
      <c r="G373" s="164" t="s">
        <v>2525</v>
      </c>
      <c r="H373" s="164" t="s">
        <v>535</v>
      </c>
      <c r="I373" s="164" t="s">
        <v>2526</v>
      </c>
      <c r="J373" s="119" t="s">
        <v>2527</v>
      </c>
      <c r="K373" s="122">
        <v>40773</v>
      </c>
      <c r="L373" s="159" t="s">
        <v>2528</v>
      </c>
      <c r="M373" s="161">
        <v>29</v>
      </c>
      <c r="N373" s="160" t="s">
        <v>2531</v>
      </c>
    </row>
    <row r="374" spans="1:14" s="157" customFormat="1" ht="78.75" outlineLevel="1">
      <c r="A374" s="162" t="s">
        <v>1323</v>
      </c>
      <c r="B374" s="180" t="s">
        <v>342</v>
      </c>
      <c r="C374" s="155" t="s">
        <v>131</v>
      </c>
      <c r="D374" s="183" t="s">
        <v>2530</v>
      </c>
      <c r="E374" s="164">
        <v>962.92300999999998</v>
      </c>
      <c r="F374" s="164" t="s">
        <v>429</v>
      </c>
      <c r="G374" s="164" t="s">
        <v>2525</v>
      </c>
      <c r="H374" s="164" t="s">
        <v>535</v>
      </c>
      <c r="I374" s="164" t="s">
        <v>2526</v>
      </c>
      <c r="J374" s="119" t="s">
        <v>2527</v>
      </c>
      <c r="K374" s="122">
        <v>40773</v>
      </c>
      <c r="L374" s="159" t="s">
        <v>2528</v>
      </c>
      <c r="M374" s="161">
        <v>29</v>
      </c>
      <c r="N374" s="160" t="s">
        <v>2532</v>
      </c>
    </row>
    <row r="375" spans="1:14" ht="63" outlineLevel="1">
      <c r="A375" s="179" t="s">
        <v>1324</v>
      </c>
      <c r="B375" s="180" t="s">
        <v>343</v>
      </c>
      <c r="C375" s="163" t="s">
        <v>131</v>
      </c>
      <c r="D375" s="181" t="s">
        <v>2533</v>
      </c>
      <c r="E375" s="164">
        <v>378.62664999999998</v>
      </c>
      <c r="F375" s="164" t="s">
        <v>2534</v>
      </c>
      <c r="G375" s="164" t="s">
        <v>2535</v>
      </c>
      <c r="H375" s="164" t="s">
        <v>2536</v>
      </c>
      <c r="I375" s="164" t="s">
        <v>2537</v>
      </c>
      <c r="J375" s="119" t="s">
        <v>2538</v>
      </c>
      <c r="K375" s="122">
        <v>40603</v>
      </c>
      <c r="L375" s="159" t="s">
        <v>2539</v>
      </c>
      <c r="M375" s="161">
        <v>29</v>
      </c>
      <c r="N375" s="160" t="s">
        <v>2540</v>
      </c>
    </row>
    <row r="376" spans="1:14" s="158" customFormat="1" ht="110.25" outlineLevel="1">
      <c r="A376" s="162" t="s">
        <v>2541</v>
      </c>
      <c r="B376" s="162" t="s">
        <v>344</v>
      </c>
      <c r="C376" s="155" t="s">
        <v>131</v>
      </c>
      <c r="D376" s="183" t="s">
        <v>2542</v>
      </c>
      <c r="E376" s="164">
        <v>158.32339999999999</v>
      </c>
      <c r="F376" s="164" t="s">
        <v>2543</v>
      </c>
      <c r="G376" s="119" t="s">
        <v>2544</v>
      </c>
      <c r="H376" s="122" t="s">
        <v>2545</v>
      </c>
      <c r="I376" s="164" t="s">
        <v>2546</v>
      </c>
      <c r="J376" s="119">
        <v>6023</v>
      </c>
      <c r="K376" s="122">
        <v>41156</v>
      </c>
      <c r="L376" s="159" t="s">
        <v>2515</v>
      </c>
      <c r="M376" s="161">
        <v>29</v>
      </c>
      <c r="N376" s="160" t="s">
        <v>2547</v>
      </c>
    </row>
    <row r="377" spans="1:14" ht="78.75" outlineLevel="1">
      <c r="A377" s="179" t="s">
        <v>2548</v>
      </c>
      <c r="B377" s="180" t="s">
        <v>345</v>
      </c>
      <c r="C377" s="163" t="s">
        <v>131</v>
      </c>
      <c r="D377" s="181" t="s">
        <v>2549</v>
      </c>
      <c r="E377" s="164">
        <v>1098.2974999999999</v>
      </c>
      <c r="F377" s="164" t="s">
        <v>2550</v>
      </c>
      <c r="G377" s="164" t="s">
        <v>2551</v>
      </c>
      <c r="H377" s="164" t="s">
        <v>2519</v>
      </c>
      <c r="I377" s="164" t="s">
        <v>2552</v>
      </c>
      <c r="J377" s="119" t="s">
        <v>2553</v>
      </c>
      <c r="K377" s="122">
        <v>40620</v>
      </c>
      <c r="L377" s="159" t="s">
        <v>2554</v>
      </c>
      <c r="M377" s="161">
        <v>29</v>
      </c>
      <c r="N377" s="160" t="s">
        <v>2555</v>
      </c>
    </row>
    <row r="378" spans="1:14" ht="78.75" outlineLevel="1">
      <c r="A378" s="179" t="s">
        <v>2556</v>
      </c>
      <c r="B378" s="180" t="s">
        <v>346</v>
      </c>
      <c r="C378" s="163" t="s">
        <v>131</v>
      </c>
      <c r="D378" s="181" t="s">
        <v>2557</v>
      </c>
      <c r="E378" s="164">
        <v>897.8246954</v>
      </c>
      <c r="F378" s="164" t="s">
        <v>532</v>
      </c>
      <c r="G378" s="164" t="s">
        <v>2558</v>
      </c>
      <c r="H378" s="164" t="s">
        <v>2559</v>
      </c>
      <c r="I378" s="164" t="s">
        <v>2560</v>
      </c>
      <c r="J378" s="119">
        <v>6867</v>
      </c>
      <c r="K378" s="122">
        <v>41337</v>
      </c>
      <c r="L378" s="159" t="s">
        <v>2561</v>
      </c>
      <c r="M378" s="161">
        <v>29</v>
      </c>
      <c r="N378" s="160" t="s">
        <v>2562</v>
      </c>
    </row>
    <row r="379" spans="1:14" ht="31.5" outlineLevel="1">
      <c r="A379" s="179" t="s">
        <v>2563</v>
      </c>
      <c r="B379" s="180" t="s">
        <v>347</v>
      </c>
      <c r="C379" s="163" t="s">
        <v>131</v>
      </c>
      <c r="D379" s="181" t="s">
        <v>2564</v>
      </c>
      <c r="E379" s="164">
        <v>187.30503999999999</v>
      </c>
      <c r="F379" s="164" t="s">
        <v>532</v>
      </c>
      <c r="G379" s="164" t="s">
        <v>2565</v>
      </c>
      <c r="H379" s="164" t="s">
        <v>2566</v>
      </c>
      <c r="I379" s="164" t="s">
        <v>2567</v>
      </c>
      <c r="J379" s="119">
        <v>4294</v>
      </c>
      <c r="K379" s="122">
        <v>40764</v>
      </c>
      <c r="L379" s="159" t="s">
        <v>2499</v>
      </c>
      <c r="M379" s="161">
        <v>29</v>
      </c>
      <c r="N379" s="160" t="s">
        <v>2568</v>
      </c>
    </row>
    <row r="380" spans="1:14" ht="47.25" outlineLevel="1">
      <c r="A380" s="179" t="s">
        <v>2569</v>
      </c>
      <c r="B380" s="180" t="s">
        <v>349</v>
      </c>
      <c r="C380" s="163" t="s">
        <v>131</v>
      </c>
      <c r="D380" s="181" t="s">
        <v>2570</v>
      </c>
      <c r="E380" s="164">
        <v>29.952000000000002</v>
      </c>
      <c r="F380" s="164" t="s">
        <v>2571</v>
      </c>
      <c r="G380" s="164" t="s">
        <v>2572</v>
      </c>
      <c r="H380" s="164" t="s">
        <v>2573</v>
      </c>
      <c r="I380" s="164" t="s">
        <v>2574</v>
      </c>
      <c r="J380" s="119" t="s">
        <v>2575</v>
      </c>
      <c r="K380" s="122">
        <v>40483</v>
      </c>
      <c r="L380" s="159" t="s">
        <v>2576</v>
      </c>
      <c r="M380" s="161">
        <v>29</v>
      </c>
      <c r="N380" s="160" t="s">
        <v>2577</v>
      </c>
    </row>
    <row r="381" spans="1:14" ht="63" outlineLevel="1">
      <c r="A381" s="179" t="s">
        <v>2578</v>
      </c>
      <c r="B381" s="180" t="s">
        <v>350</v>
      </c>
      <c r="C381" s="163" t="s">
        <v>131</v>
      </c>
      <c r="D381" s="181" t="s">
        <v>2579</v>
      </c>
      <c r="E381" s="164">
        <v>24.75665</v>
      </c>
      <c r="F381" s="164" t="s">
        <v>2580</v>
      </c>
      <c r="G381" s="164" t="s">
        <v>2581</v>
      </c>
      <c r="H381" s="164" t="s">
        <v>2582</v>
      </c>
      <c r="I381" s="164" t="s">
        <v>2583</v>
      </c>
      <c r="J381" s="119" t="s">
        <v>2584</v>
      </c>
      <c r="K381" s="122">
        <v>41176</v>
      </c>
      <c r="L381" s="159" t="s">
        <v>2585</v>
      </c>
      <c r="M381" s="161">
        <v>29</v>
      </c>
      <c r="N381" s="160" t="s">
        <v>2586</v>
      </c>
    </row>
    <row r="382" spans="1:14" ht="141.75" outlineLevel="1">
      <c r="A382" s="179" t="s">
        <v>2587</v>
      </c>
      <c r="B382" s="180" t="s">
        <v>351</v>
      </c>
      <c r="C382" s="163" t="s">
        <v>131</v>
      </c>
      <c r="D382" s="181" t="s">
        <v>2588</v>
      </c>
      <c r="E382" s="164">
        <v>0</v>
      </c>
      <c r="F382" s="164" t="s">
        <v>491</v>
      </c>
      <c r="G382" s="164" t="s">
        <v>2589</v>
      </c>
      <c r="H382" s="164" t="s">
        <v>2590</v>
      </c>
      <c r="I382" s="164" t="s">
        <v>2591</v>
      </c>
      <c r="J382" s="119" t="s">
        <v>2592</v>
      </c>
      <c r="K382" s="122" t="s">
        <v>2593</v>
      </c>
      <c r="L382" s="159" t="s">
        <v>2594</v>
      </c>
      <c r="M382" s="161">
        <v>29</v>
      </c>
      <c r="N382" s="160" t="s">
        <v>2595</v>
      </c>
    </row>
    <row r="383" spans="1:14" ht="63" outlineLevel="1">
      <c r="A383" s="179" t="s">
        <v>2596</v>
      </c>
      <c r="B383" s="180" t="s">
        <v>352</v>
      </c>
      <c r="C383" s="163" t="s">
        <v>131</v>
      </c>
      <c r="D383" s="181" t="s">
        <v>2597</v>
      </c>
      <c r="E383" s="164">
        <v>750.84618999999998</v>
      </c>
      <c r="F383" s="164" t="s">
        <v>2598</v>
      </c>
      <c r="G383" s="164" t="s">
        <v>2599</v>
      </c>
      <c r="H383" s="164" t="s">
        <v>2600</v>
      </c>
      <c r="I383" s="164" t="s">
        <v>2601</v>
      </c>
      <c r="J383" s="119" t="s">
        <v>2602</v>
      </c>
      <c r="K383" s="122">
        <v>40868</v>
      </c>
      <c r="L383" s="159" t="s">
        <v>2499</v>
      </c>
      <c r="M383" s="161">
        <v>29</v>
      </c>
      <c r="N383" s="160" t="s">
        <v>2603</v>
      </c>
    </row>
    <row r="384" spans="1:14" ht="47.25" outlineLevel="1">
      <c r="A384" s="179" t="s">
        <v>2604</v>
      </c>
      <c r="B384" s="180" t="s">
        <v>353</v>
      </c>
      <c r="C384" s="163" t="s">
        <v>131</v>
      </c>
      <c r="D384" s="181" t="s">
        <v>2605</v>
      </c>
      <c r="E384" s="164">
        <v>0</v>
      </c>
      <c r="F384" s="164" t="s">
        <v>2511</v>
      </c>
      <c r="G384" s="164" t="s">
        <v>2606</v>
      </c>
      <c r="H384" s="164" t="s">
        <v>2607</v>
      </c>
      <c r="I384" s="164" t="s">
        <v>2601</v>
      </c>
      <c r="J384" s="119" t="s">
        <v>2602</v>
      </c>
      <c r="K384" s="122">
        <v>40868</v>
      </c>
      <c r="L384" s="159" t="s">
        <v>2499</v>
      </c>
      <c r="M384" s="161">
        <v>29</v>
      </c>
      <c r="N384" s="160" t="s">
        <v>2608</v>
      </c>
    </row>
    <row r="385" spans="1:14" ht="63" outlineLevel="1">
      <c r="A385" s="179" t="s">
        <v>2609</v>
      </c>
      <c r="B385" s="180" t="s">
        <v>354</v>
      </c>
      <c r="C385" s="163" t="s">
        <v>131</v>
      </c>
      <c r="D385" s="181" t="s">
        <v>2610</v>
      </c>
      <c r="E385" s="164">
        <v>105.88294</v>
      </c>
      <c r="F385" s="164" t="s">
        <v>2611</v>
      </c>
      <c r="G385" s="164" t="s">
        <v>2612</v>
      </c>
      <c r="H385" s="164" t="s">
        <v>2613</v>
      </c>
      <c r="I385" s="164" t="s">
        <v>2614</v>
      </c>
      <c r="J385" s="119">
        <v>6459</v>
      </c>
      <c r="K385" s="122">
        <v>41242</v>
      </c>
      <c r="L385" s="159" t="s">
        <v>2615</v>
      </c>
      <c r="M385" s="161">
        <v>29</v>
      </c>
      <c r="N385" s="160" t="s">
        <v>2616</v>
      </c>
    </row>
    <row r="386" spans="1:14" ht="63" outlineLevel="1">
      <c r="A386" s="179" t="s">
        <v>2617</v>
      </c>
      <c r="B386" s="180" t="s">
        <v>355</v>
      </c>
      <c r="C386" s="155" t="s">
        <v>131</v>
      </c>
      <c r="D386" s="183" t="s">
        <v>2618</v>
      </c>
      <c r="E386" s="164">
        <v>26.336674800000011</v>
      </c>
      <c r="F386" s="164" t="s">
        <v>536</v>
      </c>
      <c r="G386" s="164" t="s">
        <v>537</v>
      </c>
      <c r="H386" s="164" t="s">
        <v>538</v>
      </c>
      <c r="I386" s="164" t="s">
        <v>539</v>
      </c>
      <c r="J386" s="119">
        <v>6873</v>
      </c>
      <c r="K386" s="122">
        <v>41333</v>
      </c>
      <c r="L386" s="159" t="s">
        <v>2619</v>
      </c>
      <c r="M386" s="161">
        <v>29</v>
      </c>
      <c r="N386" s="160" t="s">
        <v>2620</v>
      </c>
    </row>
    <row r="387" spans="1:14" ht="47.25" outlineLevel="1">
      <c r="A387" s="179" t="s">
        <v>2621</v>
      </c>
      <c r="B387" s="180" t="s">
        <v>356</v>
      </c>
      <c r="C387" s="155" t="s">
        <v>131</v>
      </c>
      <c r="D387" s="183" t="s">
        <v>2622</v>
      </c>
      <c r="E387" s="164">
        <v>80.364591200000007</v>
      </c>
      <c r="F387" s="164" t="s">
        <v>536</v>
      </c>
      <c r="G387" s="164" t="s">
        <v>537</v>
      </c>
      <c r="H387" s="164" t="s">
        <v>538</v>
      </c>
      <c r="I387" s="164" t="s">
        <v>539</v>
      </c>
      <c r="J387" s="119" t="s">
        <v>2623</v>
      </c>
      <c r="K387" s="122">
        <v>41190</v>
      </c>
      <c r="L387" s="159" t="s">
        <v>2624</v>
      </c>
      <c r="M387" s="161">
        <v>29</v>
      </c>
      <c r="N387" s="160" t="s">
        <v>2625</v>
      </c>
    </row>
    <row r="388" spans="1:14" ht="47.25" outlineLevel="1">
      <c r="A388" s="179" t="s">
        <v>2626</v>
      </c>
      <c r="B388" s="180" t="s">
        <v>357</v>
      </c>
      <c r="C388" s="155" t="s">
        <v>131</v>
      </c>
      <c r="D388" s="183" t="s">
        <v>2627</v>
      </c>
      <c r="E388" s="164">
        <v>39.230248799999998</v>
      </c>
      <c r="F388" s="164" t="s">
        <v>536</v>
      </c>
      <c r="G388" s="164" t="s">
        <v>537</v>
      </c>
      <c r="H388" s="164" t="s">
        <v>538</v>
      </c>
      <c r="I388" s="164" t="s">
        <v>539</v>
      </c>
      <c r="J388" s="119" t="s">
        <v>2628</v>
      </c>
      <c r="K388" s="122">
        <v>41155</v>
      </c>
      <c r="L388" s="159" t="s">
        <v>2629</v>
      </c>
      <c r="M388" s="161">
        <v>29</v>
      </c>
      <c r="N388" s="160" t="s">
        <v>2630</v>
      </c>
    </row>
    <row r="389" spans="1:14" ht="47.25" outlineLevel="1">
      <c r="A389" s="179" t="s">
        <v>2631</v>
      </c>
      <c r="B389" s="180" t="s">
        <v>358</v>
      </c>
      <c r="C389" s="155" t="s">
        <v>131</v>
      </c>
      <c r="D389" s="183" t="s">
        <v>2632</v>
      </c>
      <c r="E389" s="164">
        <v>52.112315599999995</v>
      </c>
      <c r="F389" s="164" t="s">
        <v>536</v>
      </c>
      <c r="G389" s="164" t="s">
        <v>537</v>
      </c>
      <c r="H389" s="164" t="s">
        <v>538</v>
      </c>
      <c r="I389" s="164" t="s">
        <v>539</v>
      </c>
      <c r="J389" s="119" t="s">
        <v>2633</v>
      </c>
      <c r="K389" s="122">
        <v>41340</v>
      </c>
      <c r="L389" s="159" t="s">
        <v>2634</v>
      </c>
      <c r="M389" s="161">
        <v>29</v>
      </c>
      <c r="N389" s="160" t="s">
        <v>2635</v>
      </c>
    </row>
    <row r="390" spans="1:14" ht="47.25" outlineLevel="1">
      <c r="A390" s="179" t="s">
        <v>2636</v>
      </c>
      <c r="B390" s="180" t="s">
        <v>359</v>
      </c>
      <c r="C390" s="155" t="s">
        <v>131</v>
      </c>
      <c r="D390" s="183" t="s">
        <v>2637</v>
      </c>
      <c r="E390" s="164">
        <v>17.2152584</v>
      </c>
      <c r="F390" s="164" t="s">
        <v>536</v>
      </c>
      <c r="G390" s="164" t="s">
        <v>537</v>
      </c>
      <c r="H390" s="164" t="s">
        <v>538</v>
      </c>
      <c r="I390" s="164" t="s">
        <v>539</v>
      </c>
      <c r="J390" s="119" t="s">
        <v>2638</v>
      </c>
      <c r="K390" s="122">
        <v>41201</v>
      </c>
      <c r="L390" s="159" t="s">
        <v>2639</v>
      </c>
      <c r="M390" s="161">
        <v>29</v>
      </c>
      <c r="N390" s="160" t="s">
        <v>2640</v>
      </c>
    </row>
    <row r="391" spans="1:14" ht="78.75" outlineLevel="1">
      <c r="A391" s="179" t="s">
        <v>2641</v>
      </c>
      <c r="B391" s="180" t="s">
        <v>360</v>
      </c>
      <c r="C391" s="155" t="s">
        <v>131</v>
      </c>
      <c r="D391" s="183" t="s">
        <v>2642</v>
      </c>
      <c r="E391" s="164">
        <v>32.266211999999996</v>
      </c>
      <c r="F391" s="164" t="s">
        <v>536</v>
      </c>
      <c r="G391" s="164" t="s">
        <v>537</v>
      </c>
      <c r="H391" s="164" t="s">
        <v>538</v>
      </c>
      <c r="I391" s="164" t="s">
        <v>539</v>
      </c>
      <c r="J391" s="119" t="s">
        <v>2643</v>
      </c>
      <c r="K391" s="122">
        <v>41407</v>
      </c>
      <c r="L391" s="159" t="s">
        <v>2644</v>
      </c>
      <c r="M391" s="161">
        <v>29</v>
      </c>
      <c r="N391" s="160" t="s">
        <v>2645</v>
      </c>
    </row>
    <row r="392" spans="1:14" ht="78.75" customHeight="1" outlineLevel="1">
      <c r="A392" s="179" t="s">
        <v>2646</v>
      </c>
      <c r="B392" s="180" t="s">
        <v>361</v>
      </c>
      <c r="C392" s="155" t="s">
        <v>131</v>
      </c>
      <c r="D392" s="183" t="s">
        <v>2647</v>
      </c>
      <c r="E392" s="164">
        <v>17.057162000000002</v>
      </c>
      <c r="F392" s="164" t="s">
        <v>536</v>
      </c>
      <c r="G392" s="164" t="s">
        <v>537</v>
      </c>
      <c r="H392" s="164" t="s">
        <v>538</v>
      </c>
      <c r="I392" s="164" t="s">
        <v>539</v>
      </c>
      <c r="J392" s="119">
        <v>7125</v>
      </c>
      <c r="K392" s="122">
        <v>41394</v>
      </c>
      <c r="L392" s="159" t="s">
        <v>2648</v>
      </c>
      <c r="M392" s="161">
        <v>29</v>
      </c>
      <c r="N392" s="160" t="s">
        <v>2649</v>
      </c>
    </row>
    <row r="393" spans="1:14" ht="31.5" outlineLevel="1">
      <c r="A393" s="179" t="s">
        <v>2650</v>
      </c>
      <c r="B393" s="180" t="s">
        <v>362</v>
      </c>
      <c r="C393" s="155" t="s">
        <v>131</v>
      </c>
      <c r="D393" s="183" t="s">
        <v>2651</v>
      </c>
      <c r="E393" s="164">
        <v>3.1533207999999999</v>
      </c>
      <c r="F393" s="164" t="s">
        <v>536</v>
      </c>
      <c r="G393" s="164" t="s">
        <v>537</v>
      </c>
      <c r="H393" s="164" t="s">
        <v>538</v>
      </c>
      <c r="I393" s="164" t="s">
        <v>539</v>
      </c>
      <c r="J393" s="119">
        <v>5395</v>
      </c>
      <c r="K393" s="122">
        <v>41024</v>
      </c>
      <c r="L393" s="159" t="s">
        <v>281</v>
      </c>
      <c r="M393" s="161">
        <v>29</v>
      </c>
      <c r="N393" s="160" t="s">
        <v>2652</v>
      </c>
    </row>
    <row r="394" spans="1:14" ht="116.25" customHeight="1" outlineLevel="1">
      <c r="A394" s="179" t="s">
        <v>2653</v>
      </c>
      <c r="B394" s="180" t="s">
        <v>363</v>
      </c>
      <c r="C394" s="155" t="s">
        <v>131</v>
      </c>
      <c r="D394" s="183" t="s">
        <v>2654</v>
      </c>
      <c r="E394" s="164">
        <v>79.727113200000048</v>
      </c>
      <c r="F394" s="164" t="s">
        <v>536</v>
      </c>
      <c r="G394" s="164" t="s">
        <v>537</v>
      </c>
      <c r="H394" s="164" t="s">
        <v>538</v>
      </c>
      <c r="I394" s="164" t="s">
        <v>539</v>
      </c>
      <c r="J394" s="119">
        <v>5876</v>
      </c>
      <c r="K394" s="122">
        <v>41128</v>
      </c>
      <c r="L394" s="159" t="s">
        <v>2655</v>
      </c>
      <c r="M394" s="161">
        <v>29</v>
      </c>
      <c r="N394" s="160" t="s">
        <v>2656</v>
      </c>
    </row>
    <row r="395" spans="1:14" ht="89.25" customHeight="1" outlineLevel="1">
      <c r="A395" s="179" t="s">
        <v>2657</v>
      </c>
      <c r="B395" s="180" t="s">
        <v>364</v>
      </c>
      <c r="C395" s="155" t="s">
        <v>131</v>
      </c>
      <c r="D395" s="183" t="s">
        <v>2658</v>
      </c>
      <c r="E395" s="164">
        <v>205.79837240000001</v>
      </c>
      <c r="F395" s="164" t="s">
        <v>441</v>
      </c>
      <c r="G395" s="164" t="s">
        <v>441</v>
      </c>
      <c r="H395" s="164" t="s">
        <v>441</v>
      </c>
      <c r="I395" s="164" t="s">
        <v>441</v>
      </c>
      <c r="J395" s="119" t="s">
        <v>2659</v>
      </c>
      <c r="K395" s="122">
        <v>41271</v>
      </c>
      <c r="L395" s="159" t="s">
        <v>2660</v>
      </c>
      <c r="M395" s="161">
        <v>29</v>
      </c>
      <c r="N395" s="160" t="s">
        <v>2661</v>
      </c>
    </row>
    <row r="396" spans="1:14" s="134" customFormat="1" ht="20.25" customHeight="1">
      <c r="A396" s="182" t="s">
        <v>1312</v>
      </c>
      <c r="B396" s="392" t="s">
        <v>1311</v>
      </c>
      <c r="C396" s="392"/>
      <c r="D396" s="392"/>
      <c r="E396" s="153">
        <f>SUM(E397:E429)</f>
        <v>924.30739019999999</v>
      </c>
      <c r="F396" s="144"/>
      <c r="G396" s="144"/>
      <c r="H396" s="144"/>
      <c r="I396" s="144"/>
      <c r="J396" s="145"/>
      <c r="K396" s="146"/>
      <c r="L396" s="147"/>
      <c r="M396" s="144"/>
      <c r="N396" s="138"/>
    </row>
    <row r="397" spans="1:14" ht="63" outlineLevel="1">
      <c r="A397" s="179" t="s">
        <v>1313</v>
      </c>
      <c r="B397" s="162" t="s">
        <v>316</v>
      </c>
      <c r="C397" s="163" t="s">
        <v>131</v>
      </c>
      <c r="D397" s="181" t="s">
        <v>2662</v>
      </c>
      <c r="E397" s="164">
        <v>73.84</v>
      </c>
      <c r="F397" s="164" t="s">
        <v>2663</v>
      </c>
      <c r="G397" s="164" t="s">
        <v>2664</v>
      </c>
      <c r="H397" s="164" t="s">
        <v>2665</v>
      </c>
      <c r="I397" s="164" t="s">
        <v>2666</v>
      </c>
      <c r="J397" s="119">
        <v>145.02300000000002</v>
      </c>
      <c r="K397" s="122">
        <v>40813</v>
      </c>
      <c r="L397" s="159" t="s">
        <v>2667</v>
      </c>
      <c r="M397" s="161">
        <v>29</v>
      </c>
      <c r="N397" s="160" t="s">
        <v>2668</v>
      </c>
    </row>
    <row r="398" spans="1:14" ht="54.75" customHeight="1" outlineLevel="1">
      <c r="A398" s="179" t="s">
        <v>1314</v>
      </c>
      <c r="B398" s="162" t="s">
        <v>317</v>
      </c>
      <c r="C398" s="163" t="s">
        <v>131</v>
      </c>
      <c r="D398" s="183" t="s">
        <v>2669</v>
      </c>
      <c r="E398" s="164">
        <v>0</v>
      </c>
      <c r="F398" s="164" t="s">
        <v>2670</v>
      </c>
      <c r="G398" s="164" t="s">
        <v>2671</v>
      </c>
      <c r="H398" s="164" t="s">
        <v>2672</v>
      </c>
      <c r="I398" s="164" t="s">
        <v>2673</v>
      </c>
      <c r="J398" s="119">
        <v>7602</v>
      </c>
      <c r="K398" s="122">
        <v>41508</v>
      </c>
      <c r="L398" s="159" t="s">
        <v>2674</v>
      </c>
      <c r="M398" s="161">
        <v>29</v>
      </c>
      <c r="N398" s="160" t="s">
        <v>2675</v>
      </c>
    </row>
    <row r="399" spans="1:14" ht="47.25" outlineLevel="1">
      <c r="A399" s="179" t="s">
        <v>1315</v>
      </c>
      <c r="B399" s="162" t="s">
        <v>318</v>
      </c>
      <c r="C399" s="163" t="s">
        <v>131</v>
      </c>
      <c r="D399" s="181" t="s">
        <v>2676</v>
      </c>
      <c r="E399" s="164">
        <v>16.515093999999994</v>
      </c>
      <c r="F399" s="164" t="s">
        <v>532</v>
      </c>
      <c r="G399" s="164" t="s">
        <v>540</v>
      </c>
      <c r="H399" s="164" t="s">
        <v>541</v>
      </c>
      <c r="I399" s="164" t="s">
        <v>441</v>
      </c>
      <c r="J399" s="119">
        <v>6198</v>
      </c>
      <c r="K399" s="122">
        <v>41200</v>
      </c>
      <c r="L399" s="159" t="s">
        <v>2677</v>
      </c>
      <c r="M399" s="161">
        <v>29</v>
      </c>
      <c r="N399" s="160" t="s">
        <v>2678</v>
      </c>
    </row>
    <row r="400" spans="1:14" ht="47.25" outlineLevel="1">
      <c r="A400" s="179" t="s">
        <v>1316</v>
      </c>
      <c r="B400" s="162" t="s">
        <v>319</v>
      </c>
      <c r="C400" s="163" t="s">
        <v>131</v>
      </c>
      <c r="D400" s="181" t="s">
        <v>2679</v>
      </c>
      <c r="E400" s="164">
        <v>74.150436400000004</v>
      </c>
      <c r="F400" s="164" t="s">
        <v>532</v>
      </c>
      <c r="G400" s="164" t="s">
        <v>540</v>
      </c>
      <c r="H400" s="164" t="s">
        <v>541</v>
      </c>
      <c r="I400" s="164" t="s">
        <v>542</v>
      </c>
      <c r="J400" s="119">
        <v>4903</v>
      </c>
      <c r="K400" s="122">
        <v>40921</v>
      </c>
      <c r="L400" s="159" t="s">
        <v>2680</v>
      </c>
      <c r="M400" s="161">
        <v>29</v>
      </c>
      <c r="N400" s="160" t="s">
        <v>2681</v>
      </c>
    </row>
    <row r="401" spans="1:14" ht="31.5" outlineLevel="1">
      <c r="A401" s="179" t="s">
        <v>1317</v>
      </c>
      <c r="B401" s="162" t="s">
        <v>320</v>
      </c>
      <c r="C401" s="163" t="s">
        <v>131</v>
      </c>
      <c r="D401" s="183" t="s">
        <v>2682</v>
      </c>
      <c r="E401" s="164">
        <v>40.263669599999993</v>
      </c>
      <c r="F401" s="164" t="s">
        <v>532</v>
      </c>
      <c r="G401" s="164" t="s">
        <v>540</v>
      </c>
      <c r="H401" s="164" t="s">
        <v>541</v>
      </c>
      <c r="I401" s="164" t="s">
        <v>542</v>
      </c>
      <c r="J401" s="119">
        <v>6864</v>
      </c>
      <c r="K401" s="122">
        <v>41332</v>
      </c>
      <c r="L401" s="159" t="s">
        <v>2683</v>
      </c>
      <c r="M401" s="161">
        <v>29</v>
      </c>
      <c r="N401" s="160" t="s">
        <v>2684</v>
      </c>
    </row>
    <row r="402" spans="1:14" ht="47.25" outlineLevel="1">
      <c r="A402" s="179" t="s">
        <v>2685</v>
      </c>
      <c r="B402" s="162" t="s">
        <v>321</v>
      </c>
      <c r="C402" s="163" t="s">
        <v>131</v>
      </c>
      <c r="D402" s="183" t="s">
        <v>2686</v>
      </c>
      <c r="E402" s="164">
        <v>34.767496800000004</v>
      </c>
      <c r="F402" s="164" t="s">
        <v>532</v>
      </c>
      <c r="G402" s="164" t="s">
        <v>540</v>
      </c>
      <c r="H402" s="164" t="s">
        <v>541</v>
      </c>
      <c r="I402" s="164" t="s">
        <v>542</v>
      </c>
      <c r="J402" s="119">
        <v>6743</v>
      </c>
      <c r="K402" s="122">
        <v>41309</v>
      </c>
      <c r="L402" s="159" t="s">
        <v>2687</v>
      </c>
      <c r="M402" s="161">
        <v>29</v>
      </c>
      <c r="N402" s="160" t="s">
        <v>2688</v>
      </c>
    </row>
    <row r="403" spans="1:14" ht="31.5" outlineLevel="1">
      <c r="A403" s="179" t="s">
        <v>2689</v>
      </c>
      <c r="B403" s="162" t="s">
        <v>322</v>
      </c>
      <c r="C403" s="163" t="s">
        <v>131</v>
      </c>
      <c r="D403" s="183" t="s">
        <v>2690</v>
      </c>
      <c r="E403" s="164">
        <v>35.604923999999997</v>
      </c>
      <c r="F403" s="164" t="s">
        <v>532</v>
      </c>
      <c r="G403" s="164" t="s">
        <v>540</v>
      </c>
      <c r="H403" s="164" t="s">
        <v>541</v>
      </c>
      <c r="I403" s="164" t="s">
        <v>542</v>
      </c>
      <c r="J403" s="119">
        <v>7164</v>
      </c>
      <c r="K403" s="122">
        <v>41421</v>
      </c>
      <c r="L403" s="159" t="s">
        <v>284</v>
      </c>
      <c r="M403" s="161">
        <v>29</v>
      </c>
      <c r="N403" s="160" t="s">
        <v>2691</v>
      </c>
    </row>
    <row r="404" spans="1:14" ht="31.5" outlineLevel="1">
      <c r="A404" s="179" t="s">
        <v>2692</v>
      </c>
      <c r="B404" s="162" t="s">
        <v>323</v>
      </c>
      <c r="C404" s="163" t="s">
        <v>131</v>
      </c>
      <c r="D404" s="183" t="s">
        <v>2693</v>
      </c>
      <c r="E404" s="164">
        <v>0</v>
      </c>
      <c r="F404" s="164" t="s">
        <v>532</v>
      </c>
      <c r="G404" s="164" t="s">
        <v>540</v>
      </c>
      <c r="H404" s="164" t="s">
        <v>541</v>
      </c>
      <c r="I404" s="164" t="s">
        <v>542</v>
      </c>
      <c r="J404" s="119" t="s">
        <v>2694</v>
      </c>
      <c r="K404" s="122">
        <v>39608</v>
      </c>
      <c r="L404" s="159" t="s">
        <v>2695</v>
      </c>
      <c r="M404" s="161">
        <v>29</v>
      </c>
      <c r="N404" s="160" t="s">
        <v>2696</v>
      </c>
    </row>
    <row r="405" spans="1:14" ht="31.5" outlineLevel="1">
      <c r="A405" s="179" t="s">
        <v>2697</v>
      </c>
      <c r="B405" s="162" t="s">
        <v>324</v>
      </c>
      <c r="C405" s="163" t="s">
        <v>131</v>
      </c>
      <c r="D405" s="183" t="s">
        <v>2698</v>
      </c>
      <c r="E405" s="164">
        <v>0</v>
      </c>
      <c r="F405" s="164" t="s">
        <v>532</v>
      </c>
      <c r="G405" s="164" t="s">
        <v>540</v>
      </c>
      <c r="H405" s="164" t="s">
        <v>541</v>
      </c>
      <c r="I405" s="164" t="s">
        <v>542</v>
      </c>
      <c r="J405" s="119">
        <v>7203</v>
      </c>
      <c r="K405" s="122">
        <v>41428</v>
      </c>
      <c r="L405" s="159" t="s">
        <v>2699</v>
      </c>
      <c r="M405" s="161">
        <v>29</v>
      </c>
      <c r="N405" s="160" t="s">
        <v>2700</v>
      </c>
    </row>
    <row r="406" spans="1:14" ht="31.5" outlineLevel="1">
      <c r="A406" s="179" t="s">
        <v>2701</v>
      </c>
      <c r="B406" s="162" t="s">
        <v>325</v>
      </c>
      <c r="C406" s="163" t="s">
        <v>131</v>
      </c>
      <c r="D406" s="181" t="s">
        <v>2702</v>
      </c>
      <c r="E406" s="164">
        <v>0</v>
      </c>
      <c r="F406" s="164" t="s">
        <v>532</v>
      </c>
      <c r="G406" s="164" t="s">
        <v>540</v>
      </c>
      <c r="H406" s="164" t="s">
        <v>541</v>
      </c>
      <c r="I406" s="164" t="s">
        <v>542</v>
      </c>
      <c r="J406" s="119">
        <v>7229</v>
      </c>
      <c r="K406" s="122">
        <v>41435</v>
      </c>
      <c r="L406" s="159" t="s">
        <v>2703</v>
      </c>
      <c r="M406" s="161">
        <v>29</v>
      </c>
      <c r="N406" s="160" t="s">
        <v>2704</v>
      </c>
    </row>
    <row r="407" spans="1:14" ht="31.5" outlineLevel="1">
      <c r="A407" s="179" t="s">
        <v>2705</v>
      </c>
      <c r="B407" s="162" t="s">
        <v>326</v>
      </c>
      <c r="C407" s="163" t="s">
        <v>131</v>
      </c>
      <c r="D407" s="181" t="s">
        <v>2706</v>
      </c>
      <c r="E407" s="164">
        <v>11.31546</v>
      </c>
      <c r="F407" s="164" t="s">
        <v>532</v>
      </c>
      <c r="G407" s="164" t="s">
        <v>540</v>
      </c>
      <c r="H407" s="164" t="s">
        <v>541</v>
      </c>
      <c r="I407" s="164" t="s">
        <v>542</v>
      </c>
      <c r="J407" s="119">
        <v>7483</v>
      </c>
      <c r="K407" s="122">
        <v>41480</v>
      </c>
      <c r="L407" s="159" t="s">
        <v>286</v>
      </c>
      <c r="M407" s="161">
        <v>29</v>
      </c>
      <c r="N407" s="160" t="s">
        <v>2707</v>
      </c>
    </row>
    <row r="408" spans="1:14" ht="31.5" outlineLevel="1">
      <c r="A408" s="179" t="s">
        <v>2708</v>
      </c>
      <c r="B408" s="162" t="s">
        <v>327</v>
      </c>
      <c r="C408" s="163" t="s">
        <v>131</v>
      </c>
      <c r="D408" s="183" t="s">
        <v>2709</v>
      </c>
      <c r="E408" s="164">
        <v>0</v>
      </c>
      <c r="F408" s="164" t="s">
        <v>532</v>
      </c>
      <c r="G408" s="164" t="s">
        <v>540</v>
      </c>
      <c r="H408" s="164" t="s">
        <v>541</v>
      </c>
      <c r="I408" s="164" t="s">
        <v>542</v>
      </c>
      <c r="J408" s="119">
        <v>7483</v>
      </c>
      <c r="K408" s="122">
        <v>41480</v>
      </c>
      <c r="L408" s="159" t="s">
        <v>286</v>
      </c>
      <c r="M408" s="161">
        <v>29</v>
      </c>
      <c r="N408" s="160" t="s">
        <v>2710</v>
      </c>
    </row>
    <row r="409" spans="1:14" ht="31.5" outlineLevel="1">
      <c r="A409" s="179" t="s">
        <v>2711</v>
      </c>
      <c r="B409" s="162" t="s">
        <v>328</v>
      </c>
      <c r="C409" s="163" t="s">
        <v>131</v>
      </c>
      <c r="D409" s="183" t="s">
        <v>2712</v>
      </c>
      <c r="E409" s="164">
        <v>0</v>
      </c>
      <c r="F409" s="164" t="s">
        <v>532</v>
      </c>
      <c r="G409" s="164" t="s">
        <v>540</v>
      </c>
      <c r="H409" s="164" t="s">
        <v>541</v>
      </c>
      <c r="I409" s="164" t="s">
        <v>542</v>
      </c>
      <c r="J409" s="119">
        <v>4001</v>
      </c>
      <c r="K409" s="122">
        <v>40714</v>
      </c>
      <c r="L409" s="159" t="s">
        <v>2713</v>
      </c>
      <c r="M409" s="161">
        <v>29</v>
      </c>
      <c r="N409" s="160" t="s">
        <v>2714</v>
      </c>
    </row>
    <row r="410" spans="1:14" ht="31.5" outlineLevel="1">
      <c r="A410" s="179" t="s">
        <v>2715</v>
      </c>
      <c r="B410" s="162" t="s">
        <v>329</v>
      </c>
      <c r="C410" s="163" t="s">
        <v>131</v>
      </c>
      <c r="D410" s="183" t="s">
        <v>2716</v>
      </c>
      <c r="E410" s="164">
        <v>0</v>
      </c>
      <c r="F410" s="164" t="s">
        <v>532</v>
      </c>
      <c r="G410" s="164" t="s">
        <v>540</v>
      </c>
      <c r="H410" s="164" t="s">
        <v>541</v>
      </c>
      <c r="I410" s="164" t="s">
        <v>542</v>
      </c>
      <c r="J410" s="119">
        <v>7626</v>
      </c>
      <c r="K410" s="122">
        <v>41513</v>
      </c>
      <c r="L410" s="159" t="s">
        <v>2717</v>
      </c>
      <c r="M410" s="161">
        <v>29</v>
      </c>
      <c r="N410" s="160" t="s">
        <v>2718</v>
      </c>
    </row>
    <row r="411" spans="1:14" ht="31.5" outlineLevel="1">
      <c r="A411" s="179" t="s">
        <v>2719</v>
      </c>
      <c r="B411" s="162" t="s">
        <v>330</v>
      </c>
      <c r="C411" s="163" t="s">
        <v>131</v>
      </c>
      <c r="D411" s="183" t="s">
        <v>2720</v>
      </c>
      <c r="E411" s="164">
        <v>8.078495199999999</v>
      </c>
      <c r="F411" s="164" t="s">
        <v>441</v>
      </c>
      <c r="G411" s="164" t="s">
        <v>441</v>
      </c>
      <c r="H411" s="164" t="s">
        <v>441</v>
      </c>
      <c r="I411" s="164" t="s">
        <v>441</v>
      </c>
      <c r="J411" s="119">
        <v>5886</v>
      </c>
      <c r="K411" s="122">
        <v>41130</v>
      </c>
      <c r="L411" s="159" t="s">
        <v>2721</v>
      </c>
      <c r="M411" s="161">
        <v>29</v>
      </c>
      <c r="N411" s="160" t="s">
        <v>2722</v>
      </c>
    </row>
    <row r="412" spans="1:14" ht="31.5" outlineLevel="1">
      <c r="A412" s="179" t="s">
        <v>2723</v>
      </c>
      <c r="B412" s="162" t="s">
        <v>331</v>
      </c>
      <c r="C412" s="163" t="s">
        <v>131</v>
      </c>
      <c r="D412" s="183" t="s">
        <v>2724</v>
      </c>
      <c r="E412" s="164">
        <v>189.43388739999997</v>
      </c>
      <c r="F412" s="164" t="s">
        <v>532</v>
      </c>
      <c r="G412" s="164" t="s">
        <v>2725</v>
      </c>
      <c r="H412" s="164" t="s">
        <v>2726</v>
      </c>
      <c r="I412" s="164" t="s">
        <v>2727</v>
      </c>
      <c r="J412" s="119" t="s">
        <v>2728</v>
      </c>
      <c r="K412" s="122">
        <v>40129</v>
      </c>
      <c r="L412" s="159" t="s">
        <v>2729</v>
      </c>
      <c r="M412" s="161">
        <v>29</v>
      </c>
      <c r="N412" s="160" t="s">
        <v>2730</v>
      </c>
    </row>
    <row r="413" spans="1:14" ht="63" outlineLevel="1">
      <c r="A413" s="179" t="s">
        <v>2731</v>
      </c>
      <c r="B413" s="162" t="s">
        <v>332</v>
      </c>
      <c r="C413" s="163" t="s">
        <v>131</v>
      </c>
      <c r="D413" s="183" t="s">
        <v>2732</v>
      </c>
      <c r="E413" s="164">
        <v>4.3916440000000003</v>
      </c>
      <c r="F413" s="164" t="s">
        <v>441</v>
      </c>
      <c r="G413" s="164" t="s">
        <v>441</v>
      </c>
      <c r="H413" s="164" t="s">
        <v>441</v>
      </c>
      <c r="I413" s="164" t="s">
        <v>441</v>
      </c>
      <c r="J413" s="119">
        <v>6295</v>
      </c>
      <c r="K413" s="122">
        <v>41219</v>
      </c>
      <c r="L413" s="159" t="s">
        <v>2733</v>
      </c>
      <c r="M413" s="161">
        <v>29</v>
      </c>
      <c r="N413" s="160" t="s">
        <v>2734</v>
      </c>
    </row>
    <row r="414" spans="1:14" ht="31.5" outlineLevel="1">
      <c r="A414" s="179" t="s">
        <v>2735</v>
      </c>
      <c r="B414" s="162" t="s">
        <v>333</v>
      </c>
      <c r="C414" s="163" t="s">
        <v>131</v>
      </c>
      <c r="D414" s="183" t="s">
        <v>2736</v>
      </c>
      <c r="E414" s="164">
        <v>92.999891200000008</v>
      </c>
      <c r="F414" s="164" t="s">
        <v>441</v>
      </c>
      <c r="G414" s="164" t="s">
        <v>441</v>
      </c>
      <c r="H414" s="164" t="s">
        <v>441</v>
      </c>
      <c r="I414" s="164" t="s">
        <v>441</v>
      </c>
      <c r="J414" s="119">
        <v>7013</v>
      </c>
      <c r="K414" s="122">
        <v>41379</v>
      </c>
      <c r="L414" s="159" t="s">
        <v>2737</v>
      </c>
      <c r="M414" s="161">
        <v>29</v>
      </c>
      <c r="N414" s="160" t="s">
        <v>2738</v>
      </c>
    </row>
    <row r="415" spans="1:14" ht="31.5" outlineLevel="1">
      <c r="A415" s="179" t="s">
        <v>2739</v>
      </c>
      <c r="B415" s="162" t="s">
        <v>334</v>
      </c>
      <c r="C415" s="163" t="s">
        <v>131</v>
      </c>
      <c r="D415" s="183" t="s">
        <v>2740</v>
      </c>
      <c r="E415" s="164">
        <v>110.5335</v>
      </c>
      <c r="F415" s="164" t="s">
        <v>441</v>
      </c>
      <c r="G415" s="164" t="s">
        <v>441</v>
      </c>
      <c r="H415" s="164" t="s">
        <v>441</v>
      </c>
      <c r="I415" s="164" t="s">
        <v>441</v>
      </c>
      <c r="J415" s="119" t="s">
        <v>2741</v>
      </c>
      <c r="K415" s="122">
        <v>40571</v>
      </c>
      <c r="L415" s="159" t="s">
        <v>2742</v>
      </c>
      <c r="M415" s="161">
        <v>29</v>
      </c>
      <c r="N415" s="160" t="s">
        <v>2743</v>
      </c>
    </row>
    <row r="416" spans="1:14" ht="31.5" outlineLevel="1">
      <c r="A416" s="179" t="s">
        <v>2744</v>
      </c>
      <c r="B416" s="162" t="s">
        <v>335</v>
      </c>
      <c r="C416" s="163" t="s">
        <v>131</v>
      </c>
      <c r="D416" s="183" t="s">
        <v>2745</v>
      </c>
      <c r="E416" s="164">
        <v>103.31242</v>
      </c>
      <c r="F416" s="164" t="s">
        <v>441</v>
      </c>
      <c r="G416" s="164" t="s">
        <v>441</v>
      </c>
      <c r="H416" s="164" t="s">
        <v>441</v>
      </c>
      <c r="I416" s="164" t="s">
        <v>441</v>
      </c>
      <c r="J416" s="119">
        <v>4769</v>
      </c>
      <c r="K416" s="122">
        <v>40879</v>
      </c>
      <c r="L416" s="159" t="s">
        <v>2515</v>
      </c>
      <c r="M416" s="161">
        <v>29</v>
      </c>
      <c r="N416" s="160" t="s">
        <v>2746</v>
      </c>
    </row>
    <row r="417" spans="1:14" ht="31.5" outlineLevel="1">
      <c r="A417" s="179" t="s">
        <v>2747</v>
      </c>
      <c r="B417" s="162" t="s">
        <v>336</v>
      </c>
      <c r="C417" s="163" t="s">
        <v>131</v>
      </c>
      <c r="D417" s="183" t="s">
        <v>2748</v>
      </c>
      <c r="E417" s="164">
        <v>0</v>
      </c>
      <c r="F417" s="164" t="s">
        <v>441</v>
      </c>
      <c r="G417" s="164" t="s">
        <v>441</v>
      </c>
      <c r="H417" s="164" t="s">
        <v>441</v>
      </c>
      <c r="I417" s="164" t="s">
        <v>441</v>
      </c>
      <c r="J417" s="119">
        <v>7126</v>
      </c>
      <c r="K417" s="122">
        <v>41410</v>
      </c>
      <c r="L417" s="159" t="s">
        <v>285</v>
      </c>
      <c r="M417" s="161">
        <v>29</v>
      </c>
      <c r="N417" s="160" t="s">
        <v>2749</v>
      </c>
    </row>
    <row r="418" spans="1:14" ht="31.5" outlineLevel="1">
      <c r="A418" s="179" t="s">
        <v>2750</v>
      </c>
      <c r="B418" s="162" t="s">
        <v>337</v>
      </c>
      <c r="C418" s="163" t="s">
        <v>131</v>
      </c>
      <c r="D418" s="181" t="s">
        <v>2751</v>
      </c>
      <c r="E418" s="164">
        <v>0</v>
      </c>
      <c r="F418" s="164" t="s">
        <v>441</v>
      </c>
      <c r="G418" s="164" t="s">
        <v>441</v>
      </c>
      <c r="H418" s="164" t="s">
        <v>441</v>
      </c>
      <c r="I418" s="164" t="s">
        <v>441</v>
      </c>
      <c r="J418" s="119">
        <v>7174</v>
      </c>
      <c r="K418" s="122">
        <v>41421</v>
      </c>
      <c r="L418" s="159" t="s">
        <v>2752</v>
      </c>
      <c r="M418" s="161">
        <v>29</v>
      </c>
      <c r="N418" s="160" t="s">
        <v>2753</v>
      </c>
    </row>
    <row r="419" spans="1:14" ht="31.5" outlineLevel="1">
      <c r="A419" s="179" t="s">
        <v>2754</v>
      </c>
      <c r="B419" s="162" t="s">
        <v>338</v>
      </c>
      <c r="C419" s="163" t="s">
        <v>131</v>
      </c>
      <c r="D419" s="183" t="s">
        <v>2755</v>
      </c>
      <c r="E419" s="164">
        <v>0</v>
      </c>
      <c r="F419" s="164" t="s">
        <v>441</v>
      </c>
      <c r="G419" s="164" t="s">
        <v>441</v>
      </c>
      <c r="H419" s="164" t="s">
        <v>441</v>
      </c>
      <c r="I419" s="164" t="s">
        <v>441</v>
      </c>
      <c r="J419" s="119">
        <v>7020</v>
      </c>
      <c r="K419" s="122">
        <v>41379</v>
      </c>
      <c r="L419" s="159" t="s">
        <v>2756</v>
      </c>
      <c r="M419" s="161">
        <v>29</v>
      </c>
      <c r="N419" s="160" t="s">
        <v>2757</v>
      </c>
    </row>
    <row r="420" spans="1:14" ht="78.75" outlineLevel="1">
      <c r="A420" s="179" t="s">
        <v>2758</v>
      </c>
      <c r="B420" s="162" t="s">
        <v>339</v>
      </c>
      <c r="C420" s="163" t="s">
        <v>131</v>
      </c>
      <c r="D420" s="183" t="s">
        <v>2759</v>
      </c>
      <c r="E420" s="164">
        <v>0</v>
      </c>
      <c r="F420" s="164" t="s">
        <v>441</v>
      </c>
      <c r="G420" s="164" t="s">
        <v>441</v>
      </c>
      <c r="H420" s="164" t="s">
        <v>441</v>
      </c>
      <c r="I420" s="164" t="s">
        <v>441</v>
      </c>
      <c r="J420" s="119">
        <v>6976</v>
      </c>
      <c r="K420" s="122">
        <v>41366</v>
      </c>
      <c r="L420" s="159" t="s">
        <v>2760</v>
      </c>
      <c r="M420" s="161">
        <v>29</v>
      </c>
      <c r="N420" s="160" t="s">
        <v>2761</v>
      </c>
    </row>
    <row r="421" spans="1:14" ht="31.5" outlineLevel="1">
      <c r="A421" s="179" t="s">
        <v>2762</v>
      </c>
      <c r="B421" s="162" t="s">
        <v>340</v>
      </c>
      <c r="C421" s="163" t="s">
        <v>131</v>
      </c>
      <c r="D421" s="183" t="s">
        <v>2763</v>
      </c>
      <c r="E421" s="164">
        <v>0</v>
      </c>
      <c r="F421" s="164" t="s">
        <v>441</v>
      </c>
      <c r="G421" s="164" t="s">
        <v>441</v>
      </c>
      <c r="H421" s="164" t="s">
        <v>441</v>
      </c>
      <c r="I421" s="164" t="s">
        <v>441</v>
      </c>
      <c r="J421" s="119" t="s">
        <v>2764</v>
      </c>
      <c r="K421" s="122">
        <v>41402</v>
      </c>
      <c r="L421" s="159" t="s">
        <v>2765</v>
      </c>
      <c r="M421" s="161">
        <v>29</v>
      </c>
      <c r="N421" s="160" t="s">
        <v>2766</v>
      </c>
    </row>
    <row r="422" spans="1:14" ht="31.5" outlineLevel="1">
      <c r="A422" s="179" t="s">
        <v>2767</v>
      </c>
      <c r="B422" s="162" t="s">
        <v>341</v>
      </c>
      <c r="C422" s="163" t="s">
        <v>131</v>
      </c>
      <c r="D422" s="183" t="s">
        <v>2768</v>
      </c>
      <c r="E422" s="164">
        <v>0</v>
      </c>
      <c r="F422" s="164" t="s">
        <v>441</v>
      </c>
      <c r="G422" s="164" t="s">
        <v>441</v>
      </c>
      <c r="H422" s="164" t="s">
        <v>441</v>
      </c>
      <c r="I422" s="164" t="s">
        <v>441</v>
      </c>
      <c r="J422" s="119" t="s">
        <v>2769</v>
      </c>
      <c r="K422" s="122">
        <v>41491</v>
      </c>
      <c r="L422" s="159" t="s">
        <v>2770</v>
      </c>
      <c r="M422" s="161">
        <v>29</v>
      </c>
      <c r="N422" s="160" t="s">
        <v>2771</v>
      </c>
    </row>
    <row r="423" spans="1:14" ht="31.5" outlineLevel="1">
      <c r="A423" s="179" t="s">
        <v>2772</v>
      </c>
      <c r="B423" s="162" t="s">
        <v>342</v>
      </c>
      <c r="C423" s="163" t="s">
        <v>131</v>
      </c>
      <c r="D423" s="183" t="s">
        <v>2773</v>
      </c>
      <c r="E423" s="164">
        <v>0</v>
      </c>
      <c r="F423" s="164" t="s">
        <v>441</v>
      </c>
      <c r="G423" s="164" t="s">
        <v>441</v>
      </c>
      <c r="H423" s="164" t="s">
        <v>441</v>
      </c>
      <c r="I423" s="164" t="s">
        <v>441</v>
      </c>
      <c r="J423" s="119" t="s">
        <v>2774</v>
      </c>
      <c r="K423" s="122">
        <v>41505</v>
      </c>
      <c r="L423" s="159" t="s">
        <v>2775</v>
      </c>
      <c r="M423" s="161">
        <v>29</v>
      </c>
      <c r="N423" s="160" t="s">
        <v>2776</v>
      </c>
    </row>
    <row r="424" spans="1:14" ht="31.5" outlineLevel="1">
      <c r="A424" s="179" t="s">
        <v>2777</v>
      </c>
      <c r="B424" s="162" t="s">
        <v>343</v>
      </c>
      <c r="C424" s="163" t="s">
        <v>131</v>
      </c>
      <c r="D424" s="183" t="s">
        <v>2778</v>
      </c>
      <c r="E424" s="164">
        <v>0</v>
      </c>
      <c r="F424" s="164" t="s">
        <v>441</v>
      </c>
      <c r="G424" s="164" t="s">
        <v>441</v>
      </c>
      <c r="H424" s="164" t="s">
        <v>441</v>
      </c>
      <c r="I424" s="164" t="s">
        <v>441</v>
      </c>
      <c r="J424" s="119">
        <v>7323</v>
      </c>
      <c r="K424" s="122">
        <v>41449</v>
      </c>
      <c r="L424" s="159" t="s">
        <v>2779</v>
      </c>
      <c r="M424" s="161">
        <v>29</v>
      </c>
      <c r="N424" s="160" t="s">
        <v>2780</v>
      </c>
    </row>
    <row r="425" spans="1:14" ht="31.5" outlineLevel="1">
      <c r="A425" s="179" t="s">
        <v>2781</v>
      </c>
      <c r="B425" s="162" t="s">
        <v>344</v>
      </c>
      <c r="C425" s="163" t="s">
        <v>131</v>
      </c>
      <c r="D425" s="183" t="s">
        <v>2782</v>
      </c>
      <c r="E425" s="164">
        <v>0</v>
      </c>
      <c r="F425" s="164" t="s">
        <v>441</v>
      </c>
      <c r="G425" s="164" t="s">
        <v>441</v>
      </c>
      <c r="H425" s="164" t="s">
        <v>441</v>
      </c>
      <c r="I425" s="164" t="s">
        <v>441</v>
      </c>
      <c r="J425" s="119">
        <v>7680</v>
      </c>
      <c r="K425" s="122">
        <v>41526</v>
      </c>
      <c r="L425" s="159" t="s">
        <v>2783</v>
      </c>
      <c r="M425" s="161">
        <v>29</v>
      </c>
      <c r="N425" s="160" t="s">
        <v>2784</v>
      </c>
    </row>
    <row r="426" spans="1:14" ht="31.5" outlineLevel="1">
      <c r="A426" s="179" t="s">
        <v>2785</v>
      </c>
      <c r="B426" s="162" t="s">
        <v>345</v>
      </c>
      <c r="C426" s="163" t="s">
        <v>131</v>
      </c>
      <c r="D426" s="183" t="s">
        <v>2786</v>
      </c>
      <c r="E426" s="164">
        <v>0</v>
      </c>
      <c r="F426" s="164" t="s">
        <v>441</v>
      </c>
      <c r="G426" s="164" t="s">
        <v>441</v>
      </c>
      <c r="H426" s="164" t="s">
        <v>441</v>
      </c>
      <c r="I426" s="164" t="s">
        <v>441</v>
      </c>
      <c r="J426" s="119" t="s">
        <v>2764</v>
      </c>
      <c r="K426" s="122">
        <v>41402</v>
      </c>
      <c r="L426" s="159" t="s">
        <v>2765</v>
      </c>
      <c r="M426" s="161">
        <v>29</v>
      </c>
      <c r="N426" s="160" t="s">
        <v>2787</v>
      </c>
    </row>
    <row r="427" spans="1:14" ht="47.25" outlineLevel="1">
      <c r="A427" s="179" t="s">
        <v>2788</v>
      </c>
      <c r="B427" s="162" t="s">
        <v>346</v>
      </c>
      <c r="C427" s="163" t="s">
        <v>131</v>
      </c>
      <c r="D427" s="183" t="s">
        <v>2789</v>
      </c>
      <c r="E427" s="164">
        <v>87.138121199999986</v>
      </c>
      <c r="F427" s="164" t="s">
        <v>2663</v>
      </c>
      <c r="G427" s="164" t="s">
        <v>2664</v>
      </c>
      <c r="H427" s="164" t="s">
        <v>2665</v>
      </c>
      <c r="I427" s="164" t="s">
        <v>2666</v>
      </c>
      <c r="J427" s="119">
        <v>6556</v>
      </c>
      <c r="K427" s="122">
        <v>41268</v>
      </c>
      <c r="L427" s="159" t="s">
        <v>2667</v>
      </c>
      <c r="M427" s="161">
        <v>29</v>
      </c>
      <c r="N427" s="160" t="s">
        <v>2790</v>
      </c>
    </row>
    <row r="428" spans="1:14" ht="47.25" outlineLevel="1">
      <c r="A428" s="179" t="s">
        <v>2791</v>
      </c>
      <c r="B428" s="162" t="s">
        <v>347</v>
      </c>
      <c r="C428" s="163" t="s">
        <v>131</v>
      </c>
      <c r="D428" s="183" t="s">
        <v>2792</v>
      </c>
      <c r="E428" s="164">
        <v>26.678480400000009</v>
      </c>
      <c r="F428" s="164" t="s">
        <v>441</v>
      </c>
      <c r="G428" s="164" t="s">
        <v>441</v>
      </c>
      <c r="H428" s="164" t="s">
        <v>441</v>
      </c>
      <c r="I428" s="164" t="s">
        <v>441</v>
      </c>
      <c r="J428" s="119" t="s">
        <v>2793</v>
      </c>
      <c r="K428" s="122">
        <v>41271</v>
      </c>
      <c r="L428" s="159" t="s">
        <v>2794</v>
      </c>
      <c r="M428" s="161">
        <v>29</v>
      </c>
      <c r="N428" s="160" t="s">
        <v>2795</v>
      </c>
    </row>
    <row r="429" spans="1:14" ht="31.5" outlineLevel="1">
      <c r="A429" s="179" t="s">
        <v>2796</v>
      </c>
      <c r="B429" s="162" t="s">
        <v>348</v>
      </c>
      <c r="C429" s="163" t="s">
        <v>131</v>
      </c>
      <c r="D429" s="183" t="s">
        <v>2797</v>
      </c>
      <c r="E429" s="164">
        <v>15.28387</v>
      </c>
      <c r="F429" s="164" t="s">
        <v>441</v>
      </c>
      <c r="G429" s="164" t="s">
        <v>441</v>
      </c>
      <c r="H429" s="164" t="s">
        <v>441</v>
      </c>
      <c r="I429" s="164" t="s">
        <v>441</v>
      </c>
      <c r="J429" s="119">
        <v>6272</v>
      </c>
      <c r="K429" s="122">
        <v>41212</v>
      </c>
      <c r="L429" s="159" t="s">
        <v>2798</v>
      </c>
      <c r="M429" s="161">
        <v>29</v>
      </c>
      <c r="N429" s="160" t="s">
        <v>2799</v>
      </c>
    </row>
    <row r="430" spans="1:14">
      <c r="B430" s="185"/>
    </row>
    <row r="431" spans="1:14">
      <c r="B431" s="185"/>
    </row>
    <row r="432" spans="1:14">
      <c r="B432" s="185"/>
    </row>
    <row r="433" spans="2:2">
      <c r="B433" s="185"/>
    </row>
    <row r="434" spans="2:2">
      <c r="B434" s="185"/>
    </row>
    <row r="435" spans="2:2">
      <c r="B435" s="185"/>
    </row>
    <row r="436" spans="2:2">
      <c r="B436" s="185"/>
    </row>
    <row r="437" spans="2:2">
      <c r="B437" s="185"/>
    </row>
    <row r="438" spans="2:2">
      <c r="B438" s="185"/>
    </row>
    <row r="439" spans="2:2">
      <c r="B439" s="185"/>
    </row>
    <row r="440" spans="2:2">
      <c r="B440" s="185"/>
    </row>
    <row r="441" spans="2:2">
      <c r="B441" s="185"/>
    </row>
    <row r="442" spans="2:2">
      <c r="B442" s="185"/>
    </row>
    <row r="443" spans="2:2">
      <c r="B443" s="185"/>
    </row>
    <row r="444" spans="2:2">
      <c r="B444" s="185"/>
    </row>
    <row r="445" spans="2:2">
      <c r="B445" s="185"/>
    </row>
    <row r="446" spans="2:2">
      <c r="B446" s="185"/>
    </row>
  </sheetData>
  <customSheetViews>
    <customSheetView guid="{AD7E442E-DD5C-42DD-BCA2-ACC5576F7C88}" scale="85" showPageBreaks="1" fitToPage="1" printArea="1"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1"/>
      <headerFooter>
        <oddFooter>&amp;R&amp;P</oddFooter>
      </headerFooter>
    </customSheetView>
    <customSheetView guid="{A211E8FE-0EB8-4B84-973D-E1AEAFDEA977}" scale="85" showPageBreaks="1" fitToPage="1" printArea="1" state="hidden"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2"/>
      <headerFooter>
        <oddFooter>&amp;R&amp;P</oddFooter>
      </headerFooter>
    </customSheetView>
  </customSheetViews>
  <mergeCells count="106">
    <mergeCell ref="N300:N301"/>
    <mergeCell ref="B309:D309"/>
    <mergeCell ref="N312:N313"/>
    <mergeCell ref="B346:D346"/>
    <mergeCell ref="B347:D347"/>
    <mergeCell ref="B396:D396"/>
    <mergeCell ref="N273:N282"/>
    <mergeCell ref="N283:N284"/>
    <mergeCell ref="N285:N286"/>
    <mergeCell ref="N287:N292"/>
    <mergeCell ref="N293:N294"/>
    <mergeCell ref="N297:N299"/>
    <mergeCell ref="N254:N257"/>
    <mergeCell ref="N258:N259"/>
    <mergeCell ref="N260:N265"/>
    <mergeCell ref="N266:N267"/>
    <mergeCell ref="N268:N270"/>
    <mergeCell ref="N271:N272"/>
    <mergeCell ref="G237:G241"/>
    <mergeCell ref="H237:H241"/>
    <mergeCell ref="I237:I241"/>
    <mergeCell ref="N237:N243"/>
    <mergeCell ref="N245:N250"/>
    <mergeCell ref="N251:N253"/>
    <mergeCell ref="A237:A241"/>
    <mergeCell ref="B237:B241"/>
    <mergeCell ref="C237:C241"/>
    <mergeCell ref="D237:D241"/>
    <mergeCell ref="E237:E241"/>
    <mergeCell ref="F237:F241"/>
    <mergeCell ref="I200:I215"/>
    <mergeCell ref="N200:N215"/>
    <mergeCell ref="N216:N218"/>
    <mergeCell ref="N219:N224"/>
    <mergeCell ref="N225:N232"/>
    <mergeCell ref="N233:N236"/>
    <mergeCell ref="N195:N196"/>
    <mergeCell ref="A200:A215"/>
    <mergeCell ref="B200:B215"/>
    <mergeCell ref="C200:C215"/>
    <mergeCell ref="D200:D215"/>
    <mergeCell ref="E200:E215"/>
    <mergeCell ref="F200:F215"/>
    <mergeCell ref="G200:G215"/>
    <mergeCell ref="H200:H215"/>
    <mergeCell ref="N180:N181"/>
    <mergeCell ref="A182:A193"/>
    <mergeCell ref="B182:B193"/>
    <mergeCell ref="C182:C193"/>
    <mergeCell ref="D182:D193"/>
    <mergeCell ref="E182:E193"/>
    <mergeCell ref="F182:F193"/>
    <mergeCell ref="G182:G193"/>
    <mergeCell ref="H182:H193"/>
    <mergeCell ref="I182:I193"/>
    <mergeCell ref="N182:N193"/>
    <mergeCell ref="N147:N148"/>
    <mergeCell ref="N151:N152"/>
    <mergeCell ref="B169:D169"/>
    <mergeCell ref="B170:D170"/>
    <mergeCell ref="N174:N175"/>
    <mergeCell ref="N178:N179"/>
    <mergeCell ref="N110:N124"/>
    <mergeCell ref="N125:N131"/>
    <mergeCell ref="B132:D132"/>
    <mergeCell ref="N133:N137"/>
    <mergeCell ref="N138:N141"/>
    <mergeCell ref="N142:N146"/>
    <mergeCell ref="N100:N109"/>
    <mergeCell ref="A101:A131"/>
    <mergeCell ref="B101:B131"/>
    <mergeCell ref="C101:C131"/>
    <mergeCell ref="D101:D131"/>
    <mergeCell ref="E101:E131"/>
    <mergeCell ref="F101:F131"/>
    <mergeCell ref="G101:G131"/>
    <mergeCell ref="H101:H131"/>
    <mergeCell ref="I101:I131"/>
    <mergeCell ref="N51:N56"/>
    <mergeCell ref="B87:D87"/>
    <mergeCell ref="B88:D88"/>
    <mergeCell ref="N90:N91"/>
    <mergeCell ref="N92:N94"/>
    <mergeCell ref="N96:N98"/>
    <mergeCell ref="N34:N35"/>
    <mergeCell ref="N36:N38"/>
    <mergeCell ref="N39:N40"/>
    <mergeCell ref="N41:N43"/>
    <mergeCell ref="B46:D46"/>
    <mergeCell ref="N47:N50"/>
    <mergeCell ref="A8:D8"/>
    <mergeCell ref="B9:D9"/>
    <mergeCell ref="B10:D10"/>
    <mergeCell ref="B17:D17"/>
    <mergeCell ref="B28:D28"/>
    <mergeCell ref="B29:D29"/>
    <mergeCell ref="A2:N3"/>
    <mergeCell ref="A5:A6"/>
    <mergeCell ref="B5:B6"/>
    <mergeCell ref="C5:C6"/>
    <mergeCell ref="D5:D6"/>
    <mergeCell ref="E5:E6"/>
    <mergeCell ref="F5:I5"/>
    <mergeCell ref="J5:L5"/>
    <mergeCell ref="M5:M6"/>
    <mergeCell ref="N5:N6"/>
  </mergeCells>
  <printOptions horizontalCentered="1"/>
  <pageMargins left="0.27559055118110237" right="0.19685039370078741" top="0.78740157480314965" bottom="0.27559055118110237" header="0" footer="0"/>
  <pageSetup paperSize="9" scale="50" fitToHeight="0" orientation="landscape" r:id="rId3"/>
  <headerFooter>
    <oddFooter>&amp;R&amp;P</oddFooter>
  </headerFooter>
  <rowBreaks count="2" manualBreakCount="2">
    <brk id="85" max="13" man="1"/>
    <brk id="124"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8"/>
  <sheetViews>
    <sheetView view="pageBreakPreview" zoomScaleSheetLayoutView="100" workbookViewId="0">
      <selection activeCell="B34" sqref="B34"/>
    </sheetView>
  </sheetViews>
  <sheetFormatPr defaultRowHeight="11.25"/>
  <cols>
    <col min="1" max="1" width="21.125" style="198" customWidth="1"/>
    <col min="2" max="2" width="45.125" style="198" customWidth="1"/>
    <col min="3" max="3" width="16.875" style="199" customWidth="1"/>
    <col min="4" max="4" width="23" style="202" customWidth="1"/>
    <col min="5" max="5" width="31.875" style="198" customWidth="1"/>
    <col min="6" max="6" width="14.125" style="201" customWidth="1"/>
    <col min="7" max="7" width="14.75" style="201" customWidth="1"/>
    <col min="8" max="16384" width="9" style="187"/>
  </cols>
  <sheetData>
    <row r="2" spans="1:21" ht="39.75" customHeight="1">
      <c r="A2" s="384" t="s">
        <v>2800</v>
      </c>
      <c r="B2" s="384"/>
      <c r="C2" s="384"/>
      <c r="D2" s="384"/>
      <c r="E2" s="384"/>
      <c r="F2" s="384"/>
      <c r="G2" s="384"/>
      <c r="H2" s="186"/>
      <c r="I2" s="186"/>
      <c r="J2" s="186"/>
      <c r="K2" s="186"/>
      <c r="L2" s="186"/>
      <c r="M2" s="186"/>
      <c r="N2" s="186"/>
      <c r="O2" s="186"/>
      <c r="P2" s="186"/>
      <c r="Q2" s="186"/>
      <c r="R2" s="186"/>
      <c r="S2" s="186"/>
      <c r="T2" s="186"/>
      <c r="U2" s="186"/>
    </row>
    <row r="3" spans="1:21" ht="16.5" customHeight="1">
      <c r="A3" s="188"/>
      <c r="B3" s="188"/>
      <c r="C3" s="188"/>
      <c r="D3" s="188"/>
      <c r="E3" s="188"/>
      <c r="F3" s="188"/>
      <c r="G3" s="188"/>
      <c r="H3" s="186"/>
      <c r="I3" s="186"/>
      <c r="J3" s="186"/>
      <c r="K3" s="186"/>
      <c r="L3" s="186"/>
      <c r="M3" s="186"/>
      <c r="N3" s="186"/>
      <c r="O3" s="186"/>
      <c r="P3" s="186"/>
      <c r="Q3" s="186"/>
      <c r="R3" s="186"/>
      <c r="S3" s="186"/>
      <c r="T3" s="186"/>
      <c r="U3" s="186"/>
    </row>
    <row r="4" spans="1:21" ht="12.75" customHeight="1">
      <c r="A4" s="400" t="s">
        <v>2801</v>
      </c>
      <c r="B4" s="400" t="s">
        <v>2802</v>
      </c>
      <c r="C4" s="400" t="s">
        <v>2803</v>
      </c>
      <c r="D4" s="402" t="s">
        <v>2804</v>
      </c>
      <c r="E4" s="404" t="s">
        <v>2805</v>
      </c>
      <c r="F4" s="405"/>
      <c r="G4" s="406"/>
    </row>
    <row r="5" spans="1:21" s="190" customFormat="1" ht="15.75">
      <c r="A5" s="401"/>
      <c r="B5" s="401"/>
      <c r="C5" s="401"/>
      <c r="D5" s="403"/>
      <c r="E5" s="189" t="s">
        <v>2806</v>
      </c>
      <c r="F5" s="189" t="s">
        <v>2807</v>
      </c>
      <c r="G5" s="189" t="s">
        <v>2808</v>
      </c>
    </row>
    <row r="6" spans="1:21" ht="15.75">
      <c r="A6" s="191">
        <v>2</v>
      </c>
      <c r="B6" s="191">
        <v>3</v>
      </c>
      <c r="C6" s="191">
        <v>4</v>
      </c>
      <c r="D6" s="191">
        <v>5</v>
      </c>
      <c r="E6" s="191">
        <v>6</v>
      </c>
      <c r="F6" s="191">
        <v>7</v>
      </c>
      <c r="G6" s="191">
        <v>8</v>
      </c>
    </row>
    <row r="7" spans="1:21" ht="15.75">
      <c r="A7" s="192" t="s">
        <v>2809</v>
      </c>
      <c r="B7" s="193" t="s">
        <v>2810</v>
      </c>
      <c r="C7" s="194">
        <v>41332</v>
      </c>
      <c r="D7" s="195">
        <v>115.5102</v>
      </c>
      <c r="E7" s="192" t="s">
        <v>2811</v>
      </c>
      <c r="F7" s="196" t="s">
        <v>2812</v>
      </c>
      <c r="G7" s="196" t="s">
        <v>2813</v>
      </c>
    </row>
    <row r="8" spans="1:21" ht="15.75">
      <c r="A8" s="192" t="s">
        <v>2814</v>
      </c>
      <c r="B8" s="193" t="s">
        <v>2815</v>
      </c>
      <c r="C8" s="194">
        <v>41352</v>
      </c>
      <c r="D8" s="195">
        <v>138.51311999999999</v>
      </c>
      <c r="E8" s="192" t="s">
        <v>2816</v>
      </c>
      <c r="F8" s="196" t="s">
        <v>2817</v>
      </c>
      <c r="G8" s="196" t="s">
        <v>2818</v>
      </c>
    </row>
    <row r="9" spans="1:21" ht="15.75">
      <c r="A9" s="192" t="s">
        <v>2819</v>
      </c>
      <c r="B9" s="193" t="s">
        <v>2820</v>
      </c>
      <c r="C9" s="194">
        <v>41463</v>
      </c>
      <c r="D9" s="195">
        <v>66.206999999999994</v>
      </c>
      <c r="E9" s="192" t="s">
        <v>2821</v>
      </c>
      <c r="F9" s="196" t="s">
        <v>2822</v>
      </c>
      <c r="G9" s="196" t="s">
        <v>2818</v>
      </c>
    </row>
    <row r="10" spans="1:21" ht="15.75">
      <c r="A10" s="192" t="s">
        <v>2823</v>
      </c>
      <c r="B10" s="192" t="s">
        <v>2824</v>
      </c>
      <c r="C10" s="194">
        <v>41376</v>
      </c>
      <c r="D10" s="195">
        <v>240.02905999999999</v>
      </c>
      <c r="E10" s="192" t="s">
        <v>2825</v>
      </c>
      <c r="F10" s="196" t="s">
        <v>2826</v>
      </c>
      <c r="G10" s="196" t="s">
        <v>2827</v>
      </c>
    </row>
    <row r="11" spans="1:21" ht="15.75">
      <c r="A11" s="192" t="s">
        <v>2828</v>
      </c>
      <c r="B11" s="192" t="s">
        <v>2829</v>
      </c>
      <c r="C11" s="194">
        <v>41415</v>
      </c>
      <c r="D11" s="195">
        <v>25.50995</v>
      </c>
      <c r="E11" s="192" t="s">
        <v>2811</v>
      </c>
      <c r="F11" s="196" t="s">
        <v>2812</v>
      </c>
      <c r="G11" s="196" t="s">
        <v>2813</v>
      </c>
    </row>
    <row r="12" spans="1:21" ht="15.75">
      <c r="A12" s="192" t="s">
        <v>2830</v>
      </c>
      <c r="B12" s="192" t="s">
        <v>2831</v>
      </c>
      <c r="C12" s="194">
        <v>41589</v>
      </c>
      <c r="D12" s="195">
        <v>87.014970000000005</v>
      </c>
      <c r="E12" s="192" t="s">
        <v>2832</v>
      </c>
      <c r="F12" s="196" t="s">
        <v>2833</v>
      </c>
      <c r="G12" s="196" t="s">
        <v>2834</v>
      </c>
    </row>
    <row r="13" spans="1:21" ht="15.75">
      <c r="A13" s="192" t="s">
        <v>2835</v>
      </c>
      <c r="B13" s="192" t="s">
        <v>2836</v>
      </c>
      <c r="C13" s="194">
        <v>41443</v>
      </c>
      <c r="D13" s="195">
        <v>81.8155</v>
      </c>
      <c r="E13" s="192" t="s">
        <v>2832</v>
      </c>
      <c r="F13" s="196" t="s">
        <v>2833</v>
      </c>
      <c r="G13" s="196" t="s">
        <v>2834</v>
      </c>
    </row>
    <row r="14" spans="1:21" ht="15.75">
      <c r="A14" s="192" t="s">
        <v>2837</v>
      </c>
      <c r="B14" s="192" t="s">
        <v>2838</v>
      </c>
      <c r="C14" s="194">
        <v>41583</v>
      </c>
      <c r="D14" s="195">
        <v>8.9064500000000013</v>
      </c>
      <c r="E14" s="192" t="s">
        <v>2832</v>
      </c>
      <c r="F14" s="196" t="s">
        <v>2833</v>
      </c>
      <c r="G14" s="196" t="s">
        <v>2834</v>
      </c>
    </row>
    <row r="15" spans="1:21" ht="15.75">
      <c r="A15" s="192" t="s">
        <v>2839</v>
      </c>
      <c r="B15" s="192" t="s">
        <v>2840</v>
      </c>
      <c r="C15" s="194">
        <v>41303</v>
      </c>
      <c r="D15" s="195">
        <v>3664.99</v>
      </c>
      <c r="E15" s="192" t="s">
        <v>2841</v>
      </c>
      <c r="F15" s="196" t="s">
        <v>2842</v>
      </c>
      <c r="G15" s="196" t="s">
        <v>2843</v>
      </c>
    </row>
    <row r="16" spans="1:21" ht="15.75">
      <c r="A16" s="192" t="s">
        <v>2844</v>
      </c>
      <c r="B16" s="192" t="s">
        <v>2845</v>
      </c>
      <c r="C16" s="194">
        <v>41304</v>
      </c>
      <c r="D16" s="195">
        <v>846.4</v>
      </c>
      <c r="E16" s="192" t="s">
        <v>2846</v>
      </c>
      <c r="F16" s="196" t="s">
        <v>2847</v>
      </c>
      <c r="G16" s="196" t="s">
        <v>2848</v>
      </c>
    </row>
    <row r="17" spans="1:7" ht="15.75">
      <c r="A17" s="192" t="s">
        <v>2849</v>
      </c>
      <c r="B17" s="193" t="s">
        <v>2850</v>
      </c>
      <c r="C17" s="194">
        <v>41306</v>
      </c>
      <c r="D17" s="195">
        <v>1169.17821</v>
      </c>
      <c r="E17" s="192" t="s">
        <v>2832</v>
      </c>
      <c r="F17" s="196" t="s">
        <v>2833</v>
      </c>
      <c r="G17" s="196" t="s">
        <v>2834</v>
      </c>
    </row>
    <row r="18" spans="1:7" ht="15.75">
      <c r="A18" s="192" t="s">
        <v>2851</v>
      </c>
      <c r="B18" s="192" t="s">
        <v>2852</v>
      </c>
      <c r="C18" s="194">
        <v>41306</v>
      </c>
      <c r="D18" s="195">
        <v>2583.7468799999997</v>
      </c>
      <c r="E18" s="192" t="s">
        <v>2846</v>
      </c>
      <c r="F18" s="196" t="s">
        <v>2847</v>
      </c>
      <c r="G18" s="196" t="s">
        <v>2848</v>
      </c>
    </row>
    <row r="19" spans="1:7" ht="15.75">
      <c r="A19" s="192" t="s">
        <v>2853</v>
      </c>
      <c r="B19" s="193" t="s">
        <v>2854</v>
      </c>
      <c r="C19" s="194">
        <v>41316</v>
      </c>
      <c r="D19" s="195">
        <v>2359.6896000000002</v>
      </c>
      <c r="E19" s="192" t="s">
        <v>2855</v>
      </c>
      <c r="F19" s="196" t="s">
        <v>2856</v>
      </c>
      <c r="G19" s="196" t="s">
        <v>2857</v>
      </c>
    </row>
    <row r="20" spans="1:7" ht="15.75">
      <c r="A20" s="192" t="s">
        <v>2858</v>
      </c>
      <c r="B20" s="192" t="s">
        <v>2859</v>
      </c>
      <c r="C20" s="194">
        <v>41367</v>
      </c>
      <c r="D20" s="195">
        <v>347.17129999999997</v>
      </c>
      <c r="E20" s="192" t="s">
        <v>2832</v>
      </c>
      <c r="F20" s="196" t="s">
        <v>2833</v>
      </c>
      <c r="G20" s="196" t="s">
        <v>2834</v>
      </c>
    </row>
    <row r="21" spans="1:7" ht="15.75">
      <c r="A21" s="192" t="s">
        <v>2860</v>
      </c>
      <c r="B21" s="192" t="s">
        <v>2861</v>
      </c>
      <c r="C21" s="194">
        <v>41368</v>
      </c>
      <c r="D21" s="195">
        <v>321.50170000000003</v>
      </c>
      <c r="E21" s="192" t="s">
        <v>2811</v>
      </c>
      <c r="F21" s="196" t="s">
        <v>2812</v>
      </c>
      <c r="G21" s="196" t="s">
        <v>2813</v>
      </c>
    </row>
    <row r="22" spans="1:7" ht="15.75">
      <c r="A22" s="192" t="s">
        <v>2862</v>
      </c>
      <c r="B22" s="192" t="s">
        <v>2863</v>
      </c>
      <c r="C22" s="194">
        <v>41368</v>
      </c>
      <c r="D22" s="195">
        <v>300.07175999999998</v>
      </c>
      <c r="E22" s="192" t="s">
        <v>2864</v>
      </c>
      <c r="F22" s="196" t="s">
        <v>2865</v>
      </c>
      <c r="G22" s="196" t="s">
        <v>2866</v>
      </c>
    </row>
    <row r="23" spans="1:7" ht="15.75">
      <c r="A23" s="192" t="s">
        <v>2867</v>
      </c>
      <c r="B23" s="192" t="s">
        <v>2868</v>
      </c>
      <c r="C23" s="194">
        <v>41368</v>
      </c>
      <c r="D23" s="195">
        <v>234.87774999999999</v>
      </c>
      <c r="E23" s="192" t="s">
        <v>2832</v>
      </c>
      <c r="F23" s="196" t="s">
        <v>2833</v>
      </c>
      <c r="G23" s="196" t="s">
        <v>2834</v>
      </c>
    </row>
    <row r="24" spans="1:7" ht="15.75">
      <c r="A24" s="192" t="s">
        <v>2869</v>
      </c>
      <c r="B24" s="192" t="s">
        <v>2870</v>
      </c>
      <c r="C24" s="194">
        <v>41368</v>
      </c>
      <c r="D24" s="195">
        <v>130.08933999999999</v>
      </c>
      <c r="E24" s="192" t="s">
        <v>2871</v>
      </c>
      <c r="F24" s="196" t="s">
        <v>2872</v>
      </c>
      <c r="G24" s="196" t="s">
        <v>2818</v>
      </c>
    </row>
    <row r="25" spans="1:7" ht="15.75">
      <c r="A25" s="192" t="s">
        <v>2873</v>
      </c>
      <c r="B25" s="192" t="s">
        <v>2874</v>
      </c>
      <c r="C25" s="194">
        <v>41368</v>
      </c>
      <c r="D25" s="195">
        <v>140.80586</v>
      </c>
      <c r="E25" s="192" t="s">
        <v>2875</v>
      </c>
      <c r="F25" s="196" t="s">
        <v>2876</v>
      </c>
      <c r="G25" s="196" t="s">
        <v>2877</v>
      </c>
    </row>
    <row r="26" spans="1:7" ht="15.75">
      <c r="A26" s="192" t="s">
        <v>2878</v>
      </c>
      <c r="B26" s="193" t="s">
        <v>2879</v>
      </c>
      <c r="C26" s="194">
        <v>41368</v>
      </c>
      <c r="D26" s="195">
        <v>492.70499999999998</v>
      </c>
      <c r="E26" s="192" t="s">
        <v>2880</v>
      </c>
      <c r="F26" s="196" t="s">
        <v>2881</v>
      </c>
      <c r="G26" s="196" t="s">
        <v>2848</v>
      </c>
    </row>
    <row r="27" spans="1:7" ht="15.75">
      <c r="A27" s="192" t="s">
        <v>2882</v>
      </c>
      <c r="B27" s="193" t="s">
        <v>2883</v>
      </c>
      <c r="C27" s="194">
        <v>41368</v>
      </c>
      <c r="D27" s="195">
        <v>447.52832000000001</v>
      </c>
      <c r="E27" s="192" t="s">
        <v>2884</v>
      </c>
      <c r="F27" s="196" t="s">
        <v>2885</v>
      </c>
      <c r="G27" s="196" t="s">
        <v>2886</v>
      </c>
    </row>
    <row r="28" spans="1:7" ht="15.75">
      <c r="A28" s="192" t="s">
        <v>2887</v>
      </c>
      <c r="B28" s="193" t="s">
        <v>2850</v>
      </c>
      <c r="C28" s="194">
        <v>41376</v>
      </c>
      <c r="D28" s="195">
        <v>1834.5703100000001</v>
      </c>
      <c r="E28" s="192" t="s">
        <v>2888</v>
      </c>
      <c r="F28" s="196" t="s">
        <v>2889</v>
      </c>
      <c r="G28" s="196" t="s">
        <v>2890</v>
      </c>
    </row>
    <row r="29" spans="1:7" ht="15.75">
      <c r="A29" s="192" t="s">
        <v>2891</v>
      </c>
      <c r="B29" s="192" t="s">
        <v>2892</v>
      </c>
      <c r="C29" s="194">
        <v>41382</v>
      </c>
      <c r="D29" s="195">
        <v>1197</v>
      </c>
      <c r="E29" s="192" t="s">
        <v>2841</v>
      </c>
      <c r="F29" s="196" t="s">
        <v>2842</v>
      </c>
      <c r="G29" s="196" t="s">
        <v>2843</v>
      </c>
    </row>
    <row r="30" spans="1:7" ht="15.75">
      <c r="A30" s="192" t="s">
        <v>2893</v>
      </c>
      <c r="B30" s="193" t="s">
        <v>2854</v>
      </c>
      <c r="C30" s="194">
        <v>41381</v>
      </c>
      <c r="D30" s="195">
        <v>6145.3798299999999</v>
      </c>
      <c r="E30" s="192" t="s">
        <v>2894</v>
      </c>
      <c r="F30" s="196" t="s">
        <v>2895</v>
      </c>
      <c r="G30" s="196" t="s">
        <v>2896</v>
      </c>
    </row>
    <row r="31" spans="1:7" ht="15.75">
      <c r="A31" s="192" t="s">
        <v>2897</v>
      </c>
      <c r="B31" s="193" t="s">
        <v>2898</v>
      </c>
      <c r="C31" s="194">
        <v>41386</v>
      </c>
      <c r="D31" s="195">
        <v>380.15800000000002</v>
      </c>
      <c r="E31" s="192" t="s">
        <v>2899</v>
      </c>
      <c r="F31" s="196" t="s">
        <v>2900</v>
      </c>
      <c r="G31" s="196" t="s">
        <v>2901</v>
      </c>
    </row>
    <row r="32" spans="1:7" ht="15.75">
      <c r="A32" s="192" t="s">
        <v>2902</v>
      </c>
      <c r="B32" s="193" t="s">
        <v>2903</v>
      </c>
      <c r="C32" s="194">
        <v>41389</v>
      </c>
      <c r="D32" s="195">
        <v>604.92710999999997</v>
      </c>
      <c r="E32" s="192" t="s">
        <v>2904</v>
      </c>
      <c r="F32" s="196" t="s">
        <v>2905</v>
      </c>
      <c r="G32" s="196" t="s">
        <v>2896</v>
      </c>
    </row>
    <row r="33" spans="1:7" ht="15.75">
      <c r="A33" s="192" t="s">
        <v>2906</v>
      </c>
      <c r="B33" s="192" t="s">
        <v>2907</v>
      </c>
      <c r="C33" s="194">
        <v>41430</v>
      </c>
      <c r="D33" s="195">
        <v>2282</v>
      </c>
      <c r="E33" s="192" t="s">
        <v>2841</v>
      </c>
      <c r="F33" s="196" t="s">
        <v>2842</v>
      </c>
      <c r="G33" s="196" t="s">
        <v>2843</v>
      </c>
    </row>
    <row r="34" spans="1:7" ht="15.75">
      <c r="A34" s="192" t="s">
        <v>2908</v>
      </c>
      <c r="B34" s="192" t="s">
        <v>2909</v>
      </c>
      <c r="C34" s="194">
        <v>41470</v>
      </c>
      <c r="D34" s="195">
        <v>293.40990000000005</v>
      </c>
      <c r="E34" s="192" t="s">
        <v>2832</v>
      </c>
      <c r="F34" s="196" t="s">
        <v>2833</v>
      </c>
      <c r="G34" s="196" t="s">
        <v>2834</v>
      </c>
    </row>
    <row r="35" spans="1:7" ht="15.75">
      <c r="A35" s="192" t="s">
        <v>2910</v>
      </c>
      <c r="B35" s="192" t="s">
        <v>2911</v>
      </c>
      <c r="C35" s="194">
        <v>41500</v>
      </c>
      <c r="D35" s="195">
        <v>2327.0083799999998</v>
      </c>
      <c r="E35" s="192" t="s">
        <v>2846</v>
      </c>
      <c r="F35" s="196" t="s">
        <v>2847</v>
      </c>
      <c r="G35" s="196" t="s">
        <v>2848</v>
      </c>
    </row>
    <row r="36" spans="1:7" ht="15.75">
      <c r="A36" s="192" t="s">
        <v>2912</v>
      </c>
      <c r="B36" s="192" t="s">
        <v>2913</v>
      </c>
      <c r="C36" s="194">
        <v>41541</v>
      </c>
      <c r="D36" s="195">
        <v>320.952</v>
      </c>
      <c r="E36" s="192" t="s">
        <v>2914</v>
      </c>
      <c r="F36" s="196" t="s">
        <v>2915</v>
      </c>
      <c r="G36" s="196" t="s">
        <v>2813</v>
      </c>
    </row>
    <row r="37" spans="1:7" ht="15.75">
      <c r="A37" s="192" t="s">
        <v>2916</v>
      </c>
      <c r="B37" s="192" t="s">
        <v>2917</v>
      </c>
      <c r="C37" s="194">
        <v>41544</v>
      </c>
      <c r="D37" s="195">
        <v>9615.5</v>
      </c>
      <c r="E37" s="192" t="s">
        <v>2841</v>
      </c>
      <c r="F37" s="196" t="s">
        <v>2842</v>
      </c>
      <c r="G37" s="196" t="s">
        <v>2843</v>
      </c>
    </row>
    <row r="38" spans="1:7" ht="15.75">
      <c r="A38" s="192" t="s">
        <v>2918</v>
      </c>
      <c r="B38" s="192" t="s">
        <v>2919</v>
      </c>
      <c r="C38" s="194">
        <v>41555</v>
      </c>
      <c r="D38" s="195">
        <v>218.95844</v>
      </c>
      <c r="E38" s="192" t="s">
        <v>2920</v>
      </c>
      <c r="F38" s="196" t="s">
        <v>2921</v>
      </c>
      <c r="G38" s="196" t="s">
        <v>2922</v>
      </c>
    </row>
    <row r="39" spans="1:7" ht="15.75">
      <c r="A39" s="192" t="s">
        <v>2923</v>
      </c>
      <c r="B39" s="192" t="s">
        <v>2924</v>
      </c>
      <c r="C39" s="194">
        <v>41558</v>
      </c>
      <c r="D39" s="195">
        <v>3065.0972000000002</v>
      </c>
      <c r="E39" s="192" t="s">
        <v>2846</v>
      </c>
      <c r="F39" s="196" t="s">
        <v>2847</v>
      </c>
      <c r="G39" s="196" t="s">
        <v>2848</v>
      </c>
    </row>
    <row r="40" spans="1:7" ht="15.75">
      <c r="A40" s="192" t="s">
        <v>2925</v>
      </c>
      <c r="B40" s="192" t="s">
        <v>2926</v>
      </c>
      <c r="C40" s="194">
        <v>41563</v>
      </c>
      <c r="D40" s="195">
        <v>4931</v>
      </c>
      <c r="E40" s="192" t="s">
        <v>2841</v>
      </c>
      <c r="F40" s="196" t="s">
        <v>2842</v>
      </c>
      <c r="G40" s="196" t="s">
        <v>2843</v>
      </c>
    </row>
    <row r="41" spans="1:7" ht="15.75">
      <c r="A41" s="192" t="s">
        <v>2927</v>
      </c>
      <c r="B41" s="193" t="s">
        <v>2928</v>
      </c>
      <c r="C41" s="194">
        <v>41561</v>
      </c>
      <c r="D41" s="195">
        <v>380.46595000000002</v>
      </c>
      <c r="E41" s="192" t="s">
        <v>2929</v>
      </c>
      <c r="F41" s="196" t="s">
        <v>2930</v>
      </c>
      <c r="G41" s="196" t="s">
        <v>2931</v>
      </c>
    </row>
    <row r="42" spans="1:7" ht="15.75">
      <c r="A42" s="192" t="s">
        <v>2932</v>
      </c>
      <c r="B42" s="193" t="s">
        <v>2850</v>
      </c>
      <c r="C42" s="194">
        <v>41561</v>
      </c>
      <c r="D42" s="195">
        <v>3774.0487799999996</v>
      </c>
      <c r="E42" s="192" t="s">
        <v>2888</v>
      </c>
      <c r="F42" s="196" t="s">
        <v>2889</v>
      </c>
      <c r="G42" s="196" t="s">
        <v>2890</v>
      </c>
    </row>
    <row r="43" spans="1:7" ht="15.75">
      <c r="A43" s="192" t="s">
        <v>2933</v>
      </c>
      <c r="B43" s="193" t="s">
        <v>2883</v>
      </c>
      <c r="C43" s="194">
        <v>41555</v>
      </c>
      <c r="D43" s="195">
        <v>469.70596</v>
      </c>
      <c r="E43" s="192" t="s">
        <v>2884</v>
      </c>
      <c r="F43" s="196" t="s">
        <v>2885</v>
      </c>
      <c r="G43" s="196" t="s">
        <v>2886</v>
      </c>
    </row>
    <row r="44" spans="1:7" ht="15.75">
      <c r="A44" s="192" t="s">
        <v>2934</v>
      </c>
      <c r="B44" s="193" t="s">
        <v>2879</v>
      </c>
      <c r="C44" s="194">
        <v>41563</v>
      </c>
      <c r="D44" s="195">
        <v>855.5</v>
      </c>
      <c r="E44" s="192" t="s">
        <v>2880</v>
      </c>
      <c r="F44" s="196" t="s">
        <v>2881</v>
      </c>
      <c r="G44" s="196" t="s">
        <v>2848</v>
      </c>
    </row>
    <row r="45" spans="1:7" ht="15.75">
      <c r="A45" s="192" t="s">
        <v>2935</v>
      </c>
      <c r="B45" s="193" t="s">
        <v>2936</v>
      </c>
      <c r="C45" s="194">
        <v>41555</v>
      </c>
      <c r="D45" s="195">
        <v>5851.2514800000008</v>
      </c>
      <c r="E45" s="192" t="s">
        <v>2894</v>
      </c>
      <c r="F45" s="196" t="s">
        <v>2895</v>
      </c>
      <c r="G45" s="196" t="s">
        <v>2896</v>
      </c>
    </row>
    <row r="46" spans="1:7" ht="15.75">
      <c r="A46" s="192" t="s">
        <v>2937</v>
      </c>
      <c r="B46" s="192" t="s">
        <v>2938</v>
      </c>
      <c r="C46" s="194">
        <v>41565</v>
      </c>
      <c r="D46" s="195">
        <v>275.78640000000001</v>
      </c>
      <c r="E46" s="192" t="s">
        <v>2871</v>
      </c>
      <c r="F46" s="196" t="s">
        <v>2872</v>
      </c>
      <c r="G46" s="196" t="s">
        <v>2818</v>
      </c>
    </row>
    <row r="47" spans="1:7" ht="15.75">
      <c r="A47" s="192" t="s">
        <v>2939</v>
      </c>
      <c r="B47" s="193" t="s">
        <v>2940</v>
      </c>
      <c r="C47" s="194">
        <v>41565</v>
      </c>
      <c r="D47" s="195">
        <v>36.115190000000005</v>
      </c>
      <c r="E47" s="192" t="s">
        <v>2941</v>
      </c>
      <c r="F47" s="196" t="s">
        <v>2942</v>
      </c>
      <c r="G47" s="196" t="s">
        <v>2943</v>
      </c>
    </row>
    <row r="48" spans="1:7" ht="15.75">
      <c r="A48" s="192" t="s">
        <v>2944</v>
      </c>
      <c r="B48" s="193" t="s">
        <v>2945</v>
      </c>
      <c r="C48" s="194">
        <v>41568</v>
      </c>
      <c r="D48" s="195">
        <v>115.974</v>
      </c>
      <c r="E48" s="192" t="s">
        <v>2946</v>
      </c>
      <c r="F48" s="196" t="s">
        <v>2947</v>
      </c>
      <c r="G48" s="196" t="s">
        <v>2948</v>
      </c>
    </row>
    <row r="49" spans="1:7" ht="15.75">
      <c r="A49" s="192" t="s">
        <v>2949</v>
      </c>
      <c r="B49" s="193" t="s">
        <v>2950</v>
      </c>
      <c r="C49" s="194">
        <v>41568</v>
      </c>
      <c r="D49" s="195">
        <v>505.69902000000002</v>
      </c>
      <c r="E49" s="192" t="s">
        <v>2951</v>
      </c>
      <c r="F49" s="196" t="s">
        <v>2952</v>
      </c>
      <c r="G49" s="196" t="s">
        <v>2953</v>
      </c>
    </row>
    <row r="50" spans="1:7" ht="15.75">
      <c r="A50" s="192" t="s">
        <v>2954</v>
      </c>
      <c r="B50" s="193" t="s">
        <v>2955</v>
      </c>
      <c r="C50" s="194">
        <v>41577</v>
      </c>
      <c r="D50" s="195">
        <v>101.09532</v>
      </c>
      <c r="E50" s="192" t="s">
        <v>2956</v>
      </c>
      <c r="F50" s="196" t="s">
        <v>2957</v>
      </c>
      <c r="G50" s="196" t="s">
        <v>2958</v>
      </c>
    </row>
    <row r="51" spans="1:7" ht="15.75">
      <c r="A51" s="192" t="s">
        <v>2959</v>
      </c>
      <c r="B51" s="193" t="s">
        <v>2936</v>
      </c>
      <c r="C51" s="194">
        <v>41577</v>
      </c>
      <c r="D51" s="195">
        <v>885.88695999999993</v>
      </c>
      <c r="E51" s="192" t="s">
        <v>2960</v>
      </c>
      <c r="F51" s="196" t="s">
        <v>2961</v>
      </c>
      <c r="G51" s="196" t="s">
        <v>2962</v>
      </c>
    </row>
    <row r="52" spans="1:7" ht="15.75">
      <c r="A52" s="192" t="s">
        <v>2963</v>
      </c>
      <c r="B52" s="192" t="s">
        <v>2964</v>
      </c>
      <c r="C52" s="194">
        <v>41578</v>
      </c>
      <c r="D52" s="195">
        <v>357.09750000000003</v>
      </c>
      <c r="E52" s="192" t="s">
        <v>2871</v>
      </c>
      <c r="F52" s="196" t="s">
        <v>2872</v>
      </c>
      <c r="G52" s="196" t="s">
        <v>2818</v>
      </c>
    </row>
    <row r="53" spans="1:7" ht="15.75">
      <c r="A53" s="192" t="s">
        <v>2965</v>
      </c>
      <c r="B53" s="192" t="s">
        <v>2966</v>
      </c>
      <c r="C53" s="194">
        <v>41572</v>
      </c>
      <c r="D53" s="195">
        <v>575.11970999999994</v>
      </c>
      <c r="E53" s="192" t="s">
        <v>2967</v>
      </c>
      <c r="F53" s="196" t="s">
        <v>2968</v>
      </c>
      <c r="G53" s="196" t="s">
        <v>2931</v>
      </c>
    </row>
    <row r="54" spans="1:7" ht="15.75">
      <c r="A54" s="192" t="s">
        <v>2969</v>
      </c>
      <c r="B54" s="192" t="s">
        <v>2970</v>
      </c>
      <c r="C54" s="194">
        <v>41586</v>
      </c>
      <c r="D54" s="195">
        <v>214.14599999999999</v>
      </c>
      <c r="E54" s="192" t="s">
        <v>2871</v>
      </c>
      <c r="F54" s="196" t="s">
        <v>2872</v>
      </c>
      <c r="G54" s="196" t="s">
        <v>2818</v>
      </c>
    </row>
    <row r="55" spans="1:7" ht="15.75">
      <c r="A55" s="192" t="s">
        <v>2971</v>
      </c>
      <c r="B55" s="193" t="s">
        <v>2972</v>
      </c>
      <c r="C55" s="194">
        <v>41593</v>
      </c>
      <c r="D55" s="195">
        <v>773.7405</v>
      </c>
      <c r="E55" s="192" t="s">
        <v>2973</v>
      </c>
      <c r="F55" s="196" t="s">
        <v>2856</v>
      </c>
      <c r="G55" s="196" t="s">
        <v>2974</v>
      </c>
    </row>
    <row r="56" spans="1:7" ht="15.75">
      <c r="A56" s="192" t="s">
        <v>2975</v>
      </c>
      <c r="B56" s="192" t="s">
        <v>2976</v>
      </c>
      <c r="C56" s="194">
        <v>41598</v>
      </c>
      <c r="D56" s="195">
        <v>381.49964</v>
      </c>
      <c r="E56" s="192" t="s">
        <v>2832</v>
      </c>
      <c r="F56" s="196" t="s">
        <v>2833</v>
      </c>
      <c r="G56" s="196" t="s">
        <v>2834</v>
      </c>
    </row>
    <row r="57" spans="1:7" ht="15.75">
      <c r="A57" s="192" t="s">
        <v>2977</v>
      </c>
      <c r="B57" s="193" t="s">
        <v>2978</v>
      </c>
      <c r="C57" s="194">
        <v>41591</v>
      </c>
      <c r="D57" s="195">
        <v>112.50958</v>
      </c>
      <c r="E57" s="192" t="s">
        <v>2979</v>
      </c>
      <c r="F57" s="196" t="s">
        <v>2980</v>
      </c>
      <c r="G57" s="196" t="s">
        <v>2834</v>
      </c>
    </row>
    <row r="58" spans="1:7" ht="15.75">
      <c r="A58" s="192" t="s">
        <v>2981</v>
      </c>
      <c r="B58" s="193" t="s">
        <v>2936</v>
      </c>
      <c r="C58" s="194">
        <v>41614</v>
      </c>
      <c r="D58" s="195">
        <v>171.80045000000001</v>
      </c>
      <c r="E58" s="192" t="s">
        <v>2982</v>
      </c>
      <c r="F58" s="196" t="s">
        <v>2983</v>
      </c>
      <c r="G58" s="196" t="s">
        <v>2984</v>
      </c>
    </row>
    <row r="59" spans="1:7" ht="15.75">
      <c r="A59" s="192" t="s">
        <v>2985</v>
      </c>
      <c r="B59" s="192" t="s">
        <v>2986</v>
      </c>
      <c r="C59" s="194">
        <v>41586</v>
      </c>
      <c r="D59" s="195">
        <v>867.25752</v>
      </c>
      <c r="E59" s="192" t="s">
        <v>2846</v>
      </c>
      <c r="F59" s="196" t="s">
        <v>2847</v>
      </c>
      <c r="G59" s="196" t="s">
        <v>2848</v>
      </c>
    </row>
    <row r="60" spans="1:7" ht="15.75">
      <c r="A60" s="192" t="s">
        <v>2987</v>
      </c>
      <c r="B60" s="192" t="s">
        <v>2988</v>
      </c>
      <c r="C60" s="194">
        <v>41304</v>
      </c>
      <c r="D60" s="195">
        <v>2454.4</v>
      </c>
      <c r="E60" s="192" t="s">
        <v>2880</v>
      </c>
      <c r="F60" s="196" t="s">
        <v>2881</v>
      </c>
      <c r="G60" s="196" t="s">
        <v>2848</v>
      </c>
    </row>
    <row r="61" spans="1:7" ht="15.75">
      <c r="A61" s="192" t="s">
        <v>2989</v>
      </c>
      <c r="B61" s="192" t="s">
        <v>2990</v>
      </c>
      <c r="C61" s="194">
        <v>41381</v>
      </c>
      <c r="D61" s="195">
        <v>5536.8810000000003</v>
      </c>
      <c r="E61" s="192" t="s">
        <v>2991</v>
      </c>
      <c r="F61" s="196" t="s">
        <v>2992</v>
      </c>
      <c r="G61" s="196" t="s">
        <v>2993</v>
      </c>
    </row>
    <row r="62" spans="1:7" ht="15.75">
      <c r="A62" s="192" t="s">
        <v>2994</v>
      </c>
      <c r="B62" s="192" t="s">
        <v>2995</v>
      </c>
      <c r="C62" s="194">
        <v>41507</v>
      </c>
      <c r="D62" s="195">
        <v>7021.4719999999998</v>
      </c>
      <c r="E62" s="192" t="s">
        <v>2996</v>
      </c>
      <c r="F62" s="196" t="s">
        <v>2997</v>
      </c>
      <c r="G62" s="196" t="s">
        <v>2998</v>
      </c>
    </row>
    <row r="63" spans="1:7" ht="15.75">
      <c r="A63" s="192" t="s">
        <v>2999</v>
      </c>
      <c r="B63" s="193" t="s">
        <v>3000</v>
      </c>
      <c r="C63" s="194">
        <v>41541</v>
      </c>
      <c r="D63" s="195">
        <v>202.40723</v>
      </c>
      <c r="E63" s="192" t="s">
        <v>3001</v>
      </c>
      <c r="F63" s="196" t="s">
        <v>2833</v>
      </c>
      <c r="G63" s="196" t="s">
        <v>2834</v>
      </c>
    </row>
    <row r="64" spans="1:7" ht="15.75">
      <c r="A64" s="192" t="s">
        <v>3002</v>
      </c>
      <c r="B64" s="192" t="s">
        <v>3003</v>
      </c>
      <c r="C64" s="194">
        <v>41565</v>
      </c>
      <c r="D64" s="195">
        <v>8184.0427</v>
      </c>
      <c r="E64" s="192" t="s">
        <v>3004</v>
      </c>
      <c r="F64" s="196" t="s">
        <v>3005</v>
      </c>
      <c r="G64" s="196" t="s">
        <v>3006</v>
      </c>
    </row>
    <row r="65" spans="1:7" ht="15.75">
      <c r="A65" s="192" t="s">
        <v>3007</v>
      </c>
      <c r="B65" s="193" t="s">
        <v>3008</v>
      </c>
      <c r="C65" s="194">
        <v>41583</v>
      </c>
      <c r="D65" s="195">
        <v>207.09</v>
      </c>
      <c r="E65" s="192" t="s">
        <v>3009</v>
      </c>
      <c r="F65" s="196" t="s">
        <v>3010</v>
      </c>
      <c r="G65" s="196" t="s">
        <v>3011</v>
      </c>
    </row>
    <row r="66" spans="1:7" ht="15.75">
      <c r="A66" s="192" t="s">
        <v>3012</v>
      </c>
      <c r="B66" s="193" t="s">
        <v>3013</v>
      </c>
      <c r="C66" s="194">
        <v>41628</v>
      </c>
      <c r="D66" s="195">
        <v>3544.71992</v>
      </c>
      <c r="E66" s="192" t="s">
        <v>3004</v>
      </c>
      <c r="F66" s="196" t="s">
        <v>3005</v>
      </c>
      <c r="G66" s="196" t="s">
        <v>3006</v>
      </c>
    </row>
    <row r="68" spans="1:7" ht="15.75">
      <c r="A68" s="197" t="s">
        <v>3014</v>
      </c>
      <c r="D68" s="200">
        <f>SUM(D7:D66)</f>
        <v>90873.935949999985</v>
      </c>
    </row>
  </sheetData>
  <customSheetViews>
    <customSheetView guid="{AD7E442E-DD5C-42DD-BCA2-ACC5576F7C88}" showPageBreaks="1" fitToPage="1" printArea="1" view="pageBreakPreview">
      <selection activeCell="B34" sqref="B34"/>
      <pageMargins left="0.27559055118110237" right="0.27559055118110237" top="0.78740157480314965" bottom="0.27559055118110237" header="0" footer="0"/>
      <printOptions horizontalCentered="1"/>
      <pageSetup paperSize="9" scale="80" fitToHeight="0" orientation="landscape" r:id="rId1"/>
    </customSheetView>
    <customSheetView guid="{A211E8FE-0EB8-4B84-973D-E1AEAFDEA977}" showPageBreaks="1" fitToPage="1" printArea="1" state="hidden" view="pageBreakPreview">
      <selection activeCell="B34" sqref="B34"/>
      <pageMargins left="0.27559055118110237" right="0.27559055118110237" top="0.78740157480314965" bottom="0.27559055118110237" header="0" footer="0"/>
      <printOptions horizontalCentered="1"/>
      <pageSetup paperSize="9" scale="80"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27559055118110237" top="0.78740157480314965" bottom="0.27559055118110237" header="0" footer="0"/>
  <pageSetup paperSize="9" scale="80"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096"/>
  <sheetViews>
    <sheetView view="pageBreakPreview" zoomScale="80" zoomScaleNormal="70" zoomScaleSheetLayoutView="80" workbookViewId="0">
      <pane xSplit="3" ySplit="10" topLeftCell="D1006" activePane="bottomRight" state="frozen"/>
      <selection pane="topRight" activeCell="D1" sqref="D1"/>
      <selection pane="bottomLeft" activeCell="A11" sqref="A11"/>
      <selection pane="bottomRight" activeCell="D5" sqref="D5:D6"/>
    </sheetView>
  </sheetViews>
  <sheetFormatPr defaultRowHeight="15.75" outlineLevelRow="1"/>
  <cols>
    <col min="1" max="1" width="6.75" style="141" customWidth="1"/>
    <col min="2" max="2" width="8.125" style="117" customWidth="1"/>
    <col min="3" max="3" width="19.75" style="117" customWidth="1"/>
    <col min="4" max="4" width="37.25" style="117" bestFit="1" customWidth="1"/>
    <col min="5" max="5" width="17.25" style="123" customWidth="1"/>
    <col min="6" max="6" width="23.875" style="241" customWidth="1"/>
    <col min="7" max="7" width="13.625" style="123" customWidth="1"/>
    <col min="8" max="8" width="11.75" style="123" customWidth="1"/>
    <col min="9" max="9" width="18" style="123" customWidth="1"/>
    <col min="10" max="10" width="13.375" style="123" customWidth="1"/>
    <col min="11" max="11" width="11.25" style="123" customWidth="1"/>
    <col min="12" max="12" width="18.875" style="123" customWidth="1"/>
    <col min="13" max="13" width="10.875" style="242" customWidth="1"/>
    <col min="14" max="14" width="46.125" style="101" customWidth="1"/>
    <col min="15" max="16384" width="9" style="101"/>
  </cols>
  <sheetData>
    <row r="1" spans="1:15" s="1" customFormat="1" ht="18" customHeight="1">
      <c r="A1" s="212"/>
      <c r="B1" s="213"/>
      <c r="C1" s="213"/>
      <c r="D1" s="213"/>
      <c r="E1" s="214"/>
      <c r="F1" s="215"/>
      <c r="G1" s="214"/>
      <c r="H1" s="214"/>
      <c r="I1" s="214"/>
      <c r="J1" s="214"/>
      <c r="K1" s="214"/>
      <c r="L1" s="214"/>
      <c r="M1" s="216"/>
    </row>
    <row r="2" spans="1:15" s="1" customFormat="1" ht="26.25" customHeight="1">
      <c r="A2" s="384" t="s">
        <v>3613</v>
      </c>
      <c r="B2" s="384"/>
      <c r="C2" s="384"/>
      <c r="D2" s="384"/>
      <c r="E2" s="384"/>
      <c r="F2" s="384"/>
      <c r="G2" s="384"/>
      <c r="H2" s="384"/>
      <c r="I2" s="384"/>
      <c r="J2" s="384"/>
      <c r="K2" s="384"/>
      <c r="L2" s="384"/>
      <c r="M2" s="384"/>
      <c r="N2" s="384"/>
    </row>
    <row r="3" spans="1:15" s="10" customFormat="1" ht="19.5" customHeight="1">
      <c r="A3" s="384"/>
      <c r="B3" s="384"/>
      <c r="C3" s="384"/>
      <c r="D3" s="384"/>
      <c r="E3" s="384"/>
      <c r="F3" s="384"/>
      <c r="G3" s="384"/>
      <c r="H3" s="384"/>
      <c r="I3" s="384"/>
      <c r="J3" s="384"/>
      <c r="K3" s="384"/>
      <c r="L3" s="384"/>
      <c r="M3" s="384"/>
      <c r="N3" s="384"/>
    </row>
    <row r="4" spans="1:15" s="121" customFormat="1" ht="21.75" customHeight="1">
      <c r="A4" s="217"/>
      <c r="B4" s="218"/>
      <c r="C4" s="218"/>
      <c r="D4" s="218"/>
      <c r="E4" s="219">
        <v>88</v>
      </c>
      <c r="F4" s="220"/>
      <c r="G4" s="219"/>
      <c r="H4" s="219"/>
      <c r="I4" s="219"/>
      <c r="J4" s="219">
        <v>23</v>
      </c>
      <c r="K4" s="219">
        <v>22</v>
      </c>
      <c r="L4" s="219">
        <v>24</v>
      </c>
      <c r="M4" s="221">
        <v>173</v>
      </c>
    </row>
    <row r="5" spans="1:15" s="12" customFormat="1" ht="36" customHeight="1">
      <c r="A5" s="385" t="s">
        <v>586</v>
      </c>
      <c r="B5" s="383" t="s">
        <v>587</v>
      </c>
      <c r="C5" s="383" t="s">
        <v>1326</v>
      </c>
      <c r="D5" s="383" t="s">
        <v>1328</v>
      </c>
      <c r="E5" s="393" t="s">
        <v>139</v>
      </c>
      <c r="F5" s="393" t="s">
        <v>1329</v>
      </c>
      <c r="G5" s="393"/>
      <c r="H5" s="393"/>
      <c r="I5" s="393"/>
      <c r="J5" s="383" t="s">
        <v>1330</v>
      </c>
      <c r="K5" s="383"/>
      <c r="L5" s="383"/>
      <c r="M5" s="385" t="s">
        <v>1325</v>
      </c>
      <c r="N5" s="393" t="s">
        <v>592</v>
      </c>
    </row>
    <row r="6" spans="1:15" s="12" customFormat="1" ht="41.25" customHeight="1">
      <c r="A6" s="385"/>
      <c r="B6" s="383"/>
      <c r="C6" s="383"/>
      <c r="D6" s="383"/>
      <c r="E6" s="393"/>
      <c r="F6" s="173" t="s">
        <v>589</v>
      </c>
      <c r="G6" s="173" t="s">
        <v>137</v>
      </c>
      <c r="H6" s="173" t="s">
        <v>135</v>
      </c>
      <c r="I6" s="173" t="s">
        <v>138</v>
      </c>
      <c r="J6" s="172" t="s">
        <v>137</v>
      </c>
      <c r="K6" s="124" t="s">
        <v>135</v>
      </c>
      <c r="L6" s="172" t="s">
        <v>591</v>
      </c>
      <c r="M6" s="385"/>
      <c r="N6" s="393"/>
    </row>
    <row r="7" spans="1:15" s="222" customFormat="1" ht="19.5" customHeight="1">
      <c r="A7" s="175">
        <v>1</v>
      </c>
      <c r="B7" s="126">
        <v>2</v>
      </c>
      <c r="C7" s="126">
        <v>3</v>
      </c>
      <c r="D7" s="126">
        <v>4</v>
      </c>
      <c r="E7" s="126">
        <v>5</v>
      </c>
      <c r="F7" s="126">
        <v>6</v>
      </c>
      <c r="G7" s="126">
        <v>7</v>
      </c>
      <c r="H7" s="126">
        <v>8</v>
      </c>
      <c r="I7" s="126">
        <v>9</v>
      </c>
      <c r="J7" s="126">
        <v>10</v>
      </c>
      <c r="K7" s="126">
        <v>11</v>
      </c>
      <c r="L7" s="126">
        <v>12</v>
      </c>
      <c r="M7" s="171">
        <v>13</v>
      </c>
      <c r="N7" s="126">
        <v>14</v>
      </c>
      <c r="O7" s="222" t="s">
        <v>3614</v>
      </c>
    </row>
    <row r="8" spans="1:15" s="128" customFormat="1" ht="21" customHeight="1">
      <c r="A8" s="388" t="s">
        <v>88</v>
      </c>
      <c r="B8" s="423"/>
      <c r="C8" s="423"/>
      <c r="D8" s="423"/>
      <c r="E8" s="127">
        <f>SUM(E9,E189,E335,E500,E898)</f>
        <v>196343.31164720005</v>
      </c>
      <c r="F8" s="223"/>
      <c r="G8" s="127"/>
      <c r="H8" s="127"/>
      <c r="I8" s="127"/>
      <c r="J8" s="136"/>
      <c r="K8" s="136"/>
      <c r="L8" s="136"/>
      <c r="M8" s="203"/>
      <c r="N8" s="204"/>
    </row>
    <row r="9" spans="1:15" s="131" customFormat="1" ht="18.75" customHeight="1">
      <c r="A9" s="224">
        <v>1</v>
      </c>
      <c r="B9" s="390" t="s">
        <v>134</v>
      </c>
      <c r="C9" s="391"/>
      <c r="D9" s="391"/>
      <c r="E9" s="130">
        <f>E10+E19</f>
        <v>1704.1403700000001</v>
      </c>
      <c r="F9" s="225"/>
      <c r="G9" s="177"/>
      <c r="H9" s="177"/>
      <c r="I9" s="177"/>
      <c r="J9" s="177"/>
      <c r="K9" s="177"/>
      <c r="L9" s="177"/>
      <c r="M9" s="224"/>
      <c r="N9" s="206"/>
    </row>
    <row r="10" spans="1:15" s="134" customFormat="1" ht="17.25" customHeight="1">
      <c r="A10" s="226" t="s">
        <v>593</v>
      </c>
      <c r="B10" s="392" t="s">
        <v>3615</v>
      </c>
      <c r="C10" s="410"/>
      <c r="D10" s="410"/>
      <c r="E10" s="153">
        <f>SUM(E11:E18)</f>
        <v>372.24658999999997</v>
      </c>
      <c r="F10" s="227"/>
      <c r="G10" s="178"/>
      <c r="H10" s="178"/>
      <c r="I10" s="178"/>
      <c r="J10" s="178"/>
      <c r="K10" s="178"/>
      <c r="L10" s="178"/>
      <c r="M10" s="226"/>
      <c r="N10" s="208"/>
    </row>
    <row r="11" spans="1:15" s="46" customFormat="1" ht="33" customHeight="1" outlineLevel="1">
      <c r="A11" s="171" t="s">
        <v>595</v>
      </c>
      <c r="B11" s="119" t="s">
        <v>316</v>
      </c>
      <c r="C11" s="168" t="s">
        <v>134</v>
      </c>
      <c r="D11" s="184" t="s">
        <v>3616</v>
      </c>
      <c r="E11" s="170">
        <v>33.204000000000001</v>
      </c>
      <c r="F11" s="167" t="s">
        <v>430</v>
      </c>
      <c r="G11" s="170" t="s">
        <v>434</v>
      </c>
      <c r="H11" s="170" t="s">
        <v>435</v>
      </c>
      <c r="I11" s="170" t="s">
        <v>436</v>
      </c>
      <c r="J11" s="119">
        <v>6200004052</v>
      </c>
      <c r="K11" s="122">
        <v>41194</v>
      </c>
      <c r="L11" s="167" t="s">
        <v>1344</v>
      </c>
      <c r="M11" s="171">
        <v>30</v>
      </c>
      <c r="N11" s="167" t="s">
        <v>3617</v>
      </c>
    </row>
    <row r="12" spans="1:15" s="46" customFormat="1" ht="47.25" outlineLevel="1">
      <c r="A12" s="171" t="s">
        <v>57</v>
      </c>
      <c r="B12" s="119" t="s">
        <v>317</v>
      </c>
      <c r="C12" s="168" t="s">
        <v>134</v>
      </c>
      <c r="D12" s="184" t="s">
        <v>3618</v>
      </c>
      <c r="E12" s="170">
        <v>28.357949999999999</v>
      </c>
      <c r="F12" s="167" t="s">
        <v>437</v>
      </c>
      <c r="G12" s="170" t="s">
        <v>438</v>
      </c>
      <c r="H12" s="170" t="s">
        <v>439</v>
      </c>
      <c r="I12" s="170" t="s">
        <v>440</v>
      </c>
      <c r="J12" s="119">
        <v>6200003678</v>
      </c>
      <c r="K12" s="122">
        <v>41102</v>
      </c>
      <c r="L12" s="167" t="s">
        <v>1347</v>
      </c>
      <c r="M12" s="171">
        <v>30</v>
      </c>
      <c r="N12" s="167" t="s">
        <v>3619</v>
      </c>
    </row>
    <row r="13" spans="1:15" s="46" customFormat="1" ht="21" customHeight="1" outlineLevel="1">
      <c r="A13" s="171" t="s">
        <v>596</v>
      </c>
      <c r="B13" s="211" t="s">
        <v>318</v>
      </c>
      <c r="C13" s="168" t="s">
        <v>134</v>
      </c>
      <c r="D13" s="169" t="s">
        <v>3620</v>
      </c>
      <c r="E13" s="170">
        <v>35.252899999999997</v>
      </c>
      <c r="F13" s="167" t="s">
        <v>532</v>
      </c>
      <c r="G13" s="170" t="s">
        <v>3019</v>
      </c>
      <c r="H13" s="170" t="s">
        <v>3020</v>
      </c>
      <c r="I13" s="170" t="s">
        <v>3621</v>
      </c>
      <c r="J13" s="119">
        <v>6200006171</v>
      </c>
      <c r="K13" s="122" t="s">
        <v>3047</v>
      </c>
      <c r="L13" s="167" t="s">
        <v>3622</v>
      </c>
      <c r="M13" s="171">
        <v>30</v>
      </c>
      <c r="N13" s="394" t="s">
        <v>3623</v>
      </c>
    </row>
    <row r="14" spans="1:15" s="46" customFormat="1" ht="20.25" customHeight="1" outlineLevel="1">
      <c r="A14" s="171" t="s">
        <v>61</v>
      </c>
      <c r="B14" s="211" t="s">
        <v>318</v>
      </c>
      <c r="C14" s="168" t="s">
        <v>134</v>
      </c>
      <c r="D14" s="169" t="s">
        <v>3624</v>
      </c>
      <c r="E14" s="170">
        <v>17.448419999999999</v>
      </c>
      <c r="F14" s="167" t="s">
        <v>532</v>
      </c>
      <c r="G14" s="170" t="s">
        <v>3019</v>
      </c>
      <c r="H14" s="170" t="s">
        <v>3020</v>
      </c>
      <c r="I14" s="170" t="s">
        <v>3621</v>
      </c>
      <c r="J14" s="119" t="s">
        <v>3034</v>
      </c>
      <c r="K14" s="122">
        <v>41703</v>
      </c>
      <c r="L14" s="167" t="s">
        <v>3625</v>
      </c>
      <c r="M14" s="171">
        <v>30</v>
      </c>
      <c r="N14" s="394"/>
    </row>
    <row r="15" spans="1:15" s="46" customFormat="1" ht="31.5" outlineLevel="1">
      <c r="A15" s="171" t="s">
        <v>71</v>
      </c>
      <c r="B15" s="119" t="s">
        <v>319</v>
      </c>
      <c r="C15" s="168" t="s">
        <v>134</v>
      </c>
      <c r="D15" s="169" t="s">
        <v>3626</v>
      </c>
      <c r="E15" s="170">
        <v>6.4205100000000002</v>
      </c>
      <c r="F15" s="167" t="s">
        <v>429</v>
      </c>
      <c r="G15" s="170" t="s">
        <v>3627</v>
      </c>
      <c r="H15" s="170" t="s">
        <v>3020</v>
      </c>
      <c r="I15" s="170" t="s">
        <v>3628</v>
      </c>
      <c r="J15" s="119">
        <v>6200006205</v>
      </c>
      <c r="K15" s="122" t="s">
        <v>3055</v>
      </c>
      <c r="L15" s="167" t="s">
        <v>3629</v>
      </c>
      <c r="M15" s="171">
        <v>30</v>
      </c>
      <c r="N15" s="167" t="s">
        <v>3630</v>
      </c>
    </row>
    <row r="16" spans="1:15" s="46" customFormat="1" ht="31.5" outlineLevel="1">
      <c r="A16" s="171" t="s">
        <v>74</v>
      </c>
      <c r="B16" s="119" t="s">
        <v>320</v>
      </c>
      <c r="C16" s="168" t="s">
        <v>134</v>
      </c>
      <c r="D16" s="169" t="s">
        <v>3631</v>
      </c>
      <c r="E16" s="170">
        <v>3.4565600000000001</v>
      </c>
      <c r="F16" s="167" t="s">
        <v>2670</v>
      </c>
      <c r="G16" s="170" t="s">
        <v>3632</v>
      </c>
      <c r="H16" s="170" t="s">
        <v>3633</v>
      </c>
      <c r="I16" s="170" t="s">
        <v>3634</v>
      </c>
      <c r="J16" s="119" t="s">
        <v>3635</v>
      </c>
      <c r="K16" s="122" t="s">
        <v>3636</v>
      </c>
      <c r="L16" s="167" t="s">
        <v>3637</v>
      </c>
      <c r="M16" s="171">
        <v>30</v>
      </c>
      <c r="N16" s="167" t="s">
        <v>3638</v>
      </c>
    </row>
    <row r="17" spans="1:14" s="46" customFormat="1" ht="47.25" customHeight="1" outlineLevel="1">
      <c r="A17" s="171" t="s">
        <v>597</v>
      </c>
      <c r="B17" s="171" t="s">
        <v>321</v>
      </c>
      <c r="C17" s="155" t="s">
        <v>134</v>
      </c>
      <c r="D17" s="156" t="s">
        <v>3639</v>
      </c>
      <c r="E17" s="170">
        <v>17.932179999999999</v>
      </c>
      <c r="F17" s="167" t="s">
        <v>3640</v>
      </c>
      <c r="G17" s="170" t="s">
        <v>3641</v>
      </c>
      <c r="H17" s="171" t="s">
        <v>3027</v>
      </c>
      <c r="I17" s="170">
        <v>826.31412999999998</v>
      </c>
      <c r="J17" s="171" t="s">
        <v>3642</v>
      </c>
      <c r="K17" s="122">
        <v>40858</v>
      </c>
      <c r="L17" s="167" t="s">
        <v>3643</v>
      </c>
      <c r="M17" s="171">
        <v>30</v>
      </c>
      <c r="N17" s="167" t="s">
        <v>3644</v>
      </c>
    </row>
    <row r="18" spans="1:14" s="46" customFormat="1" ht="54.75" customHeight="1" outlineLevel="1">
      <c r="A18" s="171" t="s">
        <v>598</v>
      </c>
      <c r="B18" s="211" t="s">
        <v>322</v>
      </c>
      <c r="C18" s="168" t="s">
        <v>134</v>
      </c>
      <c r="D18" s="228" t="s">
        <v>3645</v>
      </c>
      <c r="E18" s="170">
        <v>230.17407</v>
      </c>
      <c r="F18" s="167" t="s">
        <v>3031</v>
      </c>
      <c r="G18" s="170" t="s">
        <v>3032</v>
      </c>
      <c r="H18" s="170" t="s">
        <v>2368</v>
      </c>
      <c r="I18" s="170" t="s">
        <v>3646</v>
      </c>
      <c r="J18" s="119">
        <v>168</v>
      </c>
      <c r="K18" s="122">
        <v>40458</v>
      </c>
      <c r="L18" s="167" t="s">
        <v>3033</v>
      </c>
      <c r="M18" s="171">
        <v>30</v>
      </c>
      <c r="N18" s="167" t="s">
        <v>3647</v>
      </c>
    </row>
    <row r="19" spans="1:14" s="134" customFormat="1">
      <c r="A19" s="226" t="s">
        <v>76</v>
      </c>
      <c r="B19" s="392" t="s">
        <v>599</v>
      </c>
      <c r="C19" s="424"/>
      <c r="D19" s="424"/>
      <c r="E19" s="133">
        <f>SUM(E20:E188)</f>
        <v>1331.8937800000001</v>
      </c>
      <c r="F19" s="147"/>
      <c r="G19" s="144"/>
      <c r="H19" s="144"/>
      <c r="I19" s="144"/>
      <c r="J19" s="145"/>
      <c r="K19" s="146"/>
      <c r="L19" s="147"/>
      <c r="M19" s="229"/>
      <c r="N19" s="208"/>
    </row>
    <row r="20" spans="1:14" s="46" customFormat="1" ht="63" outlineLevel="1">
      <c r="A20" s="171" t="s">
        <v>600</v>
      </c>
      <c r="B20" s="211" t="s">
        <v>316</v>
      </c>
      <c r="C20" s="168" t="s">
        <v>134</v>
      </c>
      <c r="D20" s="169" t="s">
        <v>3648</v>
      </c>
      <c r="E20" s="170">
        <v>0</v>
      </c>
      <c r="F20" s="174" t="s">
        <v>3640</v>
      </c>
      <c r="G20" s="170" t="s">
        <v>3036</v>
      </c>
      <c r="H20" s="170" t="s">
        <v>3037</v>
      </c>
      <c r="I20" s="170" t="s">
        <v>3649</v>
      </c>
      <c r="J20" s="119">
        <v>6200004528</v>
      </c>
      <c r="K20" s="122">
        <v>41302</v>
      </c>
      <c r="L20" s="167" t="s">
        <v>205</v>
      </c>
      <c r="M20" s="171">
        <v>30</v>
      </c>
      <c r="N20" s="167" t="s">
        <v>3650</v>
      </c>
    </row>
    <row r="21" spans="1:14" s="46" customFormat="1" ht="47.25" outlineLevel="1">
      <c r="A21" s="171" t="s">
        <v>601</v>
      </c>
      <c r="B21" s="211" t="s">
        <v>317</v>
      </c>
      <c r="C21" s="168" t="s">
        <v>134</v>
      </c>
      <c r="D21" s="154" t="s">
        <v>3651</v>
      </c>
      <c r="E21" s="170">
        <v>0</v>
      </c>
      <c r="F21" s="174" t="s">
        <v>3652</v>
      </c>
      <c r="G21" s="170" t="s">
        <v>3653</v>
      </c>
      <c r="H21" s="170" t="s">
        <v>3654</v>
      </c>
      <c r="I21" s="170" t="s">
        <v>3655</v>
      </c>
      <c r="J21" s="119">
        <v>6200005456</v>
      </c>
      <c r="K21" s="122">
        <v>41521</v>
      </c>
      <c r="L21" s="167" t="s">
        <v>3656</v>
      </c>
      <c r="M21" s="171">
        <v>30</v>
      </c>
      <c r="N21" s="167" t="s">
        <v>3657</v>
      </c>
    </row>
    <row r="22" spans="1:14" s="46" customFormat="1" ht="47.25" outlineLevel="1">
      <c r="A22" s="171" t="s">
        <v>602</v>
      </c>
      <c r="B22" s="211" t="s">
        <v>318</v>
      </c>
      <c r="C22" s="168" t="s">
        <v>134</v>
      </c>
      <c r="D22" s="169" t="s">
        <v>3658</v>
      </c>
      <c r="E22" s="170">
        <v>0</v>
      </c>
      <c r="F22" s="174" t="s">
        <v>3070</v>
      </c>
      <c r="G22" s="170" t="s">
        <v>3038</v>
      </c>
      <c r="H22" s="170" t="s">
        <v>3039</v>
      </c>
      <c r="I22" s="170" t="s">
        <v>3659</v>
      </c>
      <c r="J22" s="119">
        <v>6200004983</v>
      </c>
      <c r="K22" s="122">
        <v>41424</v>
      </c>
      <c r="L22" s="167" t="s">
        <v>3042</v>
      </c>
      <c r="M22" s="171">
        <v>30</v>
      </c>
      <c r="N22" s="394" t="s">
        <v>3660</v>
      </c>
    </row>
    <row r="23" spans="1:14" s="46" customFormat="1" ht="47.25" outlineLevel="1">
      <c r="A23" s="171" t="s">
        <v>603</v>
      </c>
      <c r="B23" s="211" t="s">
        <v>318</v>
      </c>
      <c r="C23" s="168" t="s">
        <v>134</v>
      </c>
      <c r="D23" s="169" t="s">
        <v>3661</v>
      </c>
      <c r="E23" s="170">
        <v>0</v>
      </c>
      <c r="F23" s="174" t="s">
        <v>3070</v>
      </c>
      <c r="G23" s="170" t="s">
        <v>3038</v>
      </c>
      <c r="H23" s="170" t="s">
        <v>3039</v>
      </c>
      <c r="I23" s="170" t="s">
        <v>3659</v>
      </c>
      <c r="J23" s="119">
        <v>6200004984</v>
      </c>
      <c r="K23" s="122">
        <v>41424</v>
      </c>
      <c r="L23" s="167" t="s">
        <v>3041</v>
      </c>
      <c r="M23" s="171">
        <v>30</v>
      </c>
      <c r="N23" s="394"/>
    </row>
    <row r="24" spans="1:14" s="46" customFormat="1" ht="47.25" outlineLevel="1">
      <c r="A24" s="171" t="s">
        <v>604</v>
      </c>
      <c r="B24" s="211" t="s">
        <v>318</v>
      </c>
      <c r="C24" s="168" t="s">
        <v>134</v>
      </c>
      <c r="D24" s="154" t="s">
        <v>3662</v>
      </c>
      <c r="E24" s="170">
        <v>0</v>
      </c>
      <c r="F24" s="174" t="s">
        <v>3070</v>
      </c>
      <c r="G24" s="170" t="s">
        <v>3038</v>
      </c>
      <c r="H24" s="170" t="s">
        <v>3039</v>
      </c>
      <c r="I24" s="170" t="s">
        <v>3659</v>
      </c>
      <c r="J24" s="119">
        <v>6200005538</v>
      </c>
      <c r="K24" s="122">
        <v>41534</v>
      </c>
      <c r="L24" s="167" t="s">
        <v>3040</v>
      </c>
      <c r="M24" s="171">
        <v>30</v>
      </c>
      <c r="N24" s="394"/>
    </row>
    <row r="25" spans="1:14" s="46" customFormat="1" ht="41.25" customHeight="1" outlineLevel="1">
      <c r="A25" s="171" t="s">
        <v>605</v>
      </c>
      <c r="B25" s="211" t="s">
        <v>319</v>
      </c>
      <c r="C25" s="168" t="s">
        <v>134</v>
      </c>
      <c r="D25" s="169" t="s">
        <v>3663</v>
      </c>
      <c r="E25" s="170">
        <v>0</v>
      </c>
      <c r="F25" s="174" t="s">
        <v>3652</v>
      </c>
      <c r="G25" s="170" t="s">
        <v>3043</v>
      </c>
      <c r="H25" s="170" t="s">
        <v>3044</v>
      </c>
      <c r="I25" s="170" t="s">
        <v>571</v>
      </c>
      <c r="J25" s="119">
        <v>6200006099</v>
      </c>
      <c r="K25" s="122">
        <v>41661</v>
      </c>
      <c r="L25" s="167" t="s">
        <v>3664</v>
      </c>
      <c r="M25" s="171">
        <v>30</v>
      </c>
      <c r="N25" s="394" t="s">
        <v>3665</v>
      </c>
    </row>
    <row r="26" spans="1:14" s="46" customFormat="1" ht="31.5" customHeight="1" outlineLevel="1">
      <c r="A26" s="171" t="s">
        <v>606</v>
      </c>
      <c r="B26" s="211" t="s">
        <v>319</v>
      </c>
      <c r="C26" s="168" t="s">
        <v>134</v>
      </c>
      <c r="D26" s="169" t="s">
        <v>3666</v>
      </c>
      <c r="E26" s="170">
        <v>0</v>
      </c>
      <c r="F26" s="174" t="s">
        <v>3652</v>
      </c>
      <c r="G26" s="170" t="s">
        <v>3043</v>
      </c>
      <c r="H26" s="170" t="s">
        <v>3044</v>
      </c>
      <c r="I26" s="170" t="s">
        <v>571</v>
      </c>
      <c r="J26" s="119">
        <v>6200006148</v>
      </c>
      <c r="K26" s="122" t="s">
        <v>3667</v>
      </c>
      <c r="L26" s="167" t="s">
        <v>3668</v>
      </c>
      <c r="M26" s="171">
        <v>30</v>
      </c>
      <c r="N26" s="394"/>
    </row>
    <row r="27" spans="1:14" s="46" customFormat="1" ht="47.25" outlineLevel="1">
      <c r="A27" s="171" t="s">
        <v>607</v>
      </c>
      <c r="B27" s="211" t="s">
        <v>319</v>
      </c>
      <c r="C27" s="168" t="s">
        <v>134</v>
      </c>
      <c r="D27" s="154" t="s">
        <v>3669</v>
      </c>
      <c r="E27" s="170">
        <v>0</v>
      </c>
      <c r="F27" s="174" t="s">
        <v>3652</v>
      </c>
      <c r="G27" s="170" t="s">
        <v>3043</v>
      </c>
      <c r="H27" s="170" t="s">
        <v>3044</v>
      </c>
      <c r="I27" s="170" t="s">
        <v>571</v>
      </c>
      <c r="J27" s="119">
        <v>6200006163</v>
      </c>
      <c r="K27" s="122" t="s">
        <v>3670</v>
      </c>
      <c r="L27" s="167" t="s">
        <v>3671</v>
      </c>
      <c r="M27" s="171">
        <v>30</v>
      </c>
      <c r="N27" s="394"/>
    </row>
    <row r="28" spans="1:14" s="46" customFormat="1" ht="31.5" outlineLevel="1">
      <c r="A28" s="171" t="s">
        <v>608</v>
      </c>
      <c r="B28" s="211" t="s">
        <v>319</v>
      </c>
      <c r="C28" s="168" t="s">
        <v>134</v>
      </c>
      <c r="D28" s="169" t="s">
        <v>3672</v>
      </c>
      <c r="E28" s="170">
        <v>0</v>
      </c>
      <c r="F28" s="174" t="s">
        <v>3652</v>
      </c>
      <c r="G28" s="170" t="s">
        <v>3043</v>
      </c>
      <c r="H28" s="170" t="s">
        <v>3044</v>
      </c>
      <c r="I28" s="170" t="s">
        <v>571</v>
      </c>
      <c r="J28" s="119">
        <v>6200006176</v>
      </c>
      <c r="K28" s="122" t="s">
        <v>3047</v>
      </c>
      <c r="L28" s="167" t="s">
        <v>3673</v>
      </c>
      <c r="M28" s="171">
        <v>30</v>
      </c>
      <c r="N28" s="394"/>
    </row>
    <row r="29" spans="1:14" s="46" customFormat="1" ht="31.5" outlineLevel="1">
      <c r="A29" s="171" t="s">
        <v>609</v>
      </c>
      <c r="B29" s="211" t="s">
        <v>319</v>
      </c>
      <c r="C29" s="168" t="s">
        <v>134</v>
      </c>
      <c r="D29" s="169" t="s">
        <v>3674</v>
      </c>
      <c r="E29" s="170">
        <v>0</v>
      </c>
      <c r="F29" s="174" t="s">
        <v>3652</v>
      </c>
      <c r="G29" s="170" t="s">
        <v>3043</v>
      </c>
      <c r="H29" s="170" t="s">
        <v>3044</v>
      </c>
      <c r="I29" s="170" t="s">
        <v>571</v>
      </c>
      <c r="J29" s="119">
        <v>6200006179</v>
      </c>
      <c r="K29" s="122" t="s">
        <v>3047</v>
      </c>
      <c r="L29" s="167" t="s">
        <v>3675</v>
      </c>
      <c r="M29" s="171">
        <v>30</v>
      </c>
      <c r="N29" s="394"/>
    </row>
    <row r="30" spans="1:14" s="46" customFormat="1" ht="47.25" outlineLevel="1">
      <c r="A30" s="171" t="s">
        <v>610</v>
      </c>
      <c r="B30" s="211" t="s">
        <v>319</v>
      </c>
      <c r="C30" s="168" t="s">
        <v>134</v>
      </c>
      <c r="D30" s="154" t="s">
        <v>3676</v>
      </c>
      <c r="E30" s="170">
        <v>0</v>
      </c>
      <c r="F30" s="174" t="s">
        <v>3652</v>
      </c>
      <c r="G30" s="170" t="s">
        <v>3043</v>
      </c>
      <c r="H30" s="170" t="s">
        <v>3044</v>
      </c>
      <c r="I30" s="170" t="s">
        <v>571</v>
      </c>
      <c r="J30" s="119">
        <v>6200006181</v>
      </c>
      <c r="K30" s="122">
        <v>41688</v>
      </c>
      <c r="L30" s="167" t="s">
        <v>3677</v>
      </c>
      <c r="M30" s="171">
        <v>30</v>
      </c>
      <c r="N30" s="394"/>
    </row>
    <row r="31" spans="1:14" s="46" customFormat="1" ht="31.5" outlineLevel="1">
      <c r="A31" s="171" t="s">
        <v>611</v>
      </c>
      <c r="B31" s="211" t="s">
        <v>319</v>
      </c>
      <c r="C31" s="168" t="s">
        <v>134</v>
      </c>
      <c r="D31" s="169" t="s">
        <v>3678</v>
      </c>
      <c r="E31" s="170">
        <v>0</v>
      </c>
      <c r="F31" s="174" t="s">
        <v>3652</v>
      </c>
      <c r="G31" s="170" t="s">
        <v>3043</v>
      </c>
      <c r="H31" s="170" t="s">
        <v>3044</v>
      </c>
      <c r="I31" s="170" t="s">
        <v>571</v>
      </c>
      <c r="J31" s="119">
        <v>6200006230</v>
      </c>
      <c r="K31" s="122" t="s">
        <v>3679</v>
      </c>
      <c r="L31" s="167" t="s">
        <v>3680</v>
      </c>
      <c r="M31" s="171">
        <v>30</v>
      </c>
      <c r="N31" s="394"/>
    </row>
    <row r="32" spans="1:14" s="46" customFormat="1" ht="47.25" outlineLevel="1">
      <c r="A32" s="171" t="s">
        <v>612</v>
      </c>
      <c r="B32" s="211" t="s">
        <v>320</v>
      </c>
      <c r="C32" s="168" t="s">
        <v>134</v>
      </c>
      <c r="D32" s="154" t="s">
        <v>3681</v>
      </c>
      <c r="E32" s="170">
        <v>0</v>
      </c>
      <c r="F32" s="167" t="s">
        <v>3682</v>
      </c>
      <c r="G32" s="170" t="s">
        <v>3045</v>
      </c>
      <c r="H32" s="170" t="s">
        <v>3046</v>
      </c>
      <c r="I32" s="170" t="s">
        <v>545</v>
      </c>
      <c r="J32" s="119">
        <v>6200006295</v>
      </c>
      <c r="K32" s="122" t="s">
        <v>3021</v>
      </c>
      <c r="L32" s="167" t="s">
        <v>3022</v>
      </c>
      <c r="M32" s="171">
        <v>30</v>
      </c>
      <c r="N32" s="167" t="s">
        <v>3683</v>
      </c>
    </row>
    <row r="33" spans="1:14" s="46" customFormat="1" ht="69" customHeight="1" outlineLevel="1">
      <c r="A33" s="171" t="s">
        <v>613</v>
      </c>
      <c r="B33" s="119" t="s">
        <v>321</v>
      </c>
      <c r="C33" s="168" t="s">
        <v>134</v>
      </c>
      <c r="D33" s="154" t="s">
        <v>3684</v>
      </c>
      <c r="E33" s="170">
        <v>0</v>
      </c>
      <c r="F33" s="174" t="s">
        <v>3652</v>
      </c>
      <c r="G33" s="170" t="s">
        <v>3051</v>
      </c>
      <c r="H33" s="170" t="s">
        <v>3052</v>
      </c>
      <c r="I33" s="170" t="s">
        <v>3685</v>
      </c>
      <c r="J33" s="119">
        <v>6200005975</v>
      </c>
      <c r="K33" s="122" t="s">
        <v>3686</v>
      </c>
      <c r="L33" s="167" t="s">
        <v>3687</v>
      </c>
      <c r="M33" s="171">
        <v>30</v>
      </c>
      <c r="N33" s="394" t="s">
        <v>3688</v>
      </c>
    </row>
    <row r="34" spans="1:14" s="46" customFormat="1" ht="31.5" outlineLevel="1">
      <c r="A34" s="171" t="s">
        <v>614</v>
      </c>
      <c r="B34" s="119" t="s">
        <v>321</v>
      </c>
      <c r="C34" s="168" t="s">
        <v>134</v>
      </c>
      <c r="D34" s="169" t="s">
        <v>3689</v>
      </c>
      <c r="E34" s="170">
        <v>0</v>
      </c>
      <c r="F34" s="174" t="s">
        <v>3652</v>
      </c>
      <c r="G34" s="170" t="s">
        <v>3051</v>
      </c>
      <c r="H34" s="170" t="s">
        <v>3052</v>
      </c>
      <c r="I34" s="170" t="s">
        <v>3685</v>
      </c>
      <c r="J34" s="119">
        <v>6200005985</v>
      </c>
      <c r="K34" s="122" t="s">
        <v>3690</v>
      </c>
      <c r="L34" s="167" t="s">
        <v>3691</v>
      </c>
      <c r="M34" s="171">
        <v>30</v>
      </c>
      <c r="N34" s="394"/>
    </row>
    <row r="35" spans="1:14" s="46" customFormat="1" ht="47.25" outlineLevel="1">
      <c r="A35" s="171" t="s">
        <v>615</v>
      </c>
      <c r="B35" s="211" t="s">
        <v>322</v>
      </c>
      <c r="C35" s="168" t="s">
        <v>134</v>
      </c>
      <c r="D35" s="169" t="s">
        <v>3692</v>
      </c>
      <c r="E35" s="170">
        <v>0</v>
      </c>
      <c r="F35" s="174" t="s">
        <v>3693</v>
      </c>
      <c r="G35" s="170" t="s">
        <v>3056</v>
      </c>
      <c r="H35" s="170" t="s">
        <v>3057</v>
      </c>
      <c r="I35" s="170" t="s">
        <v>3058</v>
      </c>
      <c r="J35" s="119">
        <v>6200004858</v>
      </c>
      <c r="K35" s="122">
        <v>41389</v>
      </c>
      <c r="L35" s="167" t="s">
        <v>3030</v>
      </c>
      <c r="M35" s="171">
        <v>30</v>
      </c>
      <c r="N35" s="394" t="s">
        <v>3694</v>
      </c>
    </row>
    <row r="36" spans="1:14" s="46" customFormat="1" ht="47.25" outlineLevel="1">
      <c r="A36" s="171" t="s">
        <v>616</v>
      </c>
      <c r="B36" s="211" t="s">
        <v>322</v>
      </c>
      <c r="C36" s="168" t="s">
        <v>134</v>
      </c>
      <c r="D36" s="183" t="s">
        <v>3695</v>
      </c>
      <c r="E36" s="170">
        <v>0</v>
      </c>
      <c r="F36" s="174" t="s">
        <v>3693</v>
      </c>
      <c r="G36" s="170" t="s">
        <v>3056</v>
      </c>
      <c r="H36" s="170" t="s">
        <v>3057</v>
      </c>
      <c r="I36" s="170" t="s">
        <v>3058</v>
      </c>
      <c r="J36" s="119">
        <v>6200005045</v>
      </c>
      <c r="K36" s="122">
        <v>41436</v>
      </c>
      <c r="L36" s="167" t="s">
        <v>3696</v>
      </c>
      <c r="M36" s="171">
        <v>30</v>
      </c>
      <c r="N36" s="394"/>
    </row>
    <row r="37" spans="1:14" s="46" customFormat="1" ht="47.25" outlineLevel="1">
      <c r="A37" s="171" t="s">
        <v>617</v>
      </c>
      <c r="B37" s="211" t="s">
        <v>322</v>
      </c>
      <c r="C37" s="168" t="s">
        <v>134</v>
      </c>
      <c r="D37" s="169" t="s">
        <v>3697</v>
      </c>
      <c r="E37" s="170">
        <v>0</v>
      </c>
      <c r="F37" s="174" t="s">
        <v>3693</v>
      </c>
      <c r="G37" s="170" t="s">
        <v>3056</v>
      </c>
      <c r="H37" s="170" t="s">
        <v>3057</v>
      </c>
      <c r="I37" s="170" t="s">
        <v>3058</v>
      </c>
      <c r="J37" s="119">
        <v>6200005341</v>
      </c>
      <c r="K37" s="122">
        <v>41495</v>
      </c>
      <c r="L37" s="167" t="s">
        <v>3029</v>
      </c>
      <c r="M37" s="171">
        <v>30</v>
      </c>
      <c r="N37" s="394"/>
    </row>
    <row r="38" spans="1:14" s="46" customFormat="1" ht="31.5" outlineLevel="1">
      <c r="A38" s="171" t="s">
        <v>618</v>
      </c>
      <c r="B38" s="211" t="s">
        <v>322</v>
      </c>
      <c r="C38" s="168" t="s">
        <v>134</v>
      </c>
      <c r="D38" s="184" t="s">
        <v>3698</v>
      </c>
      <c r="E38" s="170">
        <v>17.094339999999999</v>
      </c>
      <c r="F38" s="174" t="s">
        <v>3693</v>
      </c>
      <c r="G38" s="170" t="s">
        <v>3056</v>
      </c>
      <c r="H38" s="170" t="s">
        <v>3057</v>
      </c>
      <c r="I38" s="170" t="s">
        <v>3058</v>
      </c>
      <c r="J38" s="119">
        <v>6200005383</v>
      </c>
      <c r="K38" s="122">
        <v>41507</v>
      </c>
      <c r="L38" s="167" t="s">
        <v>287</v>
      </c>
      <c r="M38" s="171">
        <v>30</v>
      </c>
      <c r="N38" s="394"/>
    </row>
    <row r="39" spans="1:14" s="46" customFormat="1" ht="31.5" outlineLevel="1">
      <c r="A39" s="171" t="s">
        <v>619</v>
      </c>
      <c r="B39" s="211" t="s">
        <v>322</v>
      </c>
      <c r="C39" s="168" t="s">
        <v>134</v>
      </c>
      <c r="D39" s="184" t="s">
        <v>3699</v>
      </c>
      <c r="E39" s="170">
        <v>0</v>
      </c>
      <c r="F39" s="174" t="s">
        <v>3693</v>
      </c>
      <c r="G39" s="170" t="s">
        <v>3056</v>
      </c>
      <c r="H39" s="170" t="s">
        <v>3057</v>
      </c>
      <c r="I39" s="170" t="s">
        <v>3058</v>
      </c>
      <c r="J39" s="119">
        <v>6200005452</v>
      </c>
      <c r="K39" s="122">
        <v>41516</v>
      </c>
      <c r="L39" s="167" t="s">
        <v>3061</v>
      </c>
      <c r="M39" s="171">
        <v>30</v>
      </c>
      <c r="N39" s="394"/>
    </row>
    <row r="40" spans="1:14" s="46" customFormat="1" ht="63" outlineLevel="1">
      <c r="A40" s="171" t="s">
        <v>620</v>
      </c>
      <c r="B40" s="230">
        <v>8</v>
      </c>
      <c r="C40" s="168" t="s">
        <v>134</v>
      </c>
      <c r="D40" s="169" t="s">
        <v>3700</v>
      </c>
      <c r="E40" s="170">
        <v>0</v>
      </c>
      <c r="F40" s="167" t="s">
        <v>441</v>
      </c>
      <c r="G40" s="170" t="s">
        <v>441</v>
      </c>
      <c r="H40" s="170" t="s">
        <v>441</v>
      </c>
      <c r="I40" s="170" t="s">
        <v>441</v>
      </c>
      <c r="J40" s="119">
        <v>200</v>
      </c>
      <c r="K40" s="122">
        <v>40661</v>
      </c>
      <c r="L40" s="167" t="s">
        <v>3701</v>
      </c>
      <c r="M40" s="171">
        <v>30</v>
      </c>
      <c r="N40" s="167" t="s">
        <v>3702</v>
      </c>
    </row>
    <row r="41" spans="1:14" s="46" customFormat="1" ht="47.25" outlineLevel="1">
      <c r="A41" s="171" t="s">
        <v>621</v>
      </c>
      <c r="B41" s="230">
        <v>9</v>
      </c>
      <c r="C41" s="168" t="s">
        <v>134</v>
      </c>
      <c r="D41" s="169" t="s">
        <v>3703</v>
      </c>
      <c r="E41" s="170">
        <v>0</v>
      </c>
      <c r="F41" s="167" t="s">
        <v>441</v>
      </c>
      <c r="G41" s="170" t="s">
        <v>441</v>
      </c>
      <c r="H41" s="170" t="s">
        <v>441</v>
      </c>
      <c r="I41" s="170" t="s">
        <v>441</v>
      </c>
      <c r="J41" s="119">
        <v>703</v>
      </c>
      <c r="K41" s="122">
        <v>40815</v>
      </c>
      <c r="L41" s="167" t="s">
        <v>3704</v>
      </c>
      <c r="M41" s="171">
        <v>30</v>
      </c>
      <c r="N41" s="167" t="s">
        <v>3705</v>
      </c>
    </row>
    <row r="42" spans="1:14" s="46" customFormat="1" ht="63" outlineLevel="1">
      <c r="A42" s="171" t="s">
        <v>622</v>
      </c>
      <c r="B42" s="230">
        <v>10</v>
      </c>
      <c r="C42" s="168" t="s">
        <v>134</v>
      </c>
      <c r="D42" s="169" t="s">
        <v>3706</v>
      </c>
      <c r="E42" s="170">
        <v>0</v>
      </c>
      <c r="F42" s="167" t="s">
        <v>441</v>
      </c>
      <c r="G42" s="170" t="s">
        <v>441</v>
      </c>
      <c r="H42" s="170" t="s">
        <v>441</v>
      </c>
      <c r="I42" s="170" t="s">
        <v>441</v>
      </c>
      <c r="J42" s="119">
        <v>738</v>
      </c>
      <c r="K42" s="122">
        <v>40821</v>
      </c>
      <c r="L42" s="167" t="s">
        <v>3707</v>
      </c>
      <c r="M42" s="171">
        <v>30</v>
      </c>
      <c r="N42" s="167" t="s">
        <v>3708</v>
      </c>
    </row>
    <row r="43" spans="1:14" s="46" customFormat="1" ht="31.5" outlineLevel="1">
      <c r="A43" s="171" t="s">
        <v>623</v>
      </c>
      <c r="B43" s="230">
        <v>11</v>
      </c>
      <c r="C43" s="168" t="s">
        <v>134</v>
      </c>
      <c r="D43" s="231" t="s">
        <v>3709</v>
      </c>
      <c r="E43" s="170">
        <v>1215.3909900000001</v>
      </c>
      <c r="F43" s="167" t="s">
        <v>441</v>
      </c>
      <c r="G43" s="170" t="s">
        <v>441</v>
      </c>
      <c r="H43" s="170" t="s">
        <v>441</v>
      </c>
      <c r="I43" s="170" t="s">
        <v>441</v>
      </c>
      <c r="J43" s="119">
        <v>2309</v>
      </c>
      <c r="K43" s="122">
        <v>40697</v>
      </c>
      <c r="L43" s="167" t="s">
        <v>3017</v>
      </c>
      <c r="M43" s="171">
        <v>30</v>
      </c>
      <c r="N43" s="167" t="s">
        <v>3710</v>
      </c>
    </row>
    <row r="44" spans="1:14" s="46" customFormat="1" ht="47.25" outlineLevel="1">
      <c r="A44" s="171" t="s">
        <v>624</v>
      </c>
      <c r="B44" s="230">
        <v>12</v>
      </c>
      <c r="C44" s="168" t="s">
        <v>134</v>
      </c>
      <c r="D44" s="169" t="s">
        <v>3711</v>
      </c>
      <c r="E44" s="170">
        <v>0</v>
      </c>
      <c r="F44" s="167" t="s">
        <v>441</v>
      </c>
      <c r="G44" s="170" t="s">
        <v>441</v>
      </c>
      <c r="H44" s="170" t="s">
        <v>441</v>
      </c>
      <c r="I44" s="170" t="s">
        <v>441</v>
      </c>
      <c r="J44" s="119">
        <v>62004233</v>
      </c>
      <c r="K44" s="122">
        <v>41229</v>
      </c>
      <c r="L44" s="167" t="s">
        <v>3712</v>
      </c>
      <c r="M44" s="171">
        <v>30</v>
      </c>
      <c r="N44" s="167" t="s">
        <v>3713</v>
      </c>
    </row>
    <row r="45" spans="1:14" s="46" customFormat="1" ht="47.25" outlineLevel="1">
      <c r="A45" s="171" t="s">
        <v>625</v>
      </c>
      <c r="B45" s="230">
        <v>13</v>
      </c>
      <c r="C45" s="168" t="s">
        <v>134</v>
      </c>
      <c r="D45" s="169" t="s">
        <v>3714</v>
      </c>
      <c r="E45" s="170">
        <v>0</v>
      </c>
      <c r="F45" s="167" t="s">
        <v>441</v>
      </c>
      <c r="G45" s="170" t="s">
        <v>441</v>
      </c>
      <c r="H45" s="170" t="s">
        <v>441</v>
      </c>
      <c r="I45" s="170" t="s">
        <v>441</v>
      </c>
      <c r="J45" s="119">
        <v>6200003358</v>
      </c>
      <c r="K45" s="122">
        <v>41026</v>
      </c>
      <c r="L45" s="167" t="s">
        <v>3715</v>
      </c>
      <c r="M45" s="171">
        <v>30</v>
      </c>
      <c r="N45" s="167" t="s">
        <v>3716</v>
      </c>
    </row>
    <row r="46" spans="1:14" s="46" customFormat="1" ht="47.25" outlineLevel="1">
      <c r="A46" s="171" t="s">
        <v>626</v>
      </c>
      <c r="B46" s="230">
        <v>14</v>
      </c>
      <c r="C46" s="168" t="s">
        <v>134</v>
      </c>
      <c r="D46" s="169" t="s">
        <v>3717</v>
      </c>
      <c r="E46" s="170">
        <v>0</v>
      </c>
      <c r="F46" s="167" t="s">
        <v>441</v>
      </c>
      <c r="G46" s="170" t="s">
        <v>441</v>
      </c>
      <c r="H46" s="170" t="s">
        <v>441</v>
      </c>
      <c r="I46" s="170" t="s">
        <v>441</v>
      </c>
      <c r="J46" s="119">
        <v>6200003402</v>
      </c>
      <c r="K46" s="122">
        <v>41045</v>
      </c>
      <c r="L46" s="167" t="s">
        <v>3718</v>
      </c>
      <c r="M46" s="171">
        <v>30</v>
      </c>
      <c r="N46" s="167" t="s">
        <v>3719</v>
      </c>
    </row>
    <row r="47" spans="1:14" s="46" customFormat="1" ht="78.75" outlineLevel="1">
      <c r="A47" s="171" t="s">
        <v>627</v>
      </c>
      <c r="B47" s="230">
        <v>15</v>
      </c>
      <c r="C47" s="168" t="s">
        <v>134</v>
      </c>
      <c r="D47" s="154" t="s">
        <v>3720</v>
      </c>
      <c r="E47" s="170">
        <v>0</v>
      </c>
      <c r="F47" s="167" t="s">
        <v>441</v>
      </c>
      <c r="G47" s="170" t="s">
        <v>441</v>
      </c>
      <c r="H47" s="170" t="s">
        <v>441</v>
      </c>
      <c r="I47" s="170" t="s">
        <v>441</v>
      </c>
      <c r="J47" s="119">
        <v>6200003406</v>
      </c>
      <c r="K47" s="122">
        <v>41046</v>
      </c>
      <c r="L47" s="167" t="s">
        <v>3721</v>
      </c>
      <c r="M47" s="171">
        <v>30</v>
      </c>
      <c r="N47" s="167" t="s">
        <v>3722</v>
      </c>
    </row>
    <row r="48" spans="1:14" s="46" customFormat="1" ht="47.25" outlineLevel="1">
      <c r="A48" s="171" t="s">
        <v>628</v>
      </c>
      <c r="B48" s="230">
        <v>16</v>
      </c>
      <c r="C48" s="168" t="s">
        <v>134</v>
      </c>
      <c r="D48" s="169" t="s">
        <v>3723</v>
      </c>
      <c r="E48" s="170">
        <v>0</v>
      </c>
      <c r="F48" s="167" t="s">
        <v>441</v>
      </c>
      <c r="G48" s="170" t="s">
        <v>441</v>
      </c>
      <c r="H48" s="170" t="s">
        <v>441</v>
      </c>
      <c r="I48" s="170" t="s">
        <v>441</v>
      </c>
      <c r="J48" s="119">
        <v>6200003505</v>
      </c>
      <c r="K48" s="122">
        <v>41064</v>
      </c>
      <c r="L48" s="167" t="s">
        <v>3724</v>
      </c>
      <c r="M48" s="171">
        <v>30</v>
      </c>
      <c r="N48" s="167" t="s">
        <v>3725</v>
      </c>
    </row>
    <row r="49" spans="1:14" s="46" customFormat="1" ht="47.25" outlineLevel="1">
      <c r="A49" s="171" t="s">
        <v>629</v>
      </c>
      <c r="B49" s="230">
        <v>17</v>
      </c>
      <c r="C49" s="168" t="s">
        <v>134</v>
      </c>
      <c r="D49" s="169" t="s">
        <v>3726</v>
      </c>
      <c r="E49" s="170">
        <v>0</v>
      </c>
      <c r="F49" s="167" t="s">
        <v>441</v>
      </c>
      <c r="G49" s="170" t="s">
        <v>441</v>
      </c>
      <c r="H49" s="170" t="s">
        <v>441</v>
      </c>
      <c r="I49" s="170" t="s">
        <v>441</v>
      </c>
      <c r="J49" s="119">
        <v>6200003512</v>
      </c>
      <c r="K49" s="122">
        <v>41064</v>
      </c>
      <c r="L49" s="167" t="s">
        <v>3727</v>
      </c>
      <c r="M49" s="171">
        <v>30</v>
      </c>
      <c r="N49" s="167" t="s">
        <v>3728</v>
      </c>
    </row>
    <row r="50" spans="1:14" s="46" customFormat="1" ht="31.5" outlineLevel="1">
      <c r="A50" s="171" t="s">
        <v>630</v>
      </c>
      <c r="B50" s="230">
        <v>18</v>
      </c>
      <c r="C50" s="168" t="s">
        <v>134</v>
      </c>
      <c r="D50" s="169" t="s">
        <v>3729</v>
      </c>
      <c r="E50" s="170">
        <v>0</v>
      </c>
      <c r="F50" s="167" t="s">
        <v>441</v>
      </c>
      <c r="G50" s="170" t="s">
        <v>441</v>
      </c>
      <c r="H50" s="170" t="s">
        <v>441</v>
      </c>
      <c r="I50" s="170" t="s">
        <v>441</v>
      </c>
      <c r="J50" s="119">
        <v>6200003513</v>
      </c>
      <c r="K50" s="122">
        <v>41064</v>
      </c>
      <c r="L50" s="167" t="s">
        <v>3724</v>
      </c>
      <c r="M50" s="171">
        <v>30</v>
      </c>
      <c r="N50" s="167" t="s">
        <v>3730</v>
      </c>
    </row>
    <row r="51" spans="1:14" s="46" customFormat="1" ht="47.25" outlineLevel="1">
      <c r="A51" s="171" t="s">
        <v>631</v>
      </c>
      <c r="B51" s="230">
        <v>19</v>
      </c>
      <c r="C51" s="168" t="s">
        <v>134</v>
      </c>
      <c r="D51" s="169" t="s">
        <v>3731</v>
      </c>
      <c r="E51" s="170">
        <v>0</v>
      </c>
      <c r="F51" s="167" t="s">
        <v>441</v>
      </c>
      <c r="G51" s="170" t="s">
        <v>441</v>
      </c>
      <c r="H51" s="170" t="s">
        <v>441</v>
      </c>
      <c r="I51" s="170" t="s">
        <v>441</v>
      </c>
      <c r="J51" s="119">
        <v>6200003566</v>
      </c>
      <c r="K51" s="122">
        <v>41080</v>
      </c>
      <c r="L51" s="167" t="s">
        <v>3035</v>
      </c>
      <c r="M51" s="171">
        <v>30</v>
      </c>
      <c r="N51" s="167" t="s">
        <v>3732</v>
      </c>
    </row>
    <row r="52" spans="1:14" s="46" customFormat="1" ht="47.25" outlineLevel="1">
      <c r="A52" s="171" t="s">
        <v>632</v>
      </c>
      <c r="B52" s="230">
        <v>20</v>
      </c>
      <c r="C52" s="168" t="s">
        <v>134</v>
      </c>
      <c r="D52" s="154" t="s">
        <v>3733</v>
      </c>
      <c r="E52" s="170">
        <v>0</v>
      </c>
      <c r="F52" s="167" t="s">
        <v>441</v>
      </c>
      <c r="G52" s="170" t="s">
        <v>441</v>
      </c>
      <c r="H52" s="170" t="s">
        <v>441</v>
      </c>
      <c r="I52" s="170" t="s">
        <v>441</v>
      </c>
      <c r="J52" s="119">
        <v>6200003585</v>
      </c>
      <c r="K52" s="122">
        <v>41082</v>
      </c>
      <c r="L52" s="167" t="s">
        <v>3165</v>
      </c>
      <c r="M52" s="171">
        <v>30</v>
      </c>
      <c r="N52" s="167" t="s">
        <v>3734</v>
      </c>
    </row>
    <row r="53" spans="1:14" s="46" customFormat="1" ht="47.25" outlineLevel="1">
      <c r="A53" s="171" t="s">
        <v>633</v>
      </c>
      <c r="B53" s="230">
        <v>21</v>
      </c>
      <c r="C53" s="168" t="s">
        <v>134</v>
      </c>
      <c r="D53" s="169" t="s">
        <v>3735</v>
      </c>
      <c r="E53" s="170">
        <v>0</v>
      </c>
      <c r="F53" s="167" t="s">
        <v>441</v>
      </c>
      <c r="G53" s="170" t="s">
        <v>441</v>
      </c>
      <c r="H53" s="170" t="s">
        <v>441</v>
      </c>
      <c r="I53" s="170" t="s">
        <v>441</v>
      </c>
      <c r="J53" s="119">
        <v>6200003596</v>
      </c>
      <c r="K53" s="122">
        <v>41082</v>
      </c>
      <c r="L53" s="167" t="s">
        <v>3736</v>
      </c>
      <c r="M53" s="171">
        <v>30</v>
      </c>
      <c r="N53" s="167" t="s">
        <v>3737</v>
      </c>
    </row>
    <row r="54" spans="1:14" s="46" customFormat="1" ht="47.25" outlineLevel="1">
      <c r="A54" s="171" t="s">
        <v>634</v>
      </c>
      <c r="B54" s="230">
        <v>22</v>
      </c>
      <c r="C54" s="168" t="s">
        <v>134</v>
      </c>
      <c r="D54" s="154" t="s">
        <v>3738</v>
      </c>
      <c r="E54" s="170">
        <v>0</v>
      </c>
      <c r="F54" s="167" t="s">
        <v>441</v>
      </c>
      <c r="G54" s="170" t="s">
        <v>441</v>
      </c>
      <c r="H54" s="170" t="s">
        <v>441</v>
      </c>
      <c r="I54" s="170" t="s">
        <v>441</v>
      </c>
      <c r="J54" s="119">
        <v>6200003686</v>
      </c>
      <c r="K54" s="122">
        <v>41103</v>
      </c>
      <c r="L54" s="167" t="s">
        <v>3739</v>
      </c>
      <c r="M54" s="171">
        <v>30</v>
      </c>
      <c r="N54" s="167" t="s">
        <v>3740</v>
      </c>
    </row>
    <row r="55" spans="1:14" s="46" customFormat="1" ht="47.25" outlineLevel="1">
      <c r="A55" s="171" t="s">
        <v>635</v>
      </c>
      <c r="B55" s="230">
        <v>23</v>
      </c>
      <c r="C55" s="168" t="s">
        <v>134</v>
      </c>
      <c r="D55" s="169" t="s">
        <v>3661</v>
      </c>
      <c r="E55" s="170">
        <v>0</v>
      </c>
      <c r="F55" s="167" t="s">
        <v>441</v>
      </c>
      <c r="G55" s="170" t="s">
        <v>441</v>
      </c>
      <c r="H55" s="170" t="s">
        <v>441</v>
      </c>
      <c r="I55" s="170" t="s">
        <v>441</v>
      </c>
      <c r="J55" s="119">
        <v>6200003714</v>
      </c>
      <c r="K55" s="122" t="s">
        <v>148</v>
      </c>
      <c r="L55" s="167" t="s">
        <v>3741</v>
      </c>
      <c r="M55" s="171">
        <v>30</v>
      </c>
      <c r="N55" s="167" t="s">
        <v>3742</v>
      </c>
    </row>
    <row r="56" spans="1:14" s="46" customFormat="1" ht="47.25" outlineLevel="1">
      <c r="A56" s="171" t="s">
        <v>636</v>
      </c>
      <c r="B56" s="230">
        <v>24</v>
      </c>
      <c r="C56" s="168" t="s">
        <v>134</v>
      </c>
      <c r="D56" s="154" t="s">
        <v>3743</v>
      </c>
      <c r="E56" s="170">
        <v>0</v>
      </c>
      <c r="F56" s="167" t="s">
        <v>441</v>
      </c>
      <c r="G56" s="170" t="s">
        <v>441</v>
      </c>
      <c r="H56" s="170" t="s">
        <v>441</v>
      </c>
      <c r="I56" s="170" t="s">
        <v>441</v>
      </c>
      <c r="J56" s="119">
        <v>6200003726</v>
      </c>
      <c r="K56" s="122">
        <v>41110</v>
      </c>
      <c r="L56" s="167" t="s">
        <v>3744</v>
      </c>
      <c r="M56" s="171">
        <v>30</v>
      </c>
      <c r="N56" s="167" t="s">
        <v>3745</v>
      </c>
    </row>
    <row r="57" spans="1:14" s="46" customFormat="1" ht="47.25" outlineLevel="1">
      <c r="A57" s="171" t="s">
        <v>637</v>
      </c>
      <c r="B57" s="230">
        <v>25</v>
      </c>
      <c r="C57" s="168" t="s">
        <v>134</v>
      </c>
      <c r="D57" s="154" t="s">
        <v>3746</v>
      </c>
      <c r="E57" s="170">
        <v>0</v>
      </c>
      <c r="F57" s="167" t="s">
        <v>441</v>
      </c>
      <c r="G57" s="170" t="s">
        <v>441</v>
      </c>
      <c r="H57" s="170" t="s">
        <v>441</v>
      </c>
      <c r="I57" s="170" t="s">
        <v>441</v>
      </c>
      <c r="J57" s="119">
        <v>6200003750</v>
      </c>
      <c r="K57" s="122">
        <v>41117</v>
      </c>
      <c r="L57" s="167" t="s">
        <v>3747</v>
      </c>
      <c r="M57" s="171">
        <v>30</v>
      </c>
      <c r="N57" s="167" t="s">
        <v>3748</v>
      </c>
    </row>
    <row r="58" spans="1:14" s="46" customFormat="1" ht="94.5" outlineLevel="1">
      <c r="A58" s="171" t="s">
        <v>638</v>
      </c>
      <c r="B58" s="230">
        <v>26</v>
      </c>
      <c r="C58" s="168" t="s">
        <v>134</v>
      </c>
      <c r="D58" s="169" t="s">
        <v>3749</v>
      </c>
      <c r="E58" s="170">
        <v>0</v>
      </c>
      <c r="F58" s="167" t="s">
        <v>441</v>
      </c>
      <c r="G58" s="170" t="s">
        <v>441</v>
      </c>
      <c r="H58" s="170" t="s">
        <v>441</v>
      </c>
      <c r="I58" s="170" t="s">
        <v>441</v>
      </c>
      <c r="J58" s="119">
        <v>6200003840</v>
      </c>
      <c r="K58" s="122" t="s">
        <v>3750</v>
      </c>
      <c r="L58" s="167" t="s">
        <v>3751</v>
      </c>
      <c r="M58" s="171">
        <v>30</v>
      </c>
      <c r="N58" s="167" t="s">
        <v>3752</v>
      </c>
    </row>
    <row r="59" spans="1:14" s="46" customFormat="1" ht="47.25" outlineLevel="1">
      <c r="A59" s="171" t="s">
        <v>639</v>
      </c>
      <c r="B59" s="230">
        <v>27</v>
      </c>
      <c r="C59" s="168" t="s">
        <v>134</v>
      </c>
      <c r="D59" s="183" t="s">
        <v>3753</v>
      </c>
      <c r="E59" s="170">
        <v>0</v>
      </c>
      <c r="F59" s="167" t="s">
        <v>441</v>
      </c>
      <c r="G59" s="170" t="s">
        <v>441</v>
      </c>
      <c r="H59" s="170" t="s">
        <v>441</v>
      </c>
      <c r="I59" s="170" t="s">
        <v>441</v>
      </c>
      <c r="J59" s="119">
        <v>6200003911</v>
      </c>
      <c r="K59" s="122">
        <v>41159</v>
      </c>
      <c r="L59" s="167" t="s">
        <v>3754</v>
      </c>
      <c r="M59" s="171">
        <v>30</v>
      </c>
      <c r="N59" s="167" t="s">
        <v>3755</v>
      </c>
    </row>
    <row r="60" spans="1:14" s="46" customFormat="1" ht="47.25" outlineLevel="1">
      <c r="A60" s="171" t="s">
        <v>640</v>
      </c>
      <c r="B60" s="230">
        <v>28</v>
      </c>
      <c r="C60" s="168" t="s">
        <v>134</v>
      </c>
      <c r="D60" s="169" t="s">
        <v>3756</v>
      </c>
      <c r="E60" s="170">
        <v>20.378050000000002</v>
      </c>
      <c r="F60" s="167" t="s">
        <v>441</v>
      </c>
      <c r="G60" s="170" t="s">
        <v>441</v>
      </c>
      <c r="H60" s="170" t="s">
        <v>441</v>
      </c>
      <c r="I60" s="170" t="s">
        <v>441</v>
      </c>
      <c r="J60" s="119">
        <v>6200003923</v>
      </c>
      <c r="K60" s="122">
        <v>41162</v>
      </c>
      <c r="L60" s="167" t="s">
        <v>3757</v>
      </c>
      <c r="M60" s="171">
        <v>30</v>
      </c>
      <c r="N60" s="167" t="s">
        <v>3758</v>
      </c>
    </row>
    <row r="61" spans="1:14" s="46" customFormat="1" ht="63" outlineLevel="1">
      <c r="A61" s="171" t="s">
        <v>641</v>
      </c>
      <c r="B61" s="230">
        <v>29</v>
      </c>
      <c r="C61" s="168" t="s">
        <v>134</v>
      </c>
      <c r="D61" s="184" t="s">
        <v>3759</v>
      </c>
      <c r="E61" s="170">
        <v>0</v>
      </c>
      <c r="F61" s="167" t="s">
        <v>441</v>
      </c>
      <c r="G61" s="170" t="s">
        <v>441</v>
      </c>
      <c r="H61" s="170" t="s">
        <v>441</v>
      </c>
      <c r="I61" s="170" t="s">
        <v>441</v>
      </c>
      <c r="J61" s="119">
        <v>6200004003</v>
      </c>
      <c r="K61" s="122">
        <v>41180</v>
      </c>
      <c r="L61" s="167" t="s">
        <v>3760</v>
      </c>
      <c r="M61" s="171">
        <v>30</v>
      </c>
      <c r="N61" s="167" t="s">
        <v>3761</v>
      </c>
    </row>
    <row r="62" spans="1:14" s="46" customFormat="1" ht="47.25" outlineLevel="1">
      <c r="A62" s="171" t="s">
        <v>642</v>
      </c>
      <c r="B62" s="230">
        <v>30</v>
      </c>
      <c r="C62" s="168" t="s">
        <v>134</v>
      </c>
      <c r="D62" s="169" t="s">
        <v>3658</v>
      </c>
      <c r="E62" s="170">
        <v>0</v>
      </c>
      <c r="F62" s="167" t="s">
        <v>441</v>
      </c>
      <c r="G62" s="170" t="s">
        <v>441</v>
      </c>
      <c r="H62" s="170" t="s">
        <v>441</v>
      </c>
      <c r="I62" s="170" t="s">
        <v>441</v>
      </c>
      <c r="J62" s="119">
        <v>6200004299</v>
      </c>
      <c r="K62" s="122">
        <v>41243</v>
      </c>
      <c r="L62" s="167" t="s">
        <v>3762</v>
      </c>
      <c r="M62" s="171">
        <v>30</v>
      </c>
      <c r="N62" s="167" t="s">
        <v>3763</v>
      </c>
    </row>
    <row r="63" spans="1:14" s="46" customFormat="1" ht="47.25" outlineLevel="1">
      <c r="A63" s="171" t="s">
        <v>643</v>
      </c>
      <c r="B63" s="230">
        <v>31</v>
      </c>
      <c r="C63" s="168" t="s">
        <v>134</v>
      </c>
      <c r="D63" s="183" t="s">
        <v>3764</v>
      </c>
      <c r="E63" s="170">
        <v>0</v>
      </c>
      <c r="F63" s="167" t="s">
        <v>441</v>
      </c>
      <c r="G63" s="170" t="s">
        <v>441</v>
      </c>
      <c r="H63" s="170" t="s">
        <v>441</v>
      </c>
      <c r="I63" s="170" t="s">
        <v>441</v>
      </c>
      <c r="J63" s="119">
        <v>6200004380</v>
      </c>
      <c r="K63" s="122">
        <v>41261</v>
      </c>
      <c r="L63" s="167" t="s">
        <v>3765</v>
      </c>
      <c r="M63" s="171">
        <v>30</v>
      </c>
      <c r="N63" s="167" t="s">
        <v>3766</v>
      </c>
    </row>
    <row r="64" spans="1:14" s="46" customFormat="1" ht="47.25" outlineLevel="1">
      <c r="A64" s="171" t="s">
        <v>644</v>
      </c>
      <c r="B64" s="230">
        <v>32</v>
      </c>
      <c r="C64" s="168" t="s">
        <v>134</v>
      </c>
      <c r="D64" s="154" t="s">
        <v>3767</v>
      </c>
      <c r="E64" s="170">
        <v>0</v>
      </c>
      <c r="F64" s="167" t="s">
        <v>441</v>
      </c>
      <c r="G64" s="170" t="s">
        <v>441</v>
      </c>
      <c r="H64" s="170" t="s">
        <v>441</v>
      </c>
      <c r="I64" s="170" t="s">
        <v>441</v>
      </c>
      <c r="J64" s="119">
        <v>6200004650</v>
      </c>
      <c r="K64" s="122">
        <v>41345</v>
      </c>
      <c r="L64" s="167" t="s">
        <v>3169</v>
      </c>
      <c r="M64" s="171">
        <v>30</v>
      </c>
      <c r="N64" s="167" t="s">
        <v>3768</v>
      </c>
    </row>
    <row r="65" spans="1:14" s="46" customFormat="1" ht="47.25" outlineLevel="1">
      <c r="A65" s="171" t="s">
        <v>645</v>
      </c>
      <c r="B65" s="230">
        <v>33</v>
      </c>
      <c r="C65" s="168" t="s">
        <v>134</v>
      </c>
      <c r="D65" s="169" t="s">
        <v>3769</v>
      </c>
      <c r="E65" s="170">
        <v>0</v>
      </c>
      <c r="F65" s="167" t="s">
        <v>441</v>
      </c>
      <c r="G65" s="170" t="s">
        <v>441</v>
      </c>
      <c r="H65" s="170" t="s">
        <v>441</v>
      </c>
      <c r="I65" s="170" t="s">
        <v>441</v>
      </c>
      <c r="J65" s="119">
        <v>6200004678</v>
      </c>
      <c r="K65" s="122">
        <v>41352</v>
      </c>
      <c r="L65" s="167" t="s">
        <v>3770</v>
      </c>
      <c r="M65" s="171">
        <v>30</v>
      </c>
      <c r="N65" s="167" t="s">
        <v>3771</v>
      </c>
    </row>
    <row r="66" spans="1:14" s="46" customFormat="1" ht="47.25" outlineLevel="1">
      <c r="A66" s="171" t="s">
        <v>646</v>
      </c>
      <c r="B66" s="230">
        <v>34</v>
      </c>
      <c r="C66" s="168" t="s">
        <v>134</v>
      </c>
      <c r="D66" s="169" t="s">
        <v>3772</v>
      </c>
      <c r="E66" s="170">
        <v>0</v>
      </c>
      <c r="F66" s="167" t="s">
        <v>441</v>
      </c>
      <c r="G66" s="170" t="s">
        <v>441</v>
      </c>
      <c r="H66" s="170" t="s">
        <v>441</v>
      </c>
      <c r="I66" s="170" t="s">
        <v>441</v>
      </c>
      <c r="J66" s="119">
        <v>6200004679</v>
      </c>
      <c r="K66" s="122">
        <v>41352</v>
      </c>
      <c r="L66" s="167" t="s">
        <v>3773</v>
      </c>
      <c r="M66" s="171">
        <v>30</v>
      </c>
      <c r="N66" s="167" t="s">
        <v>3774</v>
      </c>
    </row>
    <row r="67" spans="1:14" s="46" customFormat="1" ht="31.5" outlineLevel="1">
      <c r="A67" s="171" t="s">
        <v>647</v>
      </c>
      <c r="B67" s="230">
        <v>35</v>
      </c>
      <c r="C67" s="168" t="s">
        <v>134</v>
      </c>
      <c r="D67" s="169" t="s">
        <v>3775</v>
      </c>
      <c r="E67" s="170">
        <v>0</v>
      </c>
      <c r="F67" s="167" t="s">
        <v>441</v>
      </c>
      <c r="G67" s="170" t="s">
        <v>441</v>
      </c>
      <c r="H67" s="170" t="s">
        <v>441</v>
      </c>
      <c r="I67" s="170" t="s">
        <v>441</v>
      </c>
      <c r="J67" s="119">
        <v>6200004721</v>
      </c>
      <c r="K67" s="122">
        <v>41358</v>
      </c>
      <c r="L67" s="167" t="s">
        <v>3776</v>
      </c>
      <c r="M67" s="171">
        <v>30</v>
      </c>
      <c r="N67" s="167" t="s">
        <v>3777</v>
      </c>
    </row>
    <row r="68" spans="1:14" s="46" customFormat="1" ht="47.25" outlineLevel="1">
      <c r="A68" s="171" t="s">
        <v>648</v>
      </c>
      <c r="B68" s="230">
        <v>36</v>
      </c>
      <c r="C68" s="168" t="s">
        <v>134</v>
      </c>
      <c r="D68" s="169" t="s">
        <v>3658</v>
      </c>
      <c r="E68" s="170">
        <v>0</v>
      </c>
      <c r="F68" s="167" t="s">
        <v>441</v>
      </c>
      <c r="G68" s="170" t="s">
        <v>441</v>
      </c>
      <c r="H68" s="170" t="s">
        <v>441</v>
      </c>
      <c r="I68" s="170" t="s">
        <v>441</v>
      </c>
      <c r="J68" s="119">
        <v>6200004735</v>
      </c>
      <c r="K68" s="122">
        <v>41360</v>
      </c>
      <c r="L68" s="167" t="s">
        <v>3778</v>
      </c>
      <c r="M68" s="171">
        <v>30</v>
      </c>
      <c r="N68" s="167" t="s">
        <v>3779</v>
      </c>
    </row>
    <row r="69" spans="1:14" s="46" customFormat="1" ht="141.75" outlineLevel="1">
      <c r="A69" s="171" t="s">
        <v>649</v>
      </c>
      <c r="B69" s="230">
        <v>37</v>
      </c>
      <c r="C69" s="168" t="s">
        <v>134</v>
      </c>
      <c r="D69" s="154" t="s">
        <v>3780</v>
      </c>
      <c r="E69" s="170">
        <v>0</v>
      </c>
      <c r="F69" s="167" t="s">
        <v>441</v>
      </c>
      <c r="G69" s="170" t="s">
        <v>441</v>
      </c>
      <c r="H69" s="170" t="s">
        <v>441</v>
      </c>
      <c r="I69" s="170" t="s">
        <v>441</v>
      </c>
      <c r="J69" s="119">
        <v>6200004765</v>
      </c>
      <c r="K69" s="122">
        <v>41368</v>
      </c>
      <c r="L69" s="167" t="s">
        <v>3781</v>
      </c>
      <c r="M69" s="171">
        <v>30</v>
      </c>
      <c r="N69" s="167" t="s">
        <v>3782</v>
      </c>
    </row>
    <row r="70" spans="1:14" s="46" customFormat="1" ht="47.25" outlineLevel="1">
      <c r="A70" s="171" t="s">
        <v>650</v>
      </c>
      <c r="B70" s="230">
        <v>38</v>
      </c>
      <c r="C70" s="168" t="s">
        <v>134</v>
      </c>
      <c r="D70" s="169" t="s">
        <v>3783</v>
      </c>
      <c r="E70" s="170">
        <v>0</v>
      </c>
      <c r="F70" s="167" t="s">
        <v>441</v>
      </c>
      <c r="G70" s="170" t="s">
        <v>441</v>
      </c>
      <c r="H70" s="170" t="s">
        <v>441</v>
      </c>
      <c r="I70" s="170" t="s">
        <v>441</v>
      </c>
      <c r="J70" s="119">
        <v>6200004814</v>
      </c>
      <c r="K70" s="122">
        <v>41383</v>
      </c>
      <c r="L70" s="167" t="s">
        <v>3784</v>
      </c>
      <c r="M70" s="171">
        <v>30</v>
      </c>
      <c r="N70" s="167" t="s">
        <v>3785</v>
      </c>
    </row>
    <row r="71" spans="1:14" s="46" customFormat="1" ht="47.25" outlineLevel="1">
      <c r="A71" s="171" t="s">
        <v>651</v>
      </c>
      <c r="B71" s="230">
        <v>39</v>
      </c>
      <c r="C71" s="168" t="s">
        <v>134</v>
      </c>
      <c r="D71" s="169" t="s">
        <v>3658</v>
      </c>
      <c r="E71" s="170">
        <v>0</v>
      </c>
      <c r="F71" s="167" t="s">
        <v>441</v>
      </c>
      <c r="G71" s="170" t="s">
        <v>441</v>
      </c>
      <c r="H71" s="170" t="s">
        <v>441</v>
      </c>
      <c r="I71" s="170" t="s">
        <v>441</v>
      </c>
      <c r="J71" s="119">
        <v>6200004857</v>
      </c>
      <c r="K71" s="122">
        <v>41389</v>
      </c>
      <c r="L71" s="167" t="s">
        <v>3786</v>
      </c>
      <c r="M71" s="171">
        <v>30</v>
      </c>
      <c r="N71" s="167" t="s">
        <v>3787</v>
      </c>
    </row>
    <row r="72" spans="1:14" s="46" customFormat="1" ht="47.25" outlineLevel="1">
      <c r="A72" s="171" t="s">
        <v>652</v>
      </c>
      <c r="B72" s="230">
        <v>40</v>
      </c>
      <c r="C72" s="168" t="s">
        <v>134</v>
      </c>
      <c r="D72" s="169" t="s">
        <v>3788</v>
      </c>
      <c r="E72" s="170">
        <v>0</v>
      </c>
      <c r="F72" s="167" t="s">
        <v>441</v>
      </c>
      <c r="G72" s="170" t="s">
        <v>441</v>
      </c>
      <c r="H72" s="170" t="s">
        <v>441</v>
      </c>
      <c r="I72" s="170" t="s">
        <v>441</v>
      </c>
      <c r="J72" s="119">
        <v>6200004886</v>
      </c>
      <c r="K72" s="122">
        <v>41390</v>
      </c>
      <c r="L72" s="167" t="s">
        <v>3789</v>
      </c>
      <c r="M72" s="171">
        <v>30</v>
      </c>
      <c r="N72" s="167" t="s">
        <v>3790</v>
      </c>
    </row>
    <row r="73" spans="1:14" s="46" customFormat="1" ht="33" customHeight="1" outlineLevel="1">
      <c r="A73" s="171" t="s">
        <v>653</v>
      </c>
      <c r="B73" s="230">
        <v>41</v>
      </c>
      <c r="C73" s="168" t="s">
        <v>134</v>
      </c>
      <c r="D73" s="169" t="s">
        <v>3791</v>
      </c>
      <c r="E73" s="170">
        <v>0</v>
      </c>
      <c r="F73" s="167" t="s">
        <v>441</v>
      </c>
      <c r="G73" s="170" t="s">
        <v>441</v>
      </c>
      <c r="H73" s="170" t="s">
        <v>441</v>
      </c>
      <c r="I73" s="170" t="s">
        <v>441</v>
      </c>
      <c r="J73" s="119">
        <v>6200004892</v>
      </c>
      <c r="K73" s="122">
        <v>41394</v>
      </c>
      <c r="L73" s="167" t="s">
        <v>3792</v>
      </c>
      <c r="M73" s="171">
        <v>30</v>
      </c>
      <c r="N73" s="167" t="s">
        <v>3793</v>
      </c>
    </row>
    <row r="74" spans="1:14" s="46" customFormat="1" ht="47.25" outlineLevel="1">
      <c r="A74" s="171" t="s">
        <v>654</v>
      </c>
      <c r="B74" s="230">
        <v>42</v>
      </c>
      <c r="C74" s="168" t="s">
        <v>134</v>
      </c>
      <c r="D74" s="169" t="s">
        <v>3794</v>
      </c>
      <c r="E74" s="170">
        <v>0</v>
      </c>
      <c r="F74" s="167" t="s">
        <v>441</v>
      </c>
      <c r="G74" s="170" t="s">
        <v>441</v>
      </c>
      <c r="H74" s="170" t="s">
        <v>441</v>
      </c>
      <c r="I74" s="170" t="s">
        <v>441</v>
      </c>
      <c r="J74" s="119">
        <v>6200004964</v>
      </c>
      <c r="K74" s="122">
        <v>41418</v>
      </c>
      <c r="L74" s="167" t="s">
        <v>3795</v>
      </c>
      <c r="M74" s="171">
        <v>30</v>
      </c>
      <c r="N74" s="167" t="s">
        <v>3796</v>
      </c>
    </row>
    <row r="75" spans="1:14" s="46" customFormat="1" ht="31.5" outlineLevel="1">
      <c r="A75" s="171" t="s">
        <v>655</v>
      </c>
      <c r="B75" s="230">
        <v>43</v>
      </c>
      <c r="C75" s="168" t="s">
        <v>134</v>
      </c>
      <c r="D75" s="184" t="s">
        <v>3797</v>
      </c>
      <c r="E75" s="170">
        <v>0</v>
      </c>
      <c r="F75" s="167" t="s">
        <v>441</v>
      </c>
      <c r="G75" s="170" t="s">
        <v>441</v>
      </c>
      <c r="H75" s="170" t="s">
        <v>441</v>
      </c>
      <c r="I75" s="170" t="s">
        <v>441</v>
      </c>
      <c r="J75" s="119">
        <v>6200004968</v>
      </c>
      <c r="K75" s="122">
        <v>41421</v>
      </c>
      <c r="L75" s="167" t="s">
        <v>3798</v>
      </c>
      <c r="M75" s="171">
        <v>30</v>
      </c>
      <c r="N75" s="167" t="s">
        <v>3799</v>
      </c>
    </row>
    <row r="76" spans="1:14" s="46" customFormat="1" ht="31.5" outlineLevel="1">
      <c r="A76" s="171" t="s">
        <v>656</v>
      </c>
      <c r="B76" s="230">
        <v>44</v>
      </c>
      <c r="C76" s="168" t="s">
        <v>134</v>
      </c>
      <c r="D76" s="184" t="s">
        <v>3800</v>
      </c>
      <c r="E76" s="170">
        <v>0</v>
      </c>
      <c r="F76" s="167" t="s">
        <v>441</v>
      </c>
      <c r="G76" s="170" t="s">
        <v>441</v>
      </c>
      <c r="H76" s="170" t="s">
        <v>441</v>
      </c>
      <c r="I76" s="170" t="s">
        <v>441</v>
      </c>
      <c r="J76" s="119">
        <v>6200004969</v>
      </c>
      <c r="K76" s="122">
        <v>41421</v>
      </c>
      <c r="L76" s="167" t="s">
        <v>3801</v>
      </c>
      <c r="M76" s="171">
        <v>30</v>
      </c>
      <c r="N76" s="167" t="s">
        <v>3802</v>
      </c>
    </row>
    <row r="77" spans="1:14" s="46" customFormat="1" ht="47.25" outlineLevel="1">
      <c r="A77" s="171" t="s">
        <v>657</v>
      </c>
      <c r="B77" s="230">
        <v>45</v>
      </c>
      <c r="C77" s="168" t="s">
        <v>134</v>
      </c>
      <c r="D77" s="154" t="s">
        <v>3803</v>
      </c>
      <c r="E77" s="170">
        <v>0</v>
      </c>
      <c r="F77" s="167" t="s">
        <v>441</v>
      </c>
      <c r="G77" s="170" t="s">
        <v>441</v>
      </c>
      <c r="H77" s="170" t="s">
        <v>441</v>
      </c>
      <c r="I77" s="170" t="s">
        <v>441</v>
      </c>
      <c r="J77" s="119">
        <v>6200004996</v>
      </c>
      <c r="K77" s="122">
        <v>41428</v>
      </c>
      <c r="L77" s="167" t="s">
        <v>3082</v>
      </c>
      <c r="M77" s="171">
        <v>30</v>
      </c>
      <c r="N77" s="167" t="s">
        <v>3804</v>
      </c>
    </row>
    <row r="78" spans="1:14" s="46" customFormat="1" ht="47.25" outlineLevel="1">
      <c r="A78" s="171" t="s">
        <v>658</v>
      </c>
      <c r="B78" s="230">
        <v>46</v>
      </c>
      <c r="C78" s="168" t="s">
        <v>134</v>
      </c>
      <c r="D78" s="154" t="s">
        <v>3805</v>
      </c>
      <c r="E78" s="170">
        <v>0</v>
      </c>
      <c r="F78" s="167" t="s">
        <v>441</v>
      </c>
      <c r="G78" s="170" t="s">
        <v>441</v>
      </c>
      <c r="H78" s="170" t="s">
        <v>441</v>
      </c>
      <c r="I78" s="170" t="s">
        <v>441</v>
      </c>
      <c r="J78" s="119">
        <v>6200005024</v>
      </c>
      <c r="K78" s="122">
        <v>41431</v>
      </c>
      <c r="L78" s="167" t="s">
        <v>3806</v>
      </c>
      <c r="M78" s="171">
        <v>30</v>
      </c>
      <c r="N78" s="167" t="s">
        <v>3807</v>
      </c>
    </row>
    <row r="79" spans="1:14" s="46" customFormat="1" ht="47.25" outlineLevel="1">
      <c r="A79" s="171" t="s">
        <v>659</v>
      </c>
      <c r="B79" s="230">
        <v>47</v>
      </c>
      <c r="C79" s="168" t="s">
        <v>134</v>
      </c>
      <c r="D79" s="169" t="s">
        <v>3808</v>
      </c>
      <c r="E79" s="170">
        <v>0</v>
      </c>
      <c r="F79" s="167" t="s">
        <v>441</v>
      </c>
      <c r="G79" s="170" t="s">
        <v>441</v>
      </c>
      <c r="H79" s="170" t="s">
        <v>441</v>
      </c>
      <c r="I79" s="170" t="s">
        <v>441</v>
      </c>
      <c r="J79" s="119">
        <v>6200005033</v>
      </c>
      <c r="K79" s="122">
        <v>41432</v>
      </c>
      <c r="L79" s="167" t="s">
        <v>3809</v>
      </c>
      <c r="M79" s="171">
        <v>30</v>
      </c>
      <c r="N79" s="167" t="s">
        <v>3810</v>
      </c>
    </row>
    <row r="80" spans="1:14" s="46" customFormat="1" ht="63" outlineLevel="1">
      <c r="A80" s="171" t="s">
        <v>660</v>
      </c>
      <c r="B80" s="230">
        <v>48</v>
      </c>
      <c r="C80" s="168" t="s">
        <v>134</v>
      </c>
      <c r="D80" s="183" t="s">
        <v>3811</v>
      </c>
      <c r="E80" s="170">
        <v>0</v>
      </c>
      <c r="F80" s="167" t="s">
        <v>441</v>
      </c>
      <c r="G80" s="170" t="s">
        <v>441</v>
      </c>
      <c r="H80" s="170" t="s">
        <v>441</v>
      </c>
      <c r="I80" s="170" t="s">
        <v>441</v>
      </c>
      <c r="J80" s="119">
        <v>6200005056</v>
      </c>
      <c r="K80" s="122">
        <v>41439</v>
      </c>
      <c r="L80" s="167" t="s">
        <v>3812</v>
      </c>
      <c r="M80" s="171">
        <v>30</v>
      </c>
      <c r="N80" s="167" t="s">
        <v>3813</v>
      </c>
    </row>
    <row r="81" spans="1:14" s="46" customFormat="1" ht="47.25" outlineLevel="1">
      <c r="A81" s="171" t="s">
        <v>661</v>
      </c>
      <c r="B81" s="230">
        <v>49</v>
      </c>
      <c r="C81" s="168" t="s">
        <v>134</v>
      </c>
      <c r="D81" s="154" t="s">
        <v>3814</v>
      </c>
      <c r="E81" s="170">
        <v>0</v>
      </c>
      <c r="F81" s="167" t="s">
        <v>441</v>
      </c>
      <c r="G81" s="170" t="s">
        <v>441</v>
      </c>
      <c r="H81" s="170" t="s">
        <v>441</v>
      </c>
      <c r="I81" s="170" t="s">
        <v>441</v>
      </c>
      <c r="J81" s="119">
        <v>6200005075</v>
      </c>
      <c r="K81" s="122">
        <v>41443</v>
      </c>
      <c r="L81" s="167" t="s">
        <v>3815</v>
      </c>
      <c r="M81" s="171">
        <v>30</v>
      </c>
      <c r="N81" s="167" t="s">
        <v>3816</v>
      </c>
    </row>
    <row r="82" spans="1:14" s="46" customFormat="1" ht="141.75" outlineLevel="1">
      <c r="A82" s="171" t="s">
        <v>662</v>
      </c>
      <c r="B82" s="230">
        <v>50</v>
      </c>
      <c r="C82" s="168" t="s">
        <v>134</v>
      </c>
      <c r="D82" s="183" t="s">
        <v>3817</v>
      </c>
      <c r="E82" s="170">
        <v>0</v>
      </c>
      <c r="F82" s="167" t="s">
        <v>441</v>
      </c>
      <c r="G82" s="170" t="s">
        <v>441</v>
      </c>
      <c r="H82" s="170" t="s">
        <v>441</v>
      </c>
      <c r="I82" s="170" t="s">
        <v>441</v>
      </c>
      <c r="J82" s="119">
        <v>6200005086</v>
      </c>
      <c r="K82" s="122">
        <v>41445</v>
      </c>
      <c r="L82" s="167" t="s">
        <v>3818</v>
      </c>
      <c r="M82" s="171">
        <v>30</v>
      </c>
      <c r="N82" s="167" t="s">
        <v>3819</v>
      </c>
    </row>
    <row r="83" spans="1:14" s="46" customFormat="1" ht="47.25" outlineLevel="1">
      <c r="A83" s="171" t="s">
        <v>663</v>
      </c>
      <c r="B83" s="230">
        <v>51</v>
      </c>
      <c r="C83" s="168" t="s">
        <v>134</v>
      </c>
      <c r="D83" s="184" t="s">
        <v>3820</v>
      </c>
      <c r="E83" s="170">
        <v>0</v>
      </c>
      <c r="F83" s="167" t="s">
        <v>441</v>
      </c>
      <c r="G83" s="170" t="s">
        <v>441</v>
      </c>
      <c r="H83" s="170" t="s">
        <v>441</v>
      </c>
      <c r="I83" s="170" t="s">
        <v>441</v>
      </c>
      <c r="J83" s="119">
        <v>6200005113</v>
      </c>
      <c r="K83" s="122">
        <v>41452</v>
      </c>
      <c r="L83" s="167" t="s">
        <v>3821</v>
      </c>
      <c r="M83" s="171">
        <v>30</v>
      </c>
      <c r="N83" s="167" t="s">
        <v>3822</v>
      </c>
    </row>
    <row r="84" spans="1:14" s="46" customFormat="1" ht="31.5" outlineLevel="1">
      <c r="A84" s="171" t="s">
        <v>664</v>
      </c>
      <c r="B84" s="230">
        <v>52</v>
      </c>
      <c r="C84" s="168" t="s">
        <v>134</v>
      </c>
      <c r="D84" s="154" t="s">
        <v>3823</v>
      </c>
      <c r="E84" s="170">
        <v>0</v>
      </c>
      <c r="F84" s="167" t="s">
        <v>441</v>
      </c>
      <c r="G84" s="170" t="s">
        <v>441</v>
      </c>
      <c r="H84" s="170" t="s">
        <v>441</v>
      </c>
      <c r="I84" s="170" t="s">
        <v>441</v>
      </c>
      <c r="J84" s="119">
        <v>6200005186</v>
      </c>
      <c r="K84" s="122" t="s">
        <v>3824</v>
      </c>
      <c r="L84" s="167" t="s">
        <v>3825</v>
      </c>
      <c r="M84" s="171">
        <v>30</v>
      </c>
      <c r="N84" s="167" t="s">
        <v>3826</v>
      </c>
    </row>
    <row r="85" spans="1:14" s="46" customFormat="1" ht="47.25" outlineLevel="1">
      <c r="A85" s="171" t="s">
        <v>665</v>
      </c>
      <c r="B85" s="230">
        <v>53</v>
      </c>
      <c r="C85" s="168" t="s">
        <v>134</v>
      </c>
      <c r="D85" s="169" t="s">
        <v>3827</v>
      </c>
      <c r="E85" s="170">
        <v>0</v>
      </c>
      <c r="F85" s="167" t="s">
        <v>441</v>
      </c>
      <c r="G85" s="170" t="s">
        <v>441</v>
      </c>
      <c r="H85" s="170" t="s">
        <v>441</v>
      </c>
      <c r="I85" s="170" t="s">
        <v>441</v>
      </c>
      <c r="J85" s="119">
        <v>6200005230</v>
      </c>
      <c r="K85" s="122">
        <v>41473</v>
      </c>
      <c r="L85" s="167" t="s">
        <v>3828</v>
      </c>
      <c r="M85" s="171">
        <v>30</v>
      </c>
      <c r="N85" s="167" t="s">
        <v>3829</v>
      </c>
    </row>
    <row r="86" spans="1:14" s="46" customFormat="1" ht="47.25" outlineLevel="1">
      <c r="A86" s="171" t="s">
        <v>666</v>
      </c>
      <c r="B86" s="230">
        <v>54</v>
      </c>
      <c r="C86" s="168" t="s">
        <v>134</v>
      </c>
      <c r="D86" s="169" t="s">
        <v>3830</v>
      </c>
      <c r="E86" s="170">
        <v>0</v>
      </c>
      <c r="F86" s="167" t="s">
        <v>441</v>
      </c>
      <c r="G86" s="170" t="s">
        <v>441</v>
      </c>
      <c r="H86" s="170" t="s">
        <v>441</v>
      </c>
      <c r="I86" s="170" t="s">
        <v>441</v>
      </c>
      <c r="J86" s="119">
        <v>6200005239</v>
      </c>
      <c r="K86" s="122">
        <v>41473</v>
      </c>
      <c r="L86" s="167" t="s">
        <v>3542</v>
      </c>
      <c r="M86" s="171">
        <v>30</v>
      </c>
      <c r="N86" s="167" t="s">
        <v>3831</v>
      </c>
    </row>
    <row r="87" spans="1:14" s="46" customFormat="1" ht="47.25" outlineLevel="1">
      <c r="A87" s="171" t="s">
        <v>667</v>
      </c>
      <c r="B87" s="230">
        <v>55</v>
      </c>
      <c r="C87" s="168" t="s">
        <v>134</v>
      </c>
      <c r="D87" s="154" t="s">
        <v>3832</v>
      </c>
      <c r="E87" s="170">
        <v>0</v>
      </c>
      <c r="F87" s="167" t="s">
        <v>441</v>
      </c>
      <c r="G87" s="170" t="s">
        <v>441</v>
      </c>
      <c r="H87" s="170" t="s">
        <v>441</v>
      </c>
      <c r="I87" s="170" t="s">
        <v>441</v>
      </c>
      <c r="J87" s="119">
        <v>6200005263</v>
      </c>
      <c r="K87" s="122">
        <v>41480</v>
      </c>
      <c r="L87" s="167" t="s">
        <v>3833</v>
      </c>
      <c r="M87" s="171">
        <v>30</v>
      </c>
      <c r="N87" s="167" t="s">
        <v>3834</v>
      </c>
    </row>
    <row r="88" spans="1:14" s="46" customFormat="1" ht="78.75" outlineLevel="1">
      <c r="A88" s="171" t="s">
        <v>668</v>
      </c>
      <c r="B88" s="230">
        <v>56</v>
      </c>
      <c r="C88" s="168" t="s">
        <v>134</v>
      </c>
      <c r="D88" s="169" t="s">
        <v>3835</v>
      </c>
      <c r="E88" s="170">
        <v>0</v>
      </c>
      <c r="F88" s="167" t="s">
        <v>441</v>
      </c>
      <c r="G88" s="170" t="s">
        <v>441</v>
      </c>
      <c r="H88" s="170" t="s">
        <v>441</v>
      </c>
      <c r="I88" s="170" t="s">
        <v>441</v>
      </c>
      <c r="J88" s="119">
        <v>6200005313</v>
      </c>
      <c r="K88" s="122">
        <v>41493</v>
      </c>
      <c r="L88" s="167" t="s">
        <v>3836</v>
      </c>
      <c r="M88" s="171">
        <v>30</v>
      </c>
      <c r="N88" s="167" t="s">
        <v>3837</v>
      </c>
    </row>
    <row r="89" spans="1:14" s="46" customFormat="1" ht="47.25" outlineLevel="1">
      <c r="A89" s="171" t="s">
        <v>669</v>
      </c>
      <c r="B89" s="230">
        <v>57</v>
      </c>
      <c r="C89" s="168" t="s">
        <v>134</v>
      </c>
      <c r="D89" s="184" t="s">
        <v>3838</v>
      </c>
      <c r="E89" s="170">
        <v>0</v>
      </c>
      <c r="F89" s="167" t="s">
        <v>441</v>
      </c>
      <c r="G89" s="170" t="s">
        <v>441</v>
      </c>
      <c r="H89" s="170" t="s">
        <v>441</v>
      </c>
      <c r="I89" s="170" t="s">
        <v>441</v>
      </c>
      <c r="J89" s="119">
        <v>6200005314</v>
      </c>
      <c r="K89" s="122">
        <v>41529</v>
      </c>
      <c r="L89" s="167" t="s">
        <v>3839</v>
      </c>
      <c r="M89" s="171">
        <v>30</v>
      </c>
      <c r="N89" s="167" t="s">
        <v>3840</v>
      </c>
    </row>
    <row r="90" spans="1:14" s="46" customFormat="1" ht="31.5" outlineLevel="1">
      <c r="A90" s="171" t="s">
        <v>670</v>
      </c>
      <c r="B90" s="230">
        <v>58</v>
      </c>
      <c r="C90" s="168" t="s">
        <v>134</v>
      </c>
      <c r="D90" s="169" t="s">
        <v>3841</v>
      </c>
      <c r="E90" s="170">
        <v>0</v>
      </c>
      <c r="F90" s="167" t="s">
        <v>441</v>
      </c>
      <c r="G90" s="170" t="s">
        <v>441</v>
      </c>
      <c r="H90" s="170" t="s">
        <v>441</v>
      </c>
      <c r="I90" s="170" t="s">
        <v>441</v>
      </c>
      <c r="J90" s="119">
        <v>6200005319</v>
      </c>
      <c r="K90" s="122">
        <v>41493</v>
      </c>
      <c r="L90" s="167" t="s">
        <v>3842</v>
      </c>
      <c r="M90" s="171">
        <v>30</v>
      </c>
      <c r="N90" s="167" t="s">
        <v>3843</v>
      </c>
    </row>
    <row r="91" spans="1:14" s="46" customFormat="1" ht="47.25" outlineLevel="1">
      <c r="A91" s="171" t="s">
        <v>3059</v>
      </c>
      <c r="B91" s="230">
        <v>59</v>
      </c>
      <c r="C91" s="168" t="s">
        <v>134</v>
      </c>
      <c r="D91" s="154" t="s">
        <v>3844</v>
      </c>
      <c r="E91" s="170">
        <v>0</v>
      </c>
      <c r="F91" s="167" t="s">
        <v>441</v>
      </c>
      <c r="G91" s="170" t="s">
        <v>441</v>
      </c>
      <c r="H91" s="170" t="s">
        <v>441</v>
      </c>
      <c r="I91" s="170" t="s">
        <v>441</v>
      </c>
      <c r="J91" s="119">
        <v>6200005339</v>
      </c>
      <c r="K91" s="122">
        <v>41495</v>
      </c>
      <c r="L91" s="167" t="s">
        <v>3845</v>
      </c>
      <c r="M91" s="171">
        <v>30</v>
      </c>
      <c r="N91" s="167" t="s">
        <v>3846</v>
      </c>
    </row>
    <row r="92" spans="1:14" s="46" customFormat="1" ht="47.25" outlineLevel="1">
      <c r="A92" s="171" t="s">
        <v>3060</v>
      </c>
      <c r="B92" s="230">
        <v>60</v>
      </c>
      <c r="C92" s="168" t="s">
        <v>134</v>
      </c>
      <c r="D92" s="169" t="s">
        <v>3847</v>
      </c>
      <c r="E92" s="170">
        <v>0</v>
      </c>
      <c r="F92" s="167" t="s">
        <v>441</v>
      </c>
      <c r="G92" s="170" t="s">
        <v>441</v>
      </c>
      <c r="H92" s="170" t="s">
        <v>441</v>
      </c>
      <c r="I92" s="170" t="s">
        <v>441</v>
      </c>
      <c r="J92" s="119">
        <v>6200005346</v>
      </c>
      <c r="K92" s="122">
        <v>41495</v>
      </c>
      <c r="L92" s="167" t="s">
        <v>3848</v>
      </c>
      <c r="M92" s="171">
        <v>30</v>
      </c>
      <c r="N92" s="167" t="s">
        <v>3849</v>
      </c>
    </row>
    <row r="93" spans="1:14" s="46" customFormat="1" ht="41.25" customHeight="1" outlineLevel="1">
      <c r="A93" s="171" t="s">
        <v>3062</v>
      </c>
      <c r="B93" s="230">
        <v>61</v>
      </c>
      <c r="C93" s="155" t="s">
        <v>134</v>
      </c>
      <c r="D93" s="156" t="s">
        <v>3850</v>
      </c>
      <c r="E93" s="170">
        <v>0</v>
      </c>
      <c r="F93" s="167"/>
      <c r="G93" s="170"/>
      <c r="H93" s="170"/>
      <c r="I93" s="170"/>
      <c r="J93" s="119">
        <v>6200005367</v>
      </c>
      <c r="K93" s="122">
        <v>41502</v>
      </c>
      <c r="L93" s="167" t="s">
        <v>3851</v>
      </c>
      <c r="M93" s="171">
        <v>30</v>
      </c>
      <c r="N93" s="167" t="s">
        <v>3852</v>
      </c>
    </row>
    <row r="94" spans="1:14" s="46" customFormat="1" ht="47.25" outlineLevel="1">
      <c r="A94" s="171" t="s">
        <v>3063</v>
      </c>
      <c r="B94" s="230">
        <v>62</v>
      </c>
      <c r="C94" s="168" t="s">
        <v>134</v>
      </c>
      <c r="D94" s="183" t="s">
        <v>3853</v>
      </c>
      <c r="E94" s="170">
        <v>0</v>
      </c>
      <c r="F94" s="167" t="s">
        <v>441</v>
      </c>
      <c r="G94" s="170" t="s">
        <v>441</v>
      </c>
      <c r="H94" s="170" t="s">
        <v>441</v>
      </c>
      <c r="I94" s="170" t="s">
        <v>441</v>
      </c>
      <c r="J94" s="119">
        <v>6200005369</v>
      </c>
      <c r="K94" s="122">
        <v>41502</v>
      </c>
      <c r="L94" s="167" t="s">
        <v>3854</v>
      </c>
      <c r="M94" s="171">
        <v>30</v>
      </c>
      <c r="N94" s="167" t="s">
        <v>3855</v>
      </c>
    </row>
    <row r="95" spans="1:14" s="46" customFormat="1" ht="31.5" outlineLevel="1">
      <c r="A95" s="171" t="s">
        <v>3064</v>
      </c>
      <c r="B95" s="230">
        <v>63</v>
      </c>
      <c r="C95" s="168" t="s">
        <v>134</v>
      </c>
      <c r="D95" s="169" t="s">
        <v>3856</v>
      </c>
      <c r="E95" s="170">
        <v>0</v>
      </c>
      <c r="F95" s="167" t="s">
        <v>441</v>
      </c>
      <c r="G95" s="170" t="s">
        <v>441</v>
      </c>
      <c r="H95" s="170" t="s">
        <v>441</v>
      </c>
      <c r="I95" s="170" t="s">
        <v>441</v>
      </c>
      <c r="J95" s="119">
        <v>6200005375</v>
      </c>
      <c r="K95" s="122">
        <v>41502</v>
      </c>
      <c r="L95" s="167" t="s">
        <v>3857</v>
      </c>
      <c r="M95" s="171">
        <v>30</v>
      </c>
      <c r="N95" s="167" t="s">
        <v>3858</v>
      </c>
    </row>
    <row r="96" spans="1:14" s="46" customFormat="1" ht="47.25" outlineLevel="1">
      <c r="A96" s="171" t="s">
        <v>3065</v>
      </c>
      <c r="B96" s="230">
        <v>64</v>
      </c>
      <c r="C96" s="168" t="s">
        <v>134</v>
      </c>
      <c r="D96" s="183" t="s">
        <v>3859</v>
      </c>
      <c r="E96" s="170">
        <v>0</v>
      </c>
      <c r="F96" s="167" t="s">
        <v>441</v>
      </c>
      <c r="G96" s="170" t="s">
        <v>441</v>
      </c>
      <c r="H96" s="170" t="s">
        <v>441</v>
      </c>
      <c r="I96" s="170" t="s">
        <v>441</v>
      </c>
      <c r="J96" s="119">
        <v>6200005389</v>
      </c>
      <c r="K96" s="122">
        <v>41508</v>
      </c>
      <c r="L96" s="167" t="s">
        <v>3860</v>
      </c>
      <c r="M96" s="171">
        <v>30</v>
      </c>
      <c r="N96" s="167" t="s">
        <v>3861</v>
      </c>
    </row>
    <row r="97" spans="1:14" s="46" customFormat="1" ht="31.5" outlineLevel="1">
      <c r="A97" s="171" t="s">
        <v>3066</v>
      </c>
      <c r="B97" s="230">
        <v>65</v>
      </c>
      <c r="C97" s="168" t="s">
        <v>134</v>
      </c>
      <c r="D97" s="184" t="s">
        <v>3862</v>
      </c>
      <c r="E97" s="170">
        <v>0</v>
      </c>
      <c r="F97" s="167" t="s">
        <v>441</v>
      </c>
      <c r="G97" s="170" t="s">
        <v>441</v>
      </c>
      <c r="H97" s="170" t="s">
        <v>441</v>
      </c>
      <c r="I97" s="170" t="s">
        <v>441</v>
      </c>
      <c r="J97" s="119">
        <v>6200005394</v>
      </c>
      <c r="K97" s="122">
        <v>41509</v>
      </c>
      <c r="L97" s="167" t="s">
        <v>3863</v>
      </c>
      <c r="M97" s="171">
        <v>30</v>
      </c>
      <c r="N97" s="167" t="s">
        <v>3864</v>
      </c>
    </row>
    <row r="98" spans="1:14" s="46" customFormat="1" ht="47.25" outlineLevel="1">
      <c r="A98" s="171" t="s">
        <v>3067</v>
      </c>
      <c r="B98" s="230">
        <v>66</v>
      </c>
      <c r="C98" s="168" t="s">
        <v>134</v>
      </c>
      <c r="D98" s="154" t="s">
        <v>3865</v>
      </c>
      <c r="E98" s="170">
        <v>0</v>
      </c>
      <c r="F98" s="167" t="s">
        <v>441</v>
      </c>
      <c r="G98" s="170" t="s">
        <v>441</v>
      </c>
      <c r="H98" s="170" t="s">
        <v>441</v>
      </c>
      <c r="I98" s="170" t="s">
        <v>441</v>
      </c>
      <c r="J98" s="119">
        <v>6200005426</v>
      </c>
      <c r="K98" s="122">
        <v>41514</v>
      </c>
      <c r="L98" s="167" t="s">
        <v>3866</v>
      </c>
      <c r="M98" s="171">
        <v>30</v>
      </c>
      <c r="N98" s="167" t="s">
        <v>3867</v>
      </c>
    </row>
    <row r="99" spans="1:14" s="46" customFormat="1" ht="47.25" outlineLevel="1">
      <c r="A99" s="171" t="s">
        <v>3068</v>
      </c>
      <c r="B99" s="230">
        <v>67</v>
      </c>
      <c r="C99" s="168" t="s">
        <v>134</v>
      </c>
      <c r="D99" s="154" t="s">
        <v>3868</v>
      </c>
      <c r="E99" s="170">
        <v>0</v>
      </c>
      <c r="F99" s="167" t="s">
        <v>441</v>
      </c>
      <c r="G99" s="170" t="s">
        <v>441</v>
      </c>
      <c r="H99" s="170" t="s">
        <v>441</v>
      </c>
      <c r="I99" s="170" t="s">
        <v>441</v>
      </c>
      <c r="J99" s="119">
        <v>6200005489</v>
      </c>
      <c r="K99" s="122">
        <v>41529</v>
      </c>
      <c r="L99" s="167" t="s">
        <v>3869</v>
      </c>
      <c r="M99" s="171">
        <v>30</v>
      </c>
      <c r="N99" s="167" t="s">
        <v>3870</v>
      </c>
    </row>
    <row r="100" spans="1:14" s="46" customFormat="1" ht="47.25" outlineLevel="1">
      <c r="A100" s="171" t="s">
        <v>3069</v>
      </c>
      <c r="B100" s="230">
        <v>68</v>
      </c>
      <c r="C100" s="168" t="s">
        <v>134</v>
      </c>
      <c r="D100" s="169" t="s">
        <v>3871</v>
      </c>
      <c r="E100" s="170">
        <v>0</v>
      </c>
      <c r="F100" s="167" t="s">
        <v>441</v>
      </c>
      <c r="G100" s="170" t="s">
        <v>441</v>
      </c>
      <c r="H100" s="170" t="s">
        <v>441</v>
      </c>
      <c r="I100" s="170" t="s">
        <v>441</v>
      </c>
      <c r="J100" s="119">
        <v>6200005519</v>
      </c>
      <c r="K100" s="122">
        <v>41530</v>
      </c>
      <c r="L100" s="167" t="s">
        <v>3130</v>
      </c>
      <c r="M100" s="171">
        <v>30</v>
      </c>
      <c r="N100" s="167" t="s">
        <v>3872</v>
      </c>
    </row>
    <row r="101" spans="1:14" s="46" customFormat="1" ht="47.25" outlineLevel="1">
      <c r="A101" s="171" t="s">
        <v>3071</v>
      </c>
      <c r="B101" s="230">
        <v>69</v>
      </c>
      <c r="C101" s="168" t="s">
        <v>134</v>
      </c>
      <c r="D101" s="169" t="s">
        <v>3873</v>
      </c>
      <c r="E101" s="170">
        <v>0</v>
      </c>
      <c r="F101" s="167" t="s">
        <v>441</v>
      </c>
      <c r="G101" s="170" t="s">
        <v>441</v>
      </c>
      <c r="H101" s="170" t="s">
        <v>441</v>
      </c>
      <c r="I101" s="170" t="s">
        <v>441</v>
      </c>
      <c r="J101" s="119">
        <v>6200005551</v>
      </c>
      <c r="K101" s="122">
        <v>41535</v>
      </c>
      <c r="L101" s="167" t="s">
        <v>3874</v>
      </c>
      <c r="M101" s="171">
        <v>30</v>
      </c>
      <c r="N101" s="167" t="s">
        <v>3875</v>
      </c>
    </row>
    <row r="102" spans="1:14" s="46" customFormat="1" ht="47.25" outlineLevel="1">
      <c r="A102" s="171" t="s">
        <v>3072</v>
      </c>
      <c r="B102" s="230">
        <v>70</v>
      </c>
      <c r="C102" s="168" t="s">
        <v>134</v>
      </c>
      <c r="D102" s="169" t="s">
        <v>3876</v>
      </c>
      <c r="E102" s="170">
        <v>0</v>
      </c>
      <c r="F102" s="167" t="s">
        <v>441</v>
      </c>
      <c r="G102" s="170" t="s">
        <v>441</v>
      </c>
      <c r="H102" s="170" t="s">
        <v>441</v>
      </c>
      <c r="I102" s="170" t="s">
        <v>441</v>
      </c>
      <c r="J102" s="119">
        <v>6200005602</v>
      </c>
      <c r="K102" s="122">
        <v>41536</v>
      </c>
      <c r="L102" s="167" t="s">
        <v>3877</v>
      </c>
      <c r="M102" s="171">
        <v>30</v>
      </c>
      <c r="N102" s="167" t="s">
        <v>3878</v>
      </c>
    </row>
    <row r="103" spans="1:14" s="46" customFormat="1" ht="31.5" outlineLevel="1">
      <c r="A103" s="171" t="s">
        <v>3073</v>
      </c>
      <c r="B103" s="230">
        <v>71</v>
      </c>
      <c r="C103" s="168" t="s">
        <v>134</v>
      </c>
      <c r="D103" s="154" t="s">
        <v>3879</v>
      </c>
      <c r="E103" s="170">
        <v>0</v>
      </c>
      <c r="F103" s="167" t="s">
        <v>441</v>
      </c>
      <c r="G103" s="170" t="s">
        <v>441</v>
      </c>
      <c r="H103" s="170" t="s">
        <v>441</v>
      </c>
      <c r="I103" s="170" t="s">
        <v>441</v>
      </c>
      <c r="J103" s="119">
        <v>6200005614</v>
      </c>
      <c r="K103" s="122">
        <v>41537</v>
      </c>
      <c r="L103" s="167" t="s">
        <v>3880</v>
      </c>
      <c r="M103" s="171">
        <v>30</v>
      </c>
      <c r="N103" s="167" t="s">
        <v>3881</v>
      </c>
    </row>
    <row r="104" spans="1:14" s="46" customFormat="1" ht="47.25" outlineLevel="1">
      <c r="A104" s="171" t="s">
        <v>3074</v>
      </c>
      <c r="B104" s="230">
        <v>72</v>
      </c>
      <c r="C104" s="168" t="s">
        <v>134</v>
      </c>
      <c r="D104" s="169" t="s">
        <v>3882</v>
      </c>
      <c r="E104" s="170">
        <v>0</v>
      </c>
      <c r="F104" s="167" t="s">
        <v>441</v>
      </c>
      <c r="G104" s="170" t="s">
        <v>441</v>
      </c>
      <c r="H104" s="170" t="s">
        <v>441</v>
      </c>
      <c r="I104" s="170" t="s">
        <v>441</v>
      </c>
      <c r="J104" s="119">
        <v>6200005623</v>
      </c>
      <c r="K104" s="122">
        <v>41541</v>
      </c>
      <c r="L104" s="167" t="s">
        <v>3883</v>
      </c>
      <c r="M104" s="171">
        <v>30</v>
      </c>
      <c r="N104" s="167" t="s">
        <v>3884</v>
      </c>
    </row>
    <row r="105" spans="1:14" s="46" customFormat="1" ht="31.5" outlineLevel="1">
      <c r="A105" s="171" t="s">
        <v>3075</v>
      </c>
      <c r="B105" s="230">
        <v>73</v>
      </c>
      <c r="C105" s="168" t="s">
        <v>134</v>
      </c>
      <c r="D105" s="184" t="s">
        <v>3885</v>
      </c>
      <c r="E105" s="170">
        <v>6.8144</v>
      </c>
      <c r="F105" s="167" t="s">
        <v>441</v>
      </c>
      <c r="G105" s="170" t="s">
        <v>441</v>
      </c>
      <c r="H105" s="170" t="s">
        <v>441</v>
      </c>
      <c r="I105" s="170" t="s">
        <v>441</v>
      </c>
      <c r="J105" s="119">
        <v>6200005627</v>
      </c>
      <c r="K105" s="122">
        <v>41542</v>
      </c>
      <c r="L105" s="167" t="s">
        <v>3886</v>
      </c>
      <c r="M105" s="171">
        <v>30</v>
      </c>
      <c r="N105" s="167" t="s">
        <v>3887</v>
      </c>
    </row>
    <row r="106" spans="1:14" s="46" customFormat="1" ht="31.5" outlineLevel="1">
      <c r="A106" s="171" t="s">
        <v>3076</v>
      </c>
      <c r="B106" s="230">
        <v>74</v>
      </c>
      <c r="C106" s="168" t="s">
        <v>134</v>
      </c>
      <c r="D106" s="154" t="s">
        <v>3888</v>
      </c>
      <c r="E106" s="170">
        <v>0</v>
      </c>
      <c r="F106" s="167" t="s">
        <v>441</v>
      </c>
      <c r="G106" s="170" t="s">
        <v>441</v>
      </c>
      <c r="H106" s="170" t="s">
        <v>441</v>
      </c>
      <c r="I106" s="170" t="s">
        <v>441</v>
      </c>
      <c r="J106" s="119">
        <v>6200005639</v>
      </c>
      <c r="K106" s="122">
        <v>41544</v>
      </c>
      <c r="L106" s="167" t="s">
        <v>3889</v>
      </c>
      <c r="M106" s="171">
        <v>30</v>
      </c>
      <c r="N106" s="167" t="s">
        <v>3890</v>
      </c>
    </row>
    <row r="107" spans="1:14" s="46" customFormat="1" ht="47.25" outlineLevel="1">
      <c r="A107" s="171" t="s">
        <v>3077</v>
      </c>
      <c r="B107" s="230">
        <v>75</v>
      </c>
      <c r="C107" s="168" t="s">
        <v>134</v>
      </c>
      <c r="D107" s="169" t="s">
        <v>3891</v>
      </c>
      <c r="E107" s="170">
        <v>0</v>
      </c>
      <c r="F107" s="167" t="s">
        <v>441</v>
      </c>
      <c r="G107" s="170" t="s">
        <v>441</v>
      </c>
      <c r="H107" s="170" t="s">
        <v>441</v>
      </c>
      <c r="I107" s="170" t="s">
        <v>441</v>
      </c>
      <c r="J107" s="119">
        <v>6200005643</v>
      </c>
      <c r="K107" s="122">
        <v>41544</v>
      </c>
      <c r="L107" s="167" t="s">
        <v>3892</v>
      </c>
      <c r="M107" s="171">
        <v>30</v>
      </c>
      <c r="N107" s="167" t="s">
        <v>3893</v>
      </c>
    </row>
    <row r="108" spans="1:14" s="46" customFormat="1" ht="31.5" outlineLevel="1">
      <c r="A108" s="171" t="s">
        <v>3078</v>
      </c>
      <c r="B108" s="230">
        <v>76</v>
      </c>
      <c r="C108" s="168" t="s">
        <v>134</v>
      </c>
      <c r="D108" s="169" t="s">
        <v>3894</v>
      </c>
      <c r="E108" s="170">
        <v>0</v>
      </c>
      <c r="F108" s="167" t="s">
        <v>441</v>
      </c>
      <c r="G108" s="170" t="s">
        <v>441</v>
      </c>
      <c r="H108" s="170" t="s">
        <v>441</v>
      </c>
      <c r="I108" s="170" t="s">
        <v>441</v>
      </c>
      <c r="J108" s="119">
        <v>6200005652</v>
      </c>
      <c r="K108" s="122">
        <v>41547</v>
      </c>
      <c r="L108" s="167" t="s">
        <v>3895</v>
      </c>
      <c r="M108" s="171">
        <v>30</v>
      </c>
      <c r="N108" s="167" t="s">
        <v>3896</v>
      </c>
    </row>
    <row r="109" spans="1:14" s="46" customFormat="1" ht="47.25" outlineLevel="1">
      <c r="A109" s="171" t="s">
        <v>3079</v>
      </c>
      <c r="B109" s="230">
        <v>77</v>
      </c>
      <c r="C109" s="168" t="s">
        <v>134</v>
      </c>
      <c r="D109" s="169" t="s">
        <v>3897</v>
      </c>
      <c r="E109" s="170">
        <v>0</v>
      </c>
      <c r="F109" s="167" t="s">
        <v>441</v>
      </c>
      <c r="G109" s="170" t="s">
        <v>441</v>
      </c>
      <c r="H109" s="170" t="s">
        <v>441</v>
      </c>
      <c r="I109" s="170" t="s">
        <v>441</v>
      </c>
      <c r="J109" s="119">
        <v>6200005656</v>
      </c>
      <c r="K109" s="122">
        <v>41549</v>
      </c>
      <c r="L109" s="167" t="s">
        <v>3141</v>
      </c>
      <c r="M109" s="171">
        <v>30</v>
      </c>
      <c r="N109" s="167" t="s">
        <v>3898</v>
      </c>
    </row>
    <row r="110" spans="1:14" s="46" customFormat="1" ht="47.25" outlineLevel="1">
      <c r="A110" s="171" t="s">
        <v>3080</v>
      </c>
      <c r="B110" s="230">
        <v>78</v>
      </c>
      <c r="C110" s="168" t="s">
        <v>134</v>
      </c>
      <c r="D110" s="183" t="s">
        <v>3899</v>
      </c>
      <c r="E110" s="170">
        <v>0</v>
      </c>
      <c r="F110" s="167" t="s">
        <v>441</v>
      </c>
      <c r="G110" s="170" t="s">
        <v>441</v>
      </c>
      <c r="H110" s="170" t="s">
        <v>441</v>
      </c>
      <c r="I110" s="170" t="s">
        <v>441</v>
      </c>
      <c r="J110" s="119">
        <v>6200005675</v>
      </c>
      <c r="K110" s="122" t="s">
        <v>3085</v>
      </c>
      <c r="L110" s="167" t="s">
        <v>3086</v>
      </c>
      <c r="M110" s="171">
        <v>30</v>
      </c>
      <c r="N110" s="167" t="s">
        <v>3900</v>
      </c>
    </row>
    <row r="111" spans="1:14" s="46" customFormat="1" ht="31.5" outlineLevel="1">
      <c r="A111" s="171" t="s">
        <v>3081</v>
      </c>
      <c r="B111" s="230">
        <v>79</v>
      </c>
      <c r="C111" s="168" t="s">
        <v>134</v>
      </c>
      <c r="D111" s="154" t="s">
        <v>3901</v>
      </c>
      <c r="E111" s="170">
        <v>0</v>
      </c>
      <c r="F111" s="167" t="s">
        <v>441</v>
      </c>
      <c r="G111" s="170" t="s">
        <v>441</v>
      </c>
      <c r="H111" s="170" t="s">
        <v>441</v>
      </c>
      <c r="I111" s="170" t="s">
        <v>441</v>
      </c>
      <c r="J111" s="119">
        <v>6200005680</v>
      </c>
      <c r="K111" s="122">
        <v>41551</v>
      </c>
      <c r="L111" s="167" t="s">
        <v>3902</v>
      </c>
      <c r="M111" s="171">
        <v>30</v>
      </c>
      <c r="N111" s="167" t="s">
        <v>3903</v>
      </c>
    </row>
    <row r="112" spans="1:14" s="46" customFormat="1" ht="63" outlineLevel="1">
      <c r="A112" s="171" t="s">
        <v>3083</v>
      </c>
      <c r="B112" s="230">
        <v>80</v>
      </c>
      <c r="C112" s="168" t="s">
        <v>134</v>
      </c>
      <c r="D112" s="184" t="s">
        <v>3904</v>
      </c>
      <c r="E112" s="170">
        <v>0</v>
      </c>
      <c r="F112" s="167" t="s">
        <v>441</v>
      </c>
      <c r="G112" s="170" t="s">
        <v>441</v>
      </c>
      <c r="H112" s="170" t="s">
        <v>441</v>
      </c>
      <c r="I112" s="170" t="s">
        <v>441</v>
      </c>
      <c r="J112" s="119">
        <v>6200005699</v>
      </c>
      <c r="K112" s="122">
        <v>41554</v>
      </c>
      <c r="L112" s="167" t="s">
        <v>3905</v>
      </c>
      <c r="M112" s="171">
        <v>30</v>
      </c>
      <c r="N112" s="167" t="s">
        <v>3906</v>
      </c>
    </row>
    <row r="113" spans="1:14" s="46" customFormat="1" ht="47.25" outlineLevel="1">
      <c r="A113" s="171" t="s">
        <v>3084</v>
      </c>
      <c r="B113" s="230">
        <v>81</v>
      </c>
      <c r="C113" s="168" t="s">
        <v>134</v>
      </c>
      <c r="D113" s="183" t="s">
        <v>3907</v>
      </c>
      <c r="E113" s="170">
        <v>0</v>
      </c>
      <c r="F113" s="167" t="s">
        <v>441</v>
      </c>
      <c r="G113" s="170" t="s">
        <v>441</v>
      </c>
      <c r="H113" s="170" t="s">
        <v>441</v>
      </c>
      <c r="I113" s="170" t="s">
        <v>441</v>
      </c>
      <c r="J113" s="119">
        <v>6200005703</v>
      </c>
      <c r="K113" s="122">
        <v>41565</v>
      </c>
      <c r="L113" s="167" t="s">
        <v>3908</v>
      </c>
      <c r="M113" s="171">
        <v>30</v>
      </c>
      <c r="N113" s="167" t="s">
        <v>3909</v>
      </c>
    </row>
    <row r="114" spans="1:14" s="46" customFormat="1" ht="47.25" outlineLevel="1">
      <c r="A114" s="171" t="s">
        <v>3087</v>
      </c>
      <c r="B114" s="230">
        <v>82</v>
      </c>
      <c r="C114" s="168" t="s">
        <v>134</v>
      </c>
      <c r="D114" s="184" t="s">
        <v>3910</v>
      </c>
      <c r="E114" s="170">
        <v>0</v>
      </c>
      <c r="F114" s="167" t="s">
        <v>441</v>
      </c>
      <c r="G114" s="170" t="s">
        <v>441</v>
      </c>
      <c r="H114" s="170" t="s">
        <v>441</v>
      </c>
      <c r="I114" s="170" t="s">
        <v>441</v>
      </c>
      <c r="J114" s="119">
        <v>6200005706</v>
      </c>
      <c r="K114" s="122">
        <v>41555</v>
      </c>
      <c r="L114" s="167" t="s">
        <v>3911</v>
      </c>
      <c r="M114" s="171">
        <v>30</v>
      </c>
      <c r="N114" s="167" t="s">
        <v>3912</v>
      </c>
    </row>
    <row r="115" spans="1:14" s="46" customFormat="1" ht="31.5" outlineLevel="1">
      <c r="A115" s="171" t="s">
        <v>3088</v>
      </c>
      <c r="B115" s="230">
        <v>83</v>
      </c>
      <c r="C115" s="168" t="s">
        <v>134</v>
      </c>
      <c r="D115" s="169" t="s">
        <v>3913</v>
      </c>
      <c r="E115" s="170">
        <v>0</v>
      </c>
      <c r="F115" s="167" t="s">
        <v>441</v>
      </c>
      <c r="G115" s="170" t="s">
        <v>441</v>
      </c>
      <c r="H115" s="170" t="s">
        <v>441</v>
      </c>
      <c r="I115" s="170" t="s">
        <v>441</v>
      </c>
      <c r="J115" s="119" t="s">
        <v>3914</v>
      </c>
      <c r="K115" s="122" t="s">
        <v>3915</v>
      </c>
      <c r="L115" s="167" t="s">
        <v>3916</v>
      </c>
      <c r="M115" s="171">
        <v>30</v>
      </c>
      <c r="N115" s="167" t="s">
        <v>3917</v>
      </c>
    </row>
    <row r="116" spans="1:14" s="46" customFormat="1" ht="31.5" outlineLevel="1">
      <c r="A116" s="171" t="s">
        <v>3089</v>
      </c>
      <c r="B116" s="230">
        <v>84</v>
      </c>
      <c r="C116" s="168" t="s">
        <v>134</v>
      </c>
      <c r="D116" s="169" t="s">
        <v>3918</v>
      </c>
      <c r="E116" s="170">
        <v>0</v>
      </c>
      <c r="F116" s="167" t="s">
        <v>441</v>
      </c>
      <c r="G116" s="170" t="s">
        <v>441</v>
      </c>
      <c r="H116" s="170" t="s">
        <v>441</v>
      </c>
      <c r="I116" s="170" t="s">
        <v>441</v>
      </c>
      <c r="J116" s="119">
        <v>6200005777</v>
      </c>
      <c r="K116" s="122">
        <v>41568</v>
      </c>
      <c r="L116" s="167" t="s">
        <v>3919</v>
      </c>
      <c r="M116" s="171">
        <v>30</v>
      </c>
      <c r="N116" s="167" t="s">
        <v>3920</v>
      </c>
    </row>
    <row r="117" spans="1:14" s="46" customFormat="1" ht="47.25" outlineLevel="1">
      <c r="A117" s="171" t="s">
        <v>3090</v>
      </c>
      <c r="B117" s="230">
        <v>85</v>
      </c>
      <c r="C117" s="168" t="s">
        <v>134</v>
      </c>
      <c r="D117" s="184" t="s">
        <v>3921</v>
      </c>
      <c r="E117" s="170">
        <v>0</v>
      </c>
      <c r="F117" s="167" t="s">
        <v>441</v>
      </c>
      <c r="G117" s="170" t="s">
        <v>441</v>
      </c>
      <c r="H117" s="170" t="s">
        <v>441</v>
      </c>
      <c r="I117" s="170" t="s">
        <v>441</v>
      </c>
      <c r="J117" s="119">
        <v>6200005796</v>
      </c>
      <c r="K117" s="122">
        <v>41572</v>
      </c>
      <c r="L117" s="167" t="s">
        <v>3922</v>
      </c>
      <c r="M117" s="171">
        <v>30</v>
      </c>
      <c r="N117" s="167" t="s">
        <v>3923</v>
      </c>
    </row>
    <row r="118" spans="1:14" s="46" customFormat="1" ht="47.25" outlineLevel="1">
      <c r="A118" s="171" t="s">
        <v>3091</v>
      </c>
      <c r="B118" s="230">
        <v>86</v>
      </c>
      <c r="C118" s="168" t="s">
        <v>134</v>
      </c>
      <c r="D118" s="154" t="s">
        <v>3924</v>
      </c>
      <c r="E118" s="170">
        <v>0</v>
      </c>
      <c r="F118" s="167" t="s">
        <v>441</v>
      </c>
      <c r="G118" s="170" t="s">
        <v>441</v>
      </c>
      <c r="H118" s="170" t="s">
        <v>441</v>
      </c>
      <c r="I118" s="170" t="s">
        <v>441</v>
      </c>
      <c r="J118" s="119">
        <v>6200005817</v>
      </c>
      <c r="K118" s="122" t="s">
        <v>3925</v>
      </c>
      <c r="L118" s="167" t="s">
        <v>3926</v>
      </c>
      <c r="M118" s="171">
        <v>30</v>
      </c>
      <c r="N118" s="167" t="s">
        <v>3927</v>
      </c>
    </row>
    <row r="119" spans="1:14" s="46" customFormat="1" ht="63" outlineLevel="1">
      <c r="A119" s="171" t="s">
        <v>3092</v>
      </c>
      <c r="B119" s="230">
        <v>87</v>
      </c>
      <c r="C119" s="168" t="s">
        <v>134</v>
      </c>
      <c r="D119" s="184" t="s">
        <v>3928</v>
      </c>
      <c r="E119" s="170">
        <v>0</v>
      </c>
      <c r="F119" s="167" t="s">
        <v>441</v>
      </c>
      <c r="G119" s="170" t="s">
        <v>441</v>
      </c>
      <c r="H119" s="170" t="s">
        <v>441</v>
      </c>
      <c r="I119" s="170" t="s">
        <v>441</v>
      </c>
      <c r="J119" s="119">
        <v>6200005821</v>
      </c>
      <c r="K119" s="122">
        <v>41584</v>
      </c>
      <c r="L119" s="167" t="s">
        <v>3929</v>
      </c>
      <c r="M119" s="171">
        <v>30</v>
      </c>
      <c r="N119" s="167" t="s">
        <v>3930</v>
      </c>
    </row>
    <row r="120" spans="1:14" s="46" customFormat="1" ht="47.25" outlineLevel="1">
      <c r="A120" s="171" t="s">
        <v>3093</v>
      </c>
      <c r="B120" s="230">
        <v>88</v>
      </c>
      <c r="C120" s="168" t="s">
        <v>134</v>
      </c>
      <c r="D120" s="232" t="s">
        <v>3931</v>
      </c>
      <c r="E120" s="170">
        <v>0</v>
      </c>
      <c r="F120" s="167" t="s">
        <v>441</v>
      </c>
      <c r="G120" s="170" t="s">
        <v>441</v>
      </c>
      <c r="H120" s="170" t="s">
        <v>441</v>
      </c>
      <c r="I120" s="170" t="s">
        <v>441</v>
      </c>
      <c r="J120" s="119">
        <v>6200005853</v>
      </c>
      <c r="K120" s="122">
        <v>41586</v>
      </c>
      <c r="L120" s="167" t="s">
        <v>3932</v>
      </c>
      <c r="M120" s="171">
        <v>30</v>
      </c>
      <c r="N120" s="167" t="s">
        <v>3933</v>
      </c>
    </row>
    <row r="121" spans="1:14" s="46" customFormat="1" ht="47.25" outlineLevel="1">
      <c r="A121" s="171" t="s">
        <v>3094</v>
      </c>
      <c r="B121" s="230">
        <v>89</v>
      </c>
      <c r="C121" s="168" t="s">
        <v>134</v>
      </c>
      <c r="D121" s="169" t="s">
        <v>3934</v>
      </c>
      <c r="E121" s="170">
        <v>0</v>
      </c>
      <c r="F121" s="167" t="s">
        <v>441</v>
      </c>
      <c r="G121" s="170" t="s">
        <v>441</v>
      </c>
      <c r="H121" s="170" t="s">
        <v>441</v>
      </c>
      <c r="I121" s="170" t="s">
        <v>441</v>
      </c>
      <c r="J121" s="119">
        <v>6200005858</v>
      </c>
      <c r="K121" s="122">
        <v>41586</v>
      </c>
      <c r="L121" s="167" t="s">
        <v>3935</v>
      </c>
      <c r="M121" s="171">
        <v>30</v>
      </c>
      <c r="N121" s="167" t="s">
        <v>3936</v>
      </c>
    </row>
    <row r="122" spans="1:14" s="46" customFormat="1" ht="47.25" outlineLevel="1">
      <c r="A122" s="171" t="s">
        <v>3095</v>
      </c>
      <c r="B122" s="230">
        <v>90</v>
      </c>
      <c r="C122" s="168" t="s">
        <v>134</v>
      </c>
      <c r="D122" s="169" t="s">
        <v>3937</v>
      </c>
      <c r="E122" s="170">
        <v>0</v>
      </c>
      <c r="F122" s="167" t="s">
        <v>441</v>
      </c>
      <c r="G122" s="170" t="s">
        <v>441</v>
      </c>
      <c r="H122" s="170" t="s">
        <v>441</v>
      </c>
      <c r="I122" s="170" t="s">
        <v>441</v>
      </c>
      <c r="J122" s="119">
        <v>6200005859</v>
      </c>
      <c r="K122" s="122">
        <v>41586</v>
      </c>
      <c r="L122" s="167" t="s">
        <v>3938</v>
      </c>
      <c r="M122" s="171">
        <v>30</v>
      </c>
      <c r="N122" s="167" t="s">
        <v>3939</v>
      </c>
    </row>
    <row r="123" spans="1:14" s="46" customFormat="1" ht="31.5" outlineLevel="1">
      <c r="A123" s="171" t="s">
        <v>3096</v>
      </c>
      <c r="B123" s="230">
        <v>91</v>
      </c>
      <c r="C123" s="168" t="s">
        <v>134</v>
      </c>
      <c r="D123" s="169" t="s">
        <v>3940</v>
      </c>
      <c r="E123" s="170">
        <v>0</v>
      </c>
      <c r="F123" s="167" t="s">
        <v>441</v>
      </c>
      <c r="G123" s="170" t="s">
        <v>441</v>
      </c>
      <c r="H123" s="170" t="s">
        <v>441</v>
      </c>
      <c r="I123" s="170" t="s">
        <v>441</v>
      </c>
      <c r="J123" s="119">
        <v>6200005870</v>
      </c>
      <c r="K123" s="122">
        <v>41590</v>
      </c>
      <c r="L123" s="167" t="s">
        <v>3941</v>
      </c>
      <c r="M123" s="171">
        <v>30</v>
      </c>
      <c r="N123" s="167" t="s">
        <v>3942</v>
      </c>
    </row>
    <row r="124" spans="1:14" s="46" customFormat="1" ht="47.25" outlineLevel="1">
      <c r="A124" s="171" t="s">
        <v>3097</v>
      </c>
      <c r="B124" s="230">
        <v>92</v>
      </c>
      <c r="C124" s="168" t="s">
        <v>134</v>
      </c>
      <c r="D124" s="169" t="s">
        <v>3943</v>
      </c>
      <c r="E124" s="170">
        <v>0</v>
      </c>
      <c r="F124" s="167" t="s">
        <v>441</v>
      </c>
      <c r="G124" s="170" t="s">
        <v>441</v>
      </c>
      <c r="H124" s="170" t="s">
        <v>441</v>
      </c>
      <c r="I124" s="170" t="s">
        <v>441</v>
      </c>
      <c r="J124" s="119">
        <v>6200005880</v>
      </c>
      <c r="K124" s="122">
        <v>41590</v>
      </c>
      <c r="L124" s="167" t="s">
        <v>3944</v>
      </c>
      <c r="M124" s="171">
        <v>30</v>
      </c>
      <c r="N124" s="167" t="s">
        <v>3945</v>
      </c>
    </row>
    <row r="125" spans="1:14" s="46" customFormat="1" ht="141.75" outlineLevel="1">
      <c r="A125" s="171" t="s">
        <v>3098</v>
      </c>
      <c r="B125" s="230">
        <v>93</v>
      </c>
      <c r="C125" s="168" t="s">
        <v>134</v>
      </c>
      <c r="D125" s="183" t="s">
        <v>3946</v>
      </c>
      <c r="E125" s="170">
        <v>0</v>
      </c>
      <c r="F125" s="167" t="s">
        <v>441</v>
      </c>
      <c r="G125" s="170" t="s">
        <v>441</v>
      </c>
      <c r="H125" s="170" t="s">
        <v>441</v>
      </c>
      <c r="I125" s="170" t="s">
        <v>441</v>
      </c>
      <c r="J125" s="119">
        <v>6200005900</v>
      </c>
      <c r="K125" s="122">
        <v>41593</v>
      </c>
      <c r="L125" s="167" t="s">
        <v>3947</v>
      </c>
      <c r="M125" s="171">
        <v>30</v>
      </c>
      <c r="N125" s="167" t="s">
        <v>3948</v>
      </c>
    </row>
    <row r="126" spans="1:14" s="46" customFormat="1" ht="47.25" outlineLevel="1">
      <c r="A126" s="171" t="s">
        <v>3099</v>
      </c>
      <c r="B126" s="230">
        <v>94</v>
      </c>
      <c r="C126" s="168" t="s">
        <v>134</v>
      </c>
      <c r="D126" s="169" t="s">
        <v>3943</v>
      </c>
      <c r="E126" s="170">
        <v>0</v>
      </c>
      <c r="F126" s="167" t="s">
        <v>441</v>
      </c>
      <c r="G126" s="170" t="s">
        <v>441</v>
      </c>
      <c r="H126" s="170" t="s">
        <v>441</v>
      </c>
      <c r="I126" s="170" t="s">
        <v>441</v>
      </c>
      <c r="J126" s="119">
        <v>6200005907</v>
      </c>
      <c r="K126" s="122">
        <v>41598</v>
      </c>
      <c r="L126" s="167" t="s">
        <v>3944</v>
      </c>
      <c r="M126" s="171">
        <v>30</v>
      </c>
      <c r="N126" s="167" t="s">
        <v>3949</v>
      </c>
    </row>
    <row r="127" spans="1:14" s="46" customFormat="1" ht="47.25" outlineLevel="1">
      <c r="A127" s="171" t="s">
        <v>3100</v>
      </c>
      <c r="B127" s="230">
        <v>95</v>
      </c>
      <c r="C127" s="168" t="s">
        <v>134</v>
      </c>
      <c r="D127" s="154" t="s">
        <v>3950</v>
      </c>
      <c r="E127" s="170">
        <v>0</v>
      </c>
      <c r="F127" s="167" t="s">
        <v>441</v>
      </c>
      <c r="G127" s="170" t="s">
        <v>441</v>
      </c>
      <c r="H127" s="170" t="s">
        <v>441</v>
      </c>
      <c r="I127" s="170" t="s">
        <v>441</v>
      </c>
      <c r="J127" s="119" t="s">
        <v>3951</v>
      </c>
      <c r="K127" s="122" t="s">
        <v>3952</v>
      </c>
      <c r="L127" s="167" t="s">
        <v>3953</v>
      </c>
      <c r="M127" s="171">
        <v>30</v>
      </c>
      <c r="N127" s="167" t="s">
        <v>3954</v>
      </c>
    </row>
    <row r="128" spans="1:14" s="46" customFormat="1" ht="47.25" outlineLevel="1">
      <c r="A128" s="171" t="s">
        <v>3101</v>
      </c>
      <c r="B128" s="230">
        <v>96</v>
      </c>
      <c r="C128" s="168" t="s">
        <v>134</v>
      </c>
      <c r="D128" s="232" t="s">
        <v>3955</v>
      </c>
      <c r="E128" s="170">
        <v>24.071999999999999</v>
      </c>
      <c r="F128" s="167" t="s">
        <v>441</v>
      </c>
      <c r="G128" s="170" t="s">
        <v>441</v>
      </c>
      <c r="H128" s="170" t="s">
        <v>441</v>
      </c>
      <c r="I128" s="170" t="s">
        <v>441</v>
      </c>
      <c r="J128" s="119">
        <v>6200005927</v>
      </c>
      <c r="K128" s="122">
        <v>41604</v>
      </c>
      <c r="L128" s="167" t="s">
        <v>3956</v>
      </c>
      <c r="M128" s="171">
        <v>30</v>
      </c>
      <c r="N128" s="167" t="s">
        <v>3957</v>
      </c>
    </row>
    <row r="129" spans="1:14" s="46" customFormat="1" ht="31.5" outlineLevel="1">
      <c r="A129" s="171" t="s">
        <v>3102</v>
      </c>
      <c r="B129" s="230">
        <v>97</v>
      </c>
      <c r="C129" s="168" t="s">
        <v>134</v>
      </c>
      <c r="D129" s="169" t="s">
        <v>3958</v>
      </c>
      <c r="E129" s="170">
        <v>0</v>
      </c>
      <c r="F129" s="167" t="s">
        <v>441</v>
      </c>
      <c r="G129" s="170" t="s">
        <v>441</v>
      </c>
      <c r="H129" s="170" t="s">
        <v>441</v>
      </c>
      <c r="I129" s="170" t="s">
        <v>441</v>
      </c>
      <c r="J129" s="119">
        <v>6200005944</v>
      </c>
      <c r="K129" s="122">
        <v>41611</v>
      </c>
      <c r="L129" s="167" t="s">
        <v>3959</v>
      </c>
      <c r="M129" s="171">
        <v>30</v>
      </c>
      <c r="N129" s="167" t="s">
        <v>3960</v>
      </c>
    </row>
    <row r="130" spans="1:14" s="46" customFormat="1" ht="63" outlineLevel="1">
      <c r="A130" s="171" t="s">
        <v>3103</v>
      </c>
      <c r="B130" s="230">
        <v>98</v>
      </c>
      <c r="C130" s="168" t="s">
        <v>134</v>
      </c>
      <c r="D130" s="154" t="s">
        <v>3961</v>
      </c>
      <c r="E130" s="170">
        <v>0</v>
      </c>
      <c r="F130" s="167" t="s">
        <v>441</v>
      </c>
      <c r="G130" s="170" t="s">
        <v>441</v>
      </c>
      <c r="H130" s="170" t="s">
        <v>441</v>
      </c>
      <c r="I130" s="170" t="s">
        <v>441</v>
      </c>
      <c r="J130" s="119" t="s">
        <v>3962</v>
      </c>
      <c r="K130" s="122" t="s">
        <v>3690</v>
      </c>
      <c r="L130" s="167" t="s">
        <v>3691</v>
      </c>
      <c r="M130" s="171">
        <v>30</v>
      </c>
      <c r="N130" s="167" t="s">
        <v>3963</v>
      </c>
    </row>
    <row r="131" spans="1:14" s="46" customFormat="1" ht="47.25" outlineLevel="1">
      <c r="A131" s="171" t="s">
        <v>3104</v>
      </c>
      <c r="B131" s="230">
        <v>99</v>
      </c>
      <c r="C131" s="168" t="s">
        <v>134</v>
      </c>
      <c r="D131" s="169" t="s">
        <v>3964</v>
      </c>
      <c r="E131" s="170">
        <v>0</v>
      </c>
      <c r="F131" s="167" t="s">
        <v>441</v>
      </c>
      <c r="G131" s="170" t="s">
        <v>441</v>
      </c>
      <c r="H131" s="170" t="s">
        <v>441</v>
      </c>
      <c r="I131" s="170" t="s">
        <v>441</v>
      </c>
      <c r="J131" s="119">
        <v>6200005986</v>
      </c>
      <c r="K131" s="122">
        <v>41621</v>
      </c>
      <c r="L131" s="167" t="s">
        <v>3155</v>
      </c>
      <c r="M131" s="171">
        <v>30</v>
      </c>
      <c r="N131" s="167" t="s">
        <v>3965</v>
      </c>
    </row>
    <row r="132" spans="1:14" s="46" customFormat="1" ht="47.25" outlineLevel="1">
      <c r="A132" s="171" t="s">
        <v>3105</v>
      </c>
      <c r="B132" s="230">
        <v>100</v>
      </c>
      <c r="C132" s="168" t="s">
        <v>134</v>
      </c>
      <c r="D132" s="154" t="s">
        <v>3966</v>
      </c>
      <c r="E132" s="170">
        <v>0</v>
      </c>
      <c r="F132" s="167" t="s">
        <v>441</v>
      </c>
      <c r="G132" s="170" t="s">
        <v>441</v>
      </c>
      <c r="H132" s="170" t="s">
        <v>441</v>
      </c>
      <c r="I132" s="170" t="s">
        <v>441</v>
      </c>
      <c r="J132" s="119" t="s">
        <v>3967</v>
      </c>
      <c r="K132" s="122">
        <v>41625</v>
      </c>
      <c r="L132" s="167" t="s">
        <v>3968</v>
      </c>
      <c r="M132" s="171">
        <v>30</v>
      </c>
      <c r="N132" s="167" t="s">
        <v>3969</v>
      </c>
    </row>
    <row r="133" spans="1:14" s="46" customFormat="1" ht="47.25" outlineLevel="1">
      <c r="A133" s="171" t="s">
        <v>3106</v>
      </c>
      <c r="B133" s="230">
        <v>101</v>
      </c>
      <c r="C133" s="168" t="s">
        <v>134</v>
      </c>
      <c r="D133" s="154" t="s">
        <v>3970</v>
      </c>
      <c r="E133" s="170">
        <v>0</v>
      </c>
      <c r="F133" s="167" t="s">
        <v>441</v>
      </c>
      <c r="G133" s="170" t="s">
        <v>441</v>
      </c>
      <c r="H133" s="170" t="s">
        <v>441</v>
      </c>
      <c r="I133" s="170" t="s">
        <v>441</v>
      </c>
      <c r="J133" s="119" t="s">
        <v>3971</v>
      </c>
      <c r="K133" s="122">
        <v>41625</v>
      </c>
      <c r="L133" s="167" t="s">
        <v>3972</v>
      </c>
      <c r="M133" s="171">
        <v>30</v>
      </c>
      <c r="N133" s="167" t="s">
        <v>3973</v>
      </c>
    </row>
    <row r="134" spans="1:14" s="46" customFormat="1" ht="47.25" outlineLevel="1">
      <c r="A134" s="171" t="s">
        <v>3107</v>
      </c>
      <c r="B134" s="230">
        <v>102</v>
      </c>
      <c r="C134" s="168" t="s">
        <v>134</v>
      </c>
      <c r="D134" s="154" t="s">
        <v>3974</v>
      </c>
      <c r="E134" s="170">
        <v>0</v>
      </c>
      <c r="F134" s="167" t="s">
        <v>441</v>
      </c>
      <c r="G134" s="170" t="s">
        <v>441</v>
      </c>
      <c r="H134" s="170" t="s">
        <v>441</v>
      </c>
      <c r="I134" s="170" t="s">
        <v>441</v>
      </c>
      <c r="J134" s="119" t="s">
        <v>3975</v>
      </c>
      <c r="K134" s="122" t="s">
        <v>3976</v>
      </c>
      <c r="L134" s="167" t="s">
        <v>3977</v>
      </c>
      <c r="M134" s="171">
        <v>30</v>
      </c>
      <c r="N134" s="167" t="s">
        <v>3978</v>
      </c>
    </row>
    <row r="135" spans="1:14" s="46" customFormat="1" ht="47.25" outlineLevel="1">
      <c r="A135" s="171" t="s">
        <v>3108</v>
      </c>
      <c r="B135" s="230">
        <v>103</v>
      </c>
      <c r="C135" s="168" t="s">
        <v>134</v>
      </c>
      <c r="D135" s="169" t="s">
        <v>3979</v>
      </c>
      <c r="E135" s="170">
        <v>10.230600000000001</v>
      </c>
      <c r="F135" s="167" t="s">
        <v>441</v>
      </c>
      <c r="G135" s="170" t="s">
        <v>441</v>
      </c>
      <c r="H135" s="170" t="s">
        <v>441</v>
      </c>
      <c r="I135" s="170" t="s">
        <v>441</v>
      </c>
      <c r="J135" s="119">
        <v>6200005994</v>
      </c>
      <c r="K135" s="122">
        <v>41625</v>
      </c>
      <c r="L135" s="167" t="s">
        <v>3980</v>
      </c>
      <c r="M135" s="171">
        <v>30</v>
      </c>
      <c r="N135" s="167" t="s">
        <v>3981</v>
      </c>
    </row>
    <row r="136" spans="1:14" s="46" customFormat="1" ht="31.5" customHeight="1" outlineLevel="1">
      <c r="A136" s="171" t="s">
        <v>3109</v>
      </c>
      <c r="B136" s="230">
        <v>104</v>
      </c>
      <c r="C136" s="155" t="s">
        <v>134</v>
      </c>
      <c r="D136" s="156" t="s">
        <v>3982</v>
      </c>
      <c r="E136" s="170">
        <v>0</v>
      </c>
      <c r="F136" s="167"/>
      <c r="G136" s="170"/>
      <c r="H136" s="170"/>
      <c r="I136" s="170"/>
      <c r="J136" s="119">
        <v>6200005995</v>
      </c>
      <c r="K136" s="122">
        <v>41625</v>
      </c>
      <c r="L136" s="167" t="s">
        <v>3983</v>
      </c>
      <c r="M136" s="171">
        <v>30</v>
      </c>
      <c r="N136" s="167" t="s">
        <v>3984</v>
      </c>
    </row>
    <row r="137" spans="1:14" s="46" customFormat="1" ht="47.25" outlineLevel="1">
      <c r="A137" s="171" t="s">
        <v>3110</v>
      </c>
      <c r="B137" s="230">
        <v>105</v>
      </c>
      <c r="C137" s="155" t="s">
        <v>134</v>
      </c>
      <c r="D137" s="156" t="s">
        <v>3985</v>
      </c>
      <c r="E137" s="170">
        <v>0</v>
      </c>
      <c r="F137" s="167"/>
      <c r="G137" s="170"/>
      <c r="H137" s="170"/>
      <c r="I137" s="170"/>
      <c r="J137" s="119">
        <v>6200005999</v>
      </c>
      <c r="K137" s="122">
        <v>41626</v>
      </c>
      <c r="L137" s="167" t="s">
        <v>3986</v>
      </c>
      <c r="M137" s="171">
        <v>30</v>
      </c>
      <c r="N137" s="167" t="s">
        <v>3987</v>
      </c>
    </row>
    <row r="138" spans="1:14" s="46" customFormat="1" ht="47.25" outlineLevel="1">
      <c r="A138" s="171" t="s">
        <v>3111</v>
      </c>
      <c r="B138" s="230">
        <v>106</v>
      </c>
      <c r="C138" s="155" t="s">
        <v>134</v>
      </c>
      <c r="D138" s="156" t="s">
        <v>3988</v>
      </c>
      <c r="E138" s="170">
        <v>0</v>
      </c>
      <c r="F138" s="167"/>
      <c r="G138" s="170"/>
      <c r="H138" s="170"/>
      <c r="I138" s="170"/>
      <c r="J138" s="119">
        <v>6200006019</v>
      </c>
      <c r="K138" s="122">
        <v>41632</v>
      </c>
      <c r="L138" s="167" t="s">
        <v>3989</v>
      </c>
      <c r="M138" s="171">
        <v>30</v>
      </c>
      <c r="N138" s="167" t="s">
        <v>3990</v>
      </c>
    </row>
    <row r="139" spans="1:14" s="46" customFormat="1" ht="94.5" outlineLevel="1">
      <c r="A139" s="171" t="s">
        <v>3112</v>
      </c>
      <c r="B139" s="230">
        <v>107</v>
      </c>
      <c r="C139" s="168" t="s">
        <v>134</v>
      </c>
      <c r="D139" s="154" t="s">
        <v>3991</v>
      </c>
      <c r="E139" s="170">
        <v>0</v>
      </c>
      <c r="F139" s="167" t="s">
        <v>441</v>
      </c>
      <c r="G139" s="170" t="s">
        <v>441</v>
      </c>
      <c r="H139" s="170" t="s">
        <v>441</v>
      </c>
      <c r="I139" s="170" t="s">
        <v>441</v>
      </c>
      <c r="J139" s="119">
        <v>6200006025</v>
      </c>
      <c r="K139" s="122">
        <v>41633</v>
      </c>
      <c r="L139" s="167" t="s">
        <v>3992</v>
      </c>
      <c r="M139" s="171">
        <v>30</v>
      </c>
      <c r="N139" s="167" t="s">
        <v>3993</v>
      </c>
    </row>
    <row r="140" spans="1:14" s="46" customFormat="1" ht="47.25" outlineLevel="1">
      <c r="A140" s="171" t="s">
        <v>3113</v>
      </c>
      <c r="B140" s="230">
        <v>108</v>
      </c>
      <c r="C140" s="168" t="s">
        <v>134</v>
      </c>
      <c r="D140" s="154" t="s">
        <v>3994</v>
      </c>
      <c r="E140" s="170">
        <v>0</v>
      </c>
      <c r="F140" s="167" t="s">
        <v>441</v>
      </c>
      <c r="G140" s="170" t="s">
        <v>441</v>
      </c>
      <c r="H140" s="170" t="s">
        <v>441</v>
      </c>
      <c r="I140" s="170" t="s">
        <v>441</v>
      </c>
      <c r="J140" s="119" t="s">
        <v>3995</v>
      </c>
      <c r="K140" s="122" t="s">
        <v>3996</v>
      </c>
      <c r="L140" s="167" t="s">
        <v>3997</v>
      </c>
      <c r="M140" s="171">
        <v>30</v>
      </c>
      <c r="N140" s="167" t="s">
        <v>3998</v>
      </c>
    </row>
    <row r="141" spans="1:14" s="46" customFormat="1" ht="47.25" outlineLevel="1">
      <c r="A141" s="171" t="s">
        <v>3114</v>
      </c>
      <c r="B141" s="230">
        <v>109</v>
      </c>
      <c r="C141" s="168" t="s">
        <v>134</v>
      </c>
      <c r="D141" s="154" t="s">
        <v>3999</v>
      </c>
      <c r="E141" s="170">
        <v>30.09</v>
      </c>
      <c r="F141" s="167" t="s">
        <v>441</v>
      </c>
      <c r="G141" s="170" t="s">
        <v>441</v>
      </c>
      <c r="H141" s="170" t="s">
        <v>441</v>
      </c>
      <c r="I141" s="170" t="s">
        <v>441</v>
      </c>
      <c r="J141" s="119">
        <v>6200006029</v>
      </c>
      <c r="K141" s="122">
        <v>41633</v>
      </c>
      <c r="L141" s="167" t="s">
        <v>3168</v>
      </c>
      <c r="M141" s="171">
        <v>30</v>
      </c>
      <c r="N141" s="167" t="s">
        <v>4000</v>
      </c>
    </row>
    <row r="142" spans="1:14" s="46" customFormat="1" ht="47.25" outlineLevel="1">
      <c r="A142" s="171" t="s">
        <v>3115</v>
      </c>
      <c r="B142" s="230">
        <v>110</v>
      </c>
      <c r="C142" s="168" t="s">
        <v>134</v>
      </c>
      <c r="D142" s="169" t="s">
        <v>4001</v>
      </c>
      <c r="E142" s="170">
        <v>0</v>
      </c>
      <c r="F142" s="167" t="s">
        <v>441</v>
      </c>
      <c r="G142" s="170" t="s">
        <v>441</v>
      </c>
      <c r="H142" s="170" t="s">
        <v>441</v>
      </c>
      <c r="I142" s="170" t="s">
        <v>441</v>
      </c>
      <c r="J142" s="119">
        <v>6200006033</v>
      </c>
      <c r="K142" s="122">
        <v>41633</v>
      </c>
      <c r="L142" s="167" t="s">
        <v>4002</v>
      </c>
      <c r="M142" s="171">
        <v>30</v>
      </c>
      <c r="N142" s="167" t="s">
        <v>4003</v>
      </c>
    </row>
    <row r="143" spans="1:14" s="46" customFormat="1" ht="47.25" outlineLevel="1">
      <c r="A143" s="171" t="s">
        <v>3116</v>
      </c>
      <c r="B143" s="230">
        <v>111</v>
      </c>
      <c r="C143" s="168" t="s">
        <v>134</v>
      </c>
      <c r="D143" s="169" t="s">
        <v>4001</v>
      </c>
      <c r="E143" s="170">
        <v>0</v>
      </c>
      <c r="F143" s="167" t="s">
        <v>441</v>
      </c>
      <c r="G143" s="170" t="s">
        <v>441</v>
      </c>
      <c r="H143" s="170" t="s">
        <v>441</v>
      </c>
      <c r="I143" s="170" t="s">
        <v>441</v>
      </c>
      <c r="J143" s="119">
        <v>6200006041</v>
      </c>
      <c r="K143" s="122">
        <v>41635</v>
      </c>
      <c r="L143" s="167" t="s">
        <v>3134</v>
      </c>
      <c r="M143" s="171">
        <v>30</v>
      </c>
      <c r="N143" s="167" t="s">
        <v>4004</v>
      </c>
    </row>
    <row r="144" spans="1:14" s="46" customFormat="1" ht="47.25" outlineLevel="1">
      <c r="A144" s="171" t="s">
        <v>3117</v>
      </c>
      <c r="B144" s="230">
        <v>112</v>
      </c>
      <c r="C144" s="168" t="s">
        <v>134</v>
      </c>
      <c r="D144" s="154" t="s">
        <v>4005</v>
      </c>
      <c r="E144" s="170">
        <v>0</v>
      </c>
      <c r="F144" s="167" t="s">
        <v>441</v>
      </c>
      <c r="G144" s="170" t="s">
        <v>441</v>
      </c>
      <c r="H144" s="170" t="s">
        <v>441</v>
      </c>
      <c r="I144" s="170" t="s">
        <v>441</v>
      </c>
      <c r="J144" s="119">
        <v>6200006044</v>
      </c>
      <c r="K144" s="122">
        <v>41635</v>
      </c>
      <c r="L144" s="167" t="s">
        <v>3167</v>
      </c>
      <c r="M144" s="171">
        <v>30</v>
      </c>
      <c r="N144" s="167" t="s">
        <v>4006</v>
      </c>
    </row>
    <row r="145" spans="1:14" s="46" customFormat="1" ht="31.5" outlineLevel="1">
      <c r="A145" s="171" t="s">
        <v>3118</v>
      </c>
      <c r="B145" s="230">
        <v>113</v>
      </c>
      <c r="C145" s="168" t="s">
        <v>134</v>
      </c>
      <c r="D145" s="169" t="s">
        <v>4007</v>
      </c>
      <c r="E145" s="170">
        <v>0</v>
      </c>
      <c r="F145" s="167" t="s">
        <v>441</v>
      </c>
      <c r="G145" s="170" t="s">
        <v>441</v>
      </c>
      <c r="H145" s="170" t="s">
        <v>441</v>
      </c>
      <c r="I145" s="170" t="s">
        <v>441</v>
      </c>
      <c r="J145" s="119">
        <v>6200006065</v>
      </c>
      <c r="K145" s="122" t="s">
        <v>3049</v>
      </c>
      <c r="L145" s="167" t="s">
        <v>4008</v>
      </c>
      <c r="M145" s="171">
        <v>30</v>
      </c>
      <c r="N145" s="167" t="s">
        <v>4009</v>
      </c>
    </row>
    <row r="146" spans="1:14" s="46" customFormat="1" ht="31.5" outlineLevel="1">
      <c r="A146" s="171" t="s">
        <v>3119</v>
      </c>
      <c r="B146" s="230">
        <v>114</v>
      </c>
      <c r="C146" s="168" t="s">
        <v>134</v>
      </c>
      <c r="D146" s="169" t="s">
        <v>4010</v>
      </c>
      <c r="E146" s="170">
        <v>3.0089999999999999</v>
      </c>
      <c r="F146" s="167" t="s">
        <v>441</v>
      </c>
      <c r="G146" s="170" t="s">
        <v>441</v>
      </c>
      <c r="H146" s="170" t="s">
        <v>441</v>
      </c>
      <c r="I146" s="170" t="s">
        <v>441</v>
      </c>
      <c r="J146" s="119">
        <v>6200006077</v>
      </c>
      <c r="K146" s="122">
        <v>41655</v>
      </c>
      <c r="L146" s="167" t="s">
        <v>4011</v>
      </c>
      <c r="M146" s="171">
        <v>30</v>
      </c>
      <c r="N146" s="167" t="s">
        <v>4012</v>
      </c>
    </row>
    <row r="147" spans="1:14" s="46" customFormat="1" ht="47.25" outlineLevel="1">
      <c r="A147" s="171" t="s">
        <v>3120</v>
      </c>
      <c r="B147" s="230">
        <v>115</v>
      </c>
      <c r="C147" s="168" t="s">
        <v>134</v>
      </c>
      <c r="D147" s="169" t="s">
        <v>4013</v>
      </c>
      <c r="E147" s="170">
        <v>4.8144</v>
      </c>
      <c r="F147" s="167" t="s">
        <v>441</v>
      </c>
      <c r="G147" s="170" t="s">
        <v>441</v>
      </c>
      <c r="H147" s="170" t="s">
        <v>441</v>
      </c>
      <c r="I147" s="170" t="s">
        <v>441</v>
      </c>
      <c r="J147" s="119">
        <v>6200006082</v>
      </c>
      <c r="K147" s="122">
        <v>41656</v>
      </c>
      <c r="L147" s="167" t="s">
        <v>4014</v>
      </c>
      <c r="M147" s="171">
        <v>30</v>
      </c>
      <c r="N147" s="167" t="s">
        <v>4015</v>
      </c>
    </row>
    <row r="148" spans="1:14" s="46" customFormat="1" ht="31.5" outlineLevel="1">
      <c r="A148" s="171" t="s">
        <v>3121</v>
      </c>
      <c r="B148" s="230">
        <v>116</v>
      </c>
      <c r="C148" s="168" t="s">
        <v>134</v>
      </c>
      <c r="D148" s="169" t="s">
        <v>4016</v>
      </c>
      <c r="E148" s="170">
        <v>0</v>
      </c>
      <c r="F148" s="167" t="s">
        <v>441</v>
      </c>
      <c r="G148" s="170" t="s">
        <v>441</v>
      </c>
      <c r="H148" s="170" t="s">
        <v>441</v>
      </c>
      <c r="I148" s="170" t="s">
        <v>441</v>
      </c>
      <c r="J148" s="119" t="s">
        <v>4017</v>
      </c>
      <c r="K148" s="122">
        <v>41660</v>
      </c>
      <c r="L148" s="167" t="s">
        <v>4018</v>
      </c>
      <c r="M148" s="171">
        <v>30</v>
      </c>
      <c r="N148" s="167" t="s">
        <v>4019</v>
      </c>
    </row>
    <row r="149" spans="1:14" s="46" customFormat="1" ht="47.25" outlineLevel="1">
      <c r="A149" s="171" t="s">
        <v>3122</v>
      </c>
      <c r="B149" s="230">
        <v>117</v>
      </c>
      <c r="C149" s="168" t="s">
        <v>134</v>
      </c>
      <c r="D149" s="154" t="s">
        <v>4020</v>
      </c>
      <c r="E149" s="170">
        <v>0</v>
      </c>
      <c r="F149" s="167" t="s">
        <v>441</v>
      </c>
      <c r="G149" s="170" t="s">
        <v>441</v>
      </c>
      <c r="H149" s="170" t="s">
        <v>441</v>
      </c>
      <c r="I149" s="170" t="s">
        <v>441</v>
      </c>
      <c r="J149" s="119" t="s">
        <v>4021</v>
      </c>
      <c r="K149" s="122">
        <v>41667</v>
      </c>
      <c r="L149" s="167" t="s">
        <v>4022</v>
      </c>
      <c r="M149" s="171">
        <v>30</v>
      </c>
      <c r="N149" s="167" t="s">
        <v>4023</v>
      </c>
    </row>
    <row r="150" spans="1:14" s="46" customFormat="1" ht="63" outlineLevel="1">
      <c r="A150" s="171" t="s">
        <v>3123</v>
      </c>
      <c r="B150" s="230">
        <v>118</v>
      </c>
      <c r="C150" s="168" t="s">
        <v>134</v>
      </c>
      <c r="D150" s="154" t="s">
        <v>4024</v>
      </c>
      <c r="E150" s="170">
        <v>0</v>
      </c>
      <c r="F150" s="167" t="s">
        <v>441</v>
      </c>
      <c r="G150" s="170" t="s">
        <v>441</v>
      </c>
      <c r="H150" s="170" t="s">
        <v>441</v>
      </c>
      <c r="I150" s="170" t="s">
        <v>441</v>
      </c>
      <c r="J150" s="119">
        <v>6200006164</v>
      </c>
      <c r="K150" s="122" t="s">
        <v>4025</v>
      </c>
      <c r="L150" s="167" t="s">
        <v>4026</v>
      </c>
      <c r="M150" s="171">
        <v>30</v>
      </c>
      <c r="N150" s="167" t="s">
        <v>4027</v>
      </c>
    </row>
    <row r="151" spans="1:14" s="46" customFormat="1" ht="31.5" outlineLevel="1">
      <c r="A151" s="171" t="s">
        <v>3124</v>
      </c>
      <c r="B151" s="230">
        <v>119</v>
      </c>
      <c r="C151" s="168" t="s">
        <v>134</v>
      </c>
      <c r="D151" s="169" t="s">
        <v>4028</v>
      </c>
      <c r="E151" s="170">
        <v>0</v>
      </c>
      <c r="F151" s="167" t="s">
        <v>441</v>
      </c>
      <c r="G151" s="170" t="s">
        <v>441</v>
      </c>
      <c r="H151" s="170" t="s">
        <v>441</v>
      </c>
      <c r="I151" s="170" t="s">
        <v>441</v>
      </c>
      <c r="J151" s="119" t="s">
        <v>4029</v>
      </c>
      <c r="K151" s="122" t="s">
        <v>4030</v>
      </c>
      <c r="L151" s="167" t="s">
        <v>4031</v>
      </c>
      <c r="M151" s="171">
        <v>30</v>
      </c>
      <c r="N151" s="167" t="s">
        <v>4032</v>
      </c>
    </row>
    <row r="152" spans="1:14" s="46" customFormat="1" ht="31.5" outlineLevel="1">
      <c r="A152" s="171" t="s">
        <v>3125</v>
      </c>
      <c r="B152" s="230">
        <v>120</v>
      </c>
      <c r="C152" s="168" t="s">
        <v>134</v>
      </c>
      <c r="D152" s="169" t="s">
        <v>4033</v>
      </c>
      <c r="E152" s="170">
        <v>0</v>
      </c>
      <c r="F152" s="167" t="s">
        <v>441</v>
      </c>
      <c r="G152" s="170" t="s">
        <v>441</v>
      </c>
      <c r="H152" s="170" t="s">
        <v>441</v>
      </c>
      <c r="I152" s="170" t="s">
        <v>441</v>
      </c>
      <c r="J152" s="119">
        <v>6200006249</v>
      </c>
      <c r="K152" s="122" t="s">
        <v>4034</v>
      </c>
      <c r="L152" s="167" t="s">
        <v>4035</v>
      </c>
      <c r="M152" s="171">
        <v>30</v>
      </c>
      <c r="N152" s="167" t="s">
        <v>4036</v>
      </c>
    </row>
    <row r="153" spans="1:14" s="46" customFormat="1" ht="47.25" outlineLevel="1">
      <c r="A153" s="171" t="s">
        <v>3126</v>
      </c>
      <c r="B153" s="230">
        <v>121</v>
      </c>
      <c r="C153" s="168" t="s">
        <v>134</v>
      </c>
      <c r="D153" s="154" t="s">
        <v>4037</v>
      </c>
      <c r="E153" s="170">
        <v>0</v>
      </c>
      <c r="F153" s="167" t="s">
        <v>441</v>
      </c>
      <c r="G153" s="170" t="s">
        <v>441</v>
      </c>
      <c r="H153" s="170" t="s">
        <v>441</v>
      </c>
      <c r="I153" s="170" t="s">
        <v>441</v>
      </c>
      <c r="J153" s="119" t="s">
        <v>4038</v>
      </c>
      <c r="K153" s="122" t="s">
        <v>4039</v>
      </c>
      <c r="L153" s="167" t="s">
        <v>4040</v>
      </c>
      <c r="M153" s="171">
        <v>30</v>
      </c>
      <c r="N153" s="167" t="s">
        <v>4041</v>
      </c>
    </row>
    <row r="154" spans="1:14" s="46" customFormat="1" ht="47.25" outlineLevel="1">
      <c r="A154" s="171" t="s">
        <v>3127</v>
      </c>
      <c r="B154" s="230">
        <v>122</v>
      </c>
      <c r="C154" s="155" t="s">
        <v>134</v>
      </c>
      <c r="D154" s="156" t="s">
        <v>4042</v>
      </c>
      <c r="E154" s="170">
        <v>0</v>
      </c>
      <c r="F154" s="167"/>
      <c r="G154" s="170"/>
      <c r="H154" s="170"/>
      <c r="I154" s="170"/>
      <c r="J154" s="119">
        <v>6200006266</v>
      </c>
      <c r="K154" s="122">
        <v>41722</v>
      </c>
      <c r="L154" s="167" t="s">
        <v>4043</v>
      </c>
      <c r="M154" s="171">
        <v>30</v>
      </c>
      <c r="N154" s="167" t="s">
        <v>4044</v>
      </c>
    </row>
    <row r="155" spans="1:14" s="46" customFormat="1" ht="63" outlineLevel="1">
      <c r="A155" s="171" t="s">
        <v>3128</v>
      </c>
      <c r="B155" s="230">
        <v>123</v>
      </c>
      <c r="C155" s="168" t="s">
        <v>134</v>
      </c>
      <c r="D155" s="154" t="s">
        <v>4045</v>
      </c>
      <c r="E155" s="170">
        <v>0</v>
      </c>
      <c r="F155" s="167" t="s">
        <v>441</v>
      </c>
      <c r="G155" s="170" t="s">
        <v>441</v>
      </c>
      <c r="H155" s="170" t="s">
        <v>441</v>
      </c>
      <c r="I155" s="170" t="s">
        <v>441</v>
      </c>
      <c r="J155" s="119">
        <v>6200006270</v>
      </c>
      <c r="K155" s="122" t="s">
        <v>4030</v>
      </c>
      <c r="L155" s="167" t="s">
        <v>4046</v>
      </c>
      <c r="M155" s="171">
        <v>30</v>
      </c>
      <c r="N155" s="167" t="s">
        <v>4047</v>
      </c>
    </row>
    <row r="156" spans="1:14" s="46" customFormat="1" ht="63" outlineLevel="1">
      <c r="A156" s="171" t="s">
        <v>3129</v>
      </c>
      <c r="B156" s="230">
        <v>124</v>
      </c>
      <c r="C156" s="168" t="s">
        <v>134</v>
      </c>
      <c r="D156" s="154" t="s">
        <v>4048</v>
      </c>
      <c r="E156" s="170">
        <v>0</v>
      </c>
      <c r="F156" s="167" t="s">
        <v>441</v>
      </c>
      <c r="G156" s="170" t="s">
        <v>441</v>
      </c>
      <c r="H156" s="170" t="s">
        <v>441</v>
      </c>
      <c r="I156" s="170" t="s">
        <v>441</v>
      </c>
      <c r="J156" s="119">
        <v>6200006279</v>
      </c>
      <c r="K156" s="122" t="s">
        <v>4049</v>
      </c>
      <c r="L156" s="167" t="s">
        <v>4050</v>
      </c>
      <c r="M156" s="171">
        <v>30</v>
      </c>
      <c r="N156" s="167" t="s">
        <v>4051</v>
      </c>
    </row>
    <row r="157" spans="1:14" s="46" customFormat="1" ht="31.5" outlineLevel="1">
      <c r="A157" s="171" t="s">
        <v>3131</v>
      </c>
      <c r="B157" s="230">
        <v>125</v>
      </c>
      <c r="C157" s="168" t="s">
        <v>134</v>
      </c>
      <c r="D157" s="169" t="s">
        <v>4052</v>
      </c>
      <c r="E157" s="170">
        <v>0</v>
      </c>
      <c r="F157" s="167" t="s">
        <v>441</v>
      </c>
      <c r="G157" s="170" t="s">
        <v>441</v>
      </c>
      <c r="H157" s="170" t="s">
        <v>441</v>
      </c>
      <c r="I157" s="170" t="s">
        <v>441</v>
      </c>
      <c r="J157" s="119" t="s">
        <v>4053</v>
      </c>
      <c r="K157" s="122" t="s">
        <v>4054</v>
      </c>
      <c r="L157" s="167" t="s">
        <v>4055</v>
      </c>
      <c r="M157" s="171">
        <v>30</v>
      </c>
      <c r="N157" s="167" t="s">
        <v>4056</v>
      </c>
    </row>
    <row r="158" spans="1:14" s="46" customFormat="1" ht="47.25" outlineLevel="1">
      <c r="A158" s="171" t="s">
        <v>3132</v>
      </c>
      <c r="B158" s="230">
        <v>126</v>
      </c>
      <c r="C158" s="168" t="s">
        <v>134</v>
      </c>
      <c r="D158" s="154" t="s">
        <v>4057</v>
      </c>
      <c r="E158" s="170">
        <v>0</v>
      </c>
      <c r="F158" s="167" t="s">
        <v>441</v>
      </c>
      <c r="G158" s="170" t="s">
        <v>441</v>
      </c>
      <c r="H158" s="170" t="s">
        <v>441</v>
      </c>
      <c r="I158" s="170" t="s">
        <v>441</v>
      </c>
      <c r="J158" s="119">
        <v>6200006304</v>
      </c>
      <c r="K158" s="122" t="s">
        <v>3048</v>
      </c>
      <c r="L158" s="167" t="s">
        <v>4058</v>
      </c>
      <c r="M158" s="171">
        <v>30</v>
      </c>
      <c r="N158" s="167" t="s">
        <v>4059</v>
      </c>
    </row>
    <row r="159" spans="1:14" s="46" customFormat="1" ht="47.25" outlineLevel="1">
      <c r="A159" s="171" t="s">
        <v>3133</v>
      </c>
      <c r="B159" s="230">
        <v>127</v>
      </c>
      <c r="C159" s="168" t="s">
        <v>134</v>
      </c>
      <c r="D159" s="154" t="s">
        <v>4060</v>
      </c>
      <c r="E159" s="170">
        <v>0</v>
      </c>
      <c r="F159" s="167" t="s">
        <v>441</v>
      </c>
      <c r="G159" s="170" t="s">
        <v>441</v>
      </c>
      <c r="H159" s="170" t="s">
        <v>441</v>
      </c>
      <c r="I159" s="170" t="s">
        <v>441</v>
      </c>
      <c r="J159" s="119" t="s">
        <v>4061</v>
      </c>
      <c r="K159" s="122">
        <v>41736</v>
      </c>
      <c r="L159" s="167" t="s">
        <v>4062</v>
      </c>
      <c r="M159" s="171">
        <v>30</v>
      </c>
      <c r="N159" s="167" t="s">
        <v>4063</v>
      </c>
    </row>
    <row r="160" spans="1:14" s="46" customFormat="1" ht="63" outlineLevel="1">
      <c r="A160" s="171" t="s">
        <v>3135</v>
      </c>
      <c r="B160" s="230">
        <v>128</v>
      </c>
      <c r="C160" s="168" t="s">
        <v>134</v>
      </c>
      <c r="D160" s="154" t="s">
        <v>4064</v>
      </c>
      <c r="E160" s="170">
        <v>0</v>
      </c>
      <c r="F160" s="167" t="s">
        <v>441</v>
      </c>
      <c r="G160" s="170" t="s">
        <v>441</v>
      </c>
      <c r="H160" s="170" t="s">
        <v>441</v>
      </c>
      <c r="I160" s="170" t="s">
        <v>441</v>
      </c>
      <c r="J160" s="119" t="s">
        <v>4065</v>
      </c>
      <c r="K160" s="122" t="s">
        <v>3053</v>
      </c>
      <c r="L160" s="167" t="s">
        <v>4066</v>
      </c>
      <c r="M160" s="171">
        <v>30</v>
      </c>
      <c r="N160" s="167" t="s">
        <v>4067</v>
      </c>
    </row>
    <row r="161" spans="1:14" s="46" customFormat="1" ht="47.25" outlineLevel="1">
      <c r="A161" s="171" t="s">
        <v>3136</v>
      </c>
      <c r="B161" s="230">
        <v>129</v>
      </c>
      <c r="C161" s="168" t="s">
        <v>134</v>
      </c>
      <c r="D161" s="154" t="s">
        <v>4068</v>
      </c>
      <c r="E161" s="170">
        <v>0</v>
      </c>
      <c r="F161" s="167" t="s">
        <v>441</v>
      </c>
      <c r="G161" s="170" t="s">
        <v>441</v>
      </c>
      <c r="H161" s="170" t="s">
        <v>441</v>
      </c>
      <c r="I161" s="170" t="s">
        <v>441</v>
      </c>
      <c r="J161" s="119" t="s">
        <v>4069</v>
      </c>
      <c r="K161" s="122" t="s">
        <v>4070</v>
      </c>
      <c r="L161" s="167" t="s">
        <v>4071</v>
      </c>
      <c r="M161" s="171">
        <v>30</v>
      </c>
      <c r="N161" s="167" t="s">
        <v>4072</v>
      </c>
    </row>
    <row r="162" spans="1:14" s="46" customFormat="1" ht="78.75" outlineLevel="1">
      <c r="A162" s="171" t="s">
        <v>3137</v>
      </c>
      <c r="B162" s="230">
        <v>130</v>
      </c>
      <c r="C162" s="168" t="s">
        <v>134</v>
      </c>
      <c r="D162" s="154" t="s">
        <v>4073</v>
      </c>
      <c r="E162" s="170">
        <v>0</v>
      </c>
      <c r="F162" s="167" t="s">
        <v>441</v>
      </c>
      <c r="G162" s="170" t="s">
        <v>441</v>
      </c>
      <c r="H162" s="170" t="s">
        <v>441</v>
      </c>
      <c r="I162" s="170" t="s">
        <v>441</v>
      </c>
      <c r="J162" s="119" t="s">
        <v>4074</v>
      </c>
      <c r="K162" s="122" t="s">
        <v>4075</v>
      </c>
      <c r="L162" s="167" t="s">
        <v>4076</v>
      </c>
      <c r="M162" s="171">
        <v>30</v>
      </c>
      <c r="N162" s="167" t="s">
        <v>4077</v>
      </c>
    </row>
    <row r="163" spans="1:14" s="46" customFormat="1" ht="31.5" outlineLevel="1">
      <c r="A163" s="171" t="s">
        <v>3138</v>
      </c>
      <c r="B163" s="230">
        <v>131</v>
      </c>
      <c r="C163" s="168" t="s">
        <v>134</v>
      </c>
      <c r="D163" s="154" t="s">
        <v>4078</v>
      </c>
      <c r="E163" s="170">
        <v>0</v>
      </c>
      <c r="F163" s="167" t="s">
        <v>441</v>
      </c>
      <c r="G163" s="170" t="s">
        <v>441</v>
      </c>
      <c r="H163" s="170" t="s">
        <v>441</v>
      </c>
      <c r="I163" s="170" t="s">
        <v>441</v>
      </c>
      <c r="J163" s="119" t="s">
        <v>4079</v>
      </c>
      <c r="K163" s="122" t="s">
        <v>4080</v>
      </c>
      <c r="L163" s="167" t="s">
        <v>4081</v>
      </c>
      <c r="M163" s="171">
        <v>30</v>
      </c>
      <c r="N163" s="167" t="s">
        <v>4082</v>
      </c>
    </row>
    <row r="164" spans="1:14" s="46" customFormat="1" ht="47.25" outlineLevel="1">
      <c r="A164" s="171" t="s">
        <v>3139</v>
      </c>
      <c r="B164" s="230">
        <v>132</v>
      </c>
      <c r="C164" s="168" t="s">
        <v>134</v>
      </c>
      <c r="D164" s="154" t="s">
        <v>4083</v>
      </c>
      <c r="E164" s="170">
        <v>0</v>
      </c>
      <c r="F164" s="167" t="s">
        <v>441</v>
      </c>
      <c r="G164" s="170" t="s">
        <v>441</v>
      </c>
      <c r="H164" s="170" t="s">
        <v>441</v>
      </c>
      <c r="I164" s="170" t="s">
        <v>441</v>
      </c>
      <c r="J164" s="119">
        <v>6200006445</v>
      </c>
      <c r="K164" s="122" t="s">
        <v>3053</v>
      </c>
      <c r="L164" s="167" t="s">
        <v>4084</v>
      </c>
      <c r="M164" s="171">
        <v>30</v>
      </c>
      <c r="N164" s="167" t="s">
        <v>4085</v>
      </c>
    </row>
    <row r="165" spans="1:14" s="46" customFormat="1" ht="47.25" outlineLevel="1">
      <c r="A165" s="171" t="s">
        <v>3140</v>
      </c>
      <c r="B165" s="230">
        <v>133</v>
      </c>
      <c r="C165" s="168" t="s">
        <v>134</v>
      </c>
      <c r="D165" s="154" t="s">
        <v>4086</v>
      </c>
      <c r="E165" s="170">
        <v>0</v>
      </c>
      <c r="F165" s="167" t="s">
        <v>441</v>
      </c>
      <c r="G165" s="170" t="s">
        <v>441</v>
      </c>
      <c r="H165" s="170" t="s">
        <v>441</v>
      </c>
      <c r="I165" s="170" t="s">
        <v>441</v>
      </c>
      <c r="J165" s="119" t="s">
        <v>4087</v>
      </c>
      <c r="K165" s="122" t="s">
        <v>4088</v>
      </c>
      <c r="L165" s="167" t="s">
        <v>4089</v>
      </c>
      <c r="M165" s="171">
        <v>30</v>
      </c>
      <c r="N165" s="167" t="s">
        <v>4090</v>
      </c>
    </row>
    <row r="166" spans="1:14" s="46" customFormat="1" ht="47.25" outlineLevel="1">
      <c r="A166" s="171" t="s">
        <v>3142</v>
      </c>
      <c r="B166" s="230">
        <v>134</v>
      </c>
      <c r="C166" s="168" t="s">
        <v>134</v>
      </c>
      <c r="D166" s="154" t="s">
        <v>4091</v>
      </c>
      <c r="E166" s="170">
        <v>0</v>
      </c>
      <c r="F166" s="167" t="s">
        <v>441</v>
      </c>
      <c r="G166" s="170" t="s">
        <v>441</v>
      </c>
      <c r="H166" s="170" t="s">
        <v>441</v>
      </c>
      <c r="I166" s="170" t="s">
        <v>441</v>
      </c>
      <c r="J166" s="119" t="s">
        <v>4092</v>
      </c>
      <c r="K166" s="122" t="s">
        <v>4080</v>
      </c>
      <c r="L166" s="167" t="s">
        <v>3319</v>
      </c>
      <c r="M166" s="171">
        <v>30</v>
      </c>
      <c r="N166" s="167" t="s">
        <v>4093</v>
      </c>
    </row>
    <row r="167" spans="1:14" s="46" customFormat="1" ht="63" outlineLevel="1">
      <c r="A167" s="171" t="s">
        <v>3143</v>
      </c>
      <c r="B167" s="230">
        <v>135</v>
      </c>
      <c r="C167" s="168" t="s">
        <v>134</v>
      </c>
      <c r="D167" s="154" t="s">
        <v>4094</v>
      </c>
      <c r="E167" s="170">
        <v>0</v>
      </c>
      <c r="F167" s="167" t="s">
        <v>441</v>
      </c>
      <c r="G167" s="170" t="s">
        <v>441</v>
      </c>
      <c r="H167" s="170" t="s">
        <v>441</v>
      </c>
      <c r="I167" s="170" t="s">
        <v>441</v>
      </c>
      <c r="J167" s="119" t="s">
        <v>4095</v>
      </c>
      <c r="K167" s="122" t="s">
        <v>4096</v>
      </c>
      <c r="L167" s="167" t="s">
        <v>4097</v>
      </c>
      <c r="M167" s="171">
        <v>30</v>
      </c>
      <c r="N167" s="167" t="s">
        <v>4098</v>
      </c>
    </row>
    <row r="168" spans="1:14" s="46" customFormat="1" ht="63" outlineLevel="1">
      <c r="A168" s="171" t="s">
        <v>3144</v>
      </c>
      <c r="B168" s="230">
        <v>136</v>
      </c>
      <c r="C168" s="168" t="s">
        <v>134</v>
      </c>
      <c r="D168" s="154" t="s">
        <v>4099</v>
      </c>
      <c r="E168" s="170">
        <v>0</v>
      </c>
      <c r="F168" s="167" t="s">
        <v>441</v>
      </c>
      <c r="G168" s="170" t="s">
        <v>441</v>
      </c>
      <c r="H168" s="170" t="s">
        <v>441</v>
      </c>
      <c r="I168" s="170" t="s">
        <v>441</v>
      </c>
      <c r="J168" s="119" t="s">
        <v>4100</v>
      </c>
      <c r="K168" s="122" t="s">
        <v>4096</v>
      </c>
      <c r="L168" s="167" t="s">
        <v>4101</v>
      </c>
      <c r="M168" s="171">
        <v>30</v>
      </c>
      <c r="N168" s="167" t="s">
        <v>4102</v>
      </c>
    </row>
    <row r="169" spans="1:14" s="46" customFormat="1" ht="31.5" outlineLevel="1">
      <c r="A169" s="171" t="s">
        <v>3145</v>
      </c>
      <c r="B169" s="230">
        <v>137</v>
      </c>
      <c r="C169" s="168" t="s">
        <v>134</v>
      </c>
      <c r="D169" s="154" t="s">
        <v>4103</v>
      </c>
      <c r="E169" s="170">
        <v>0</v>
      </c>
      <c r="F169" s="167" t="s">
        <v>441</v>
      </c>
      <c r="G169" s="170" t="s">
        <v>441</v>
      </c>
      <c r="H169" s="170" t="s">
        <v>441</v>
      </c>
      <c r="I169" s="170" t="s">
        <v>441</v>
      </c>
      <c r="J169" s="119" t="s">
        <v>4104</v>
      </c>
      <c r="K169" s="122" t="s">
        <v>4105</v>
      </c>
      <c r="L169" s="167" t="s">
        <v>4106</v>
      </c>
      <c r="M169" s="171">
        <v>30</v>
      </c>
      <c r="N169" s="167" t="s">
        <v>4107</v>
      </c>
    </row>
    <row r="170" spans="1:14" s="46" customFormat="1" ht="31.5" outlineLevel="1">
      <c r="A170" s="171" t="s">
        <v>3146</v>
      </c>
      <c r="B170" s="230">
        <v>138</v>
      </c>
      <c r="C170" s="168" t="s">
        <v>134</v>
      </c>
      <c r="D170" s="169" t="s">
        <v>4108</v>
      </c>
      <c r="E170" s="170">
        <v>0</v>
      </c>
      <c r="F170" s="167" t="s">
        <v>441</v>
      </c>
      <c r="G170" s="170" t="s">
        <v>441</v>
      </c>
      <c r="H170" s="170" t="s">
        <v>441</v>
      </c>
      <c r="I170" s="170" t="s">
        <v>441</v>
      </c>
      <c r="J170" s="119" t="s">
        <v>4109</v>
      </c>
      <c r="K170" s="122" t="s">
        <v>4054</v>
      </c>
      <c r="L170" s="167" t="s">
        <v>4110</v>
      </c>
      <c r="M170" s="171">
        <v>30</v>
      </c>
      <c r="N170" s="167" t="s">
        <v>4111</v>
      </c>
    </row>
    <row r="171" spans="1:14" s="46" customFormat="1" ht="47.25" outlineLevel="1">
      <c r="A171" s="171" t="s">
        <v>3147</v>
      </c>
      <c r="B171" s="230">
        <v>139</v>
      </c>
      <c r="C171" s="168" t="s">
        <v>134</v>
      </c>
      <c r="D171" s="154" t="s">
        <v>4112</v>
      </c>
      <c r="E171" s="170">
        <v>0</v>
      </c>
      <c r="F171" s="167" t="s">
        <v>441</v>
      </c>
      <c r="G171" s="170" t="s">
        <v>441</v>
      </c>
      <c r="H171" s="170" t="s">
        <v>441</v>
      </c>
      <c r="I171" s="170" t="s">
        <v>441</v>
      </c>
      <c r="J171" s="119" t="s">
        <v>4113</v>
      </c>
      <c r="K171" s="122" t="s">
        <v>4114</v>
      </c>
      <c r="L171" s="167" t="s">
        <v>4115</v>
      </c>
      <c r="M171" s="171">
        <v>30</v>
      </c>
      <c r="N171" s="167" t="s">
        <v>4116</v>
      </c>
    </row>
    <row r="172" spans="1:14" s="46" customFormat="1" ht="47.25" outlineLevel="1">
      <c r="A172" s="171" t="s">
        <v>3148</v>
      </c>
      <c r="B172" s="230">
        <v>140</v>
      </c>
      <c r="C172" s="168" t="s">
        <v>134</v>
      </c>
      <c r="D172" s="154" t="s">
        <v>4117</v>
      </c>
      <c r="E172" s="170">
        <v>0</v>
      </c>
      <c r="F172" s="167" t="s">
        <v>441</v>
      </c>
      <c r="G172" s="170" t="s">
        <v>441</v>
      </c>
      <c r="H172" s="170" t="s">
        <v>441</v>
      </c>
      <c r="I172" s="170" t="s">
        <v>441</v>
      </c>
      <c r="J172" s="119" t="s">
        <v>4118</v>
      </c>
      <c r="K172" s="122" t="s">
        <v>4119</v>
      </c>
      <c r="L172" s="167" t="s">
        <v>4120</v>
      </c>
      <c r="M172" s="171">
        <v>30</v>
      </c>
      <c r="N172" s="167" t="s">
        <v>4121</v>
      </c>
    </row>
    <row r="173" spans="1:14" s="46" customFormat="1" ht="47.25" outlineLevel="1">
      <c r="A173" s="171" t="s">
        <v>3149</v>
      </c>
      <c r="B173" s="230">
        <v>141</v>
      </c>
      <c r="C173" s="168" t="s">
        <v>134</v>
      </c>
      <c r="D173" s="154" t="s">
        <v>4122</v>
      </c>
      <c r="E173" s="170">
        <v>0</v>
      </c>
      <c r="F173" s="167" t="s">
        <v>441</v>
      </c>
      <c r="G173" s="170" t="s">
        <v>441</v>
      </c>
      <c r="H173" s="170" t="s">
        <v>441</v>
      </c>
      <c r="I173" s="170" t="s">
        <v>441</v>
      </c>
      <c r="J173" s="119" t="s">
        <v>4123</v>
      </c>
      <c r="K173" s="122" t="s">
        <v>4114</v>
      </c>
      <c r="L173" s="167" t="s">
        <v>4124</v>
      </c>
      <c r="M173" s="171">
        <v>30</v>
      </c>
      <c r="N173" s="167" t="s">
        <v>4125</v>
      </c>
    </row>
    <row r="174" spans="1:14" s="46" customFormat="1" ht="47.25" outlineLevel="1">
      <c r="A174" s="171" t="s">
        <v>3150</v>
      </c>
      <c r="B174" s="230">
        <v>142</v>
      </c>
      <c r="C174" s="168" t="s">
        <v>134</v>
      </c>
      <c r="D174" s="154" t="s">
        <v>4126</v>
      </c>
      <c r="E174" s="170">
        <v>0</v>
      </c>
      <c r="F174" s="167" t="s">
        <v>441</v>
      </c>
      <c r="G174" s="170" t="s">
        <v>441</v>
      </c>
      <c r="H174" s="170" t="s">
        <v>441</v>
      </c>
      <c r="I174" s="170" t="s">
        <v>441</v>
      </c>
      <c r="J174" s="119" t="s">
        <v>4127</v>
      </c>
      <c r="K174" s="122" t="s">
        <v>4128</v>
      </c>
      <c r="L174" s="167" t="s">
        <v>4129</v>
      </c>
      <c r="M174" s="171">
        <v>30</v>
      </c>
      <c r="N174" s="167" t="s">
        <v>4130</v>
      </c>
    </row>
    <row r="175" spans="1:14" s="46" customFormat="1" ht="47.25" outlineLevel="1">
      <c r="A175" s="171" t="s">
        <v>3151</v>
      </c>
      <c r="B175" s="230">
        <v>143</v>
      </c>
      <c r="C175" s="168" t="s">
        <v>134</v>
      </c>
      <c r="D175" s="154" t="s">
        <v>4131</v>
      </c>
      <c r="E175" s="170">
        <v>0</v>
      </c>
      <c r="F175" s="167" t="s">
        <v>441</v>
      </c>
      <c r="G175" s="170" t="s">
        <v>441</v>
      </c>
      <c r="H175" s="170" t="s">
        <v>441</v>
      </c>
      <c r="I175" s="170" t="s">
        <v>441</v>
      </c>
      <c r="J175" s="119" t="s">
        <v>4132</v>
      </c>
      <c r="K175" s="122" t="s">
        <v>4133</v>
      </c>
      <c r="L175" s="167" t="s">
        <v>4134</v>
      </c>
      <c r="M175" s="171">
        <v>30</v>
      </c>
      <c r="N175" s="167" t="s">
        <v>4135</v>
      </c>
    </row>
    <row r="176" spans="1:14" s="46" customFormat="1" ht="47.25" outlineLevel="1">
      <c r="A176" s="171" t="s">
        <v>3152</v>
      </c>
      <c r="B176" s="230">
        <v>144</v>
      </c>
      <c r="C176" s="168" t="s">
        <v>134</v>
      </c>
      <c r="D176" s="154" t="s">
        <v>4136</v>
      </c>
      <c r="E176" s="170">
        <v>0</v>
      </c>
      <c r="F176" s="167" t="s">
        <v>441</v>
      </c>
      <c r="G176" s="170" t="s">
        <v>441</v>
      </c>
      <c r="H176" s="170" t="s">
        <v>441</v>
      </c>
      <c r="I176" s="170" t="s">
        <v>441</v>
      </c>
      <c r="J176" s="119" t="s">
        <v>4137</v>
      </c>
      <c r="K176" s="122" t="s">
        <v>4138</v>
      </c>
      <c r="L176" s="167" t="s">
        <v>4139</v>
      </c>
      <c r="M176" s="171">
        <v>30</v>
      </c>
      <c r="N176" s="167" t="s">
        <v>4140</v>
      </c>
    </row>
    <row r="177" spans="1:14" s="46" customFormat="1" ht="47.25" outlineLevel="1">
      <c r="A177" s="171" t="s">
        <v>3153</v>
      </c>
      <c r="B177" s="230">
        <v>145</v>
      </c>
      <c r="C177" s="168" t="s">
        <v>134</v>
      </c>
      <c r="D177" s="154" t="s">
        <v>4141</v>
      </c>
      <c r="E177" s="170">
        <v>0</v>
      </c>
      <c r="F177" s="167" t="s">
        <v>441</v>
      </c>
      <c r="G177" s="170" t="s">
        <v>441</v>
      </c>
      <c r="H177" s="170" t="s">
        <v>441</v>
      </c>
      <c r="I177" s="170" t="s">
        <v>441</v>
      </c>
      <c r="J177" s="119" t="s">
        <v>4142</v>
      </c>
      <c r="K177" s="122" t="s">
        <v>4143</v>
      </c>
      <c r="L177" s="167" t="s">
        <v>4144</v>
      </c>
      <c r="M177" s="171">
        <v>30</v>
      </c>
      <c r="N177" s="167" t="s">
        <v>4145</v>
      </c>
    </row>
    <row r="178" spans="1:14" s="46" customFormat="1" ht="31.5" outlineLevel="1">
      <c r="A178" s="171" t="s">
        <v>3154</v>
      </c>
      <c r="B178" s="230">
        <v>146</v>
      </c>
      <c r="C178" s="168" t="s">
        <v>134</v>
      </c>
      <c r="D178" s="154" t="s">
        <v>4146</v>
      </c>
      <c r="E178" s="170">
        <v>0</v>
      </c>
      <c r="F178" s="167" t="s">
        <v>441</v>
      </c>
      <c r="G178" s="170" t="s">
        <v>441</v>
      </c>
      <c r="H178" s="170" t="s">
        <v>441</v>
      </c>
      <c r="I178" s="170" t="s">
        <v>441</v>
      </c>
      <c r="J178" s="119" t="s">
        <v>4147</v>
      </c>
      <c r="K178" s="122" t="s">
        <v>4148</v>
      </c>
      <c r="L178" s="167" t="s">
        <v>3839</v>
      </c>
      <c r="M178" s="171">
        <v>30</v>
      </c>
      <c r="N178" s="167" t="s">
        <v>4149</v>
      </c>
    </row>
    <row r="179" spans="1:14" s="46" customFormat="1" ht="47.25" outlineLevel="1">
      <c r="A179" s="171" t="s">
        <v>3156</v>
      </c>
      <c r="B179" s="230">
        <v>147</v>
      </c>
      <c r="C179" s="168" t="s">
        <v>134</v>
      </c>
      <c r="D179" s="154" t="s">
        <v>4150</v>
      </c>
      <c r="E179" s="170">
        <v>0</v>
      </c>
      <c r="F179" s="167" t="s">
        <v>441</v>
      </c>
      <c r="G179" s="170" t="s">
        <v>441</v>
      </c>
      <c r="H179" s="170" t="s">
        <v>441</v>
      </c>
      <c r="I179" s="170" t="s">
        <v>441</v>
      </c>
      <c r="J179" s="119" t="s">
        <v>4151</v>
      </c>
      <c r="K179" s="122" t="s">
        <v>4152</v>
      </c>
      <c r="L179" s="167" t="s">
        <v>4153</v>
      </c>
      <c r="M179" s="171">
        <v>30</v>
      </c>
      <c r="N179" s="167" t="s">
        <v>4154</v>
      </c>
    </row>
    <row r="180" spans="1:14" s="46" customFormat="1" ht="31.5" outlineLevel="1">
      <c r="A180" s="171" t="s">
        <v>3157</v>
      </c>
      <c r="B180" s="230">
        <v>148</v>
      </c>
      <c r="C180" s="168" t="s">
        <v>134</v>
      </c>
      <c r="D180" s="154" t="s">
        <v>4155</v>
      </c>
      <c r="E180" s="170">
        <v>0</v>
      </c>
      <c r="F180" s="167" t="s">
        <v>441</v>
      </c>
      <c r="G180" s="170" t="s">
        <v>441</v>
      </c>
      <c r="H180" s="170" t="s">
        <v>441</v>
      </c>
      <c r="I180" s="170" t="s">
        <v>441</v>
      </c>
      <c r="J180" s="119" t="s">
        <v>4156</v>
      </c>
      <c r="K180" s="122" t="s">
        <v>4157</v>
      </c>
      <c r="L180" s="167" t="s">
        <v>4158</v>
      </c>
      <c r="M180" s="171">
        <v>30</v>
      </c>
      <c r="N180" s="167" t="s">
        <v>4159</v>
      </c>
    </row>
    <row r="181" spans="1:14" s="46" customFormat="1" ht="31.5" outlineLevel="1">
      <c r="A181" s="171" t="s">
        <v>3158</v>
      </c>
      <c r="B181" s="230">
        <v>149</v>
      </c>
      <c r="C181" s="168" t="s">
        <v>134</v>
      </c>
      <c r="D181" s="154" t="s">
        <v>4160</v>
      </c>
      <c r="E181" s="170">
        <v>0</v>
      </c>
      <c r="F181" s="167" t="s">
        <v>441</v>
      </c>
      <c r="G181" s="170" t="s">
        <v>441</v>
      </c>
      <c r="H181" s="170" t="s">
        <v>441</v>
      </c>
      <c r="I181" s="170" t="s">
        <v>441</v>
      </c>
      <c r="J181" s="119" t="s">
        <v>4161</v>
      </c>
      <c r="K181" s="122" t="s">
        <v>4162</v>
      </c>
      <c r="L181" s="167" t="s">
        <v>4163</v>
      </c>
      <c r="M181" s="171">
        <v>30</v>
      </c>
      <c r="N181" s="167" t="s">
        <v>4164</v>
      </c>
    </row>
    <row r="182" spans="1:14" s="46" customFormat="1" ht="47.25" outlineLevel="1">
      <c r="A182" s="171" t="s">
        <v>3159</v>
      </c>
      <c r="B182" s="230">
        <v>150</v>
      </c>
      <c r="C182" s="168" t="s">
        <v>134</v>
      </c>
      <c r="D182" s="154" t="s">
        <v>4165</v>
      </c>
      <c r="E182" s="170">
        <v>0</v>
      </c>
      <c r="F182" s="167" t="s">
        <v>441</v>
      </c>
      <c r="G182" s="170" t="s">
        <v>441</v>
      </c>
      <c r="H182" s="170" t="s">
        <v>441</v>
      </c>
      <c r="I182" s="170" t="s">
        <v>441</v>
      </c>
      <c r="J182" s="119">
        <v>6200007180</v>
      </c>
      <c r="K182" s="122" t="s">
        <v>4166</v>
      </c>
      <c r="L182" s="167" t="s">
        <v>4167</v>
      </c>
      <c r="M182" s="171">
        <v>30</v>
      </c>
      <c r="N182" s="167" t="s">
        <v>4168</v>
      </c>
    </row>
    <row r="183" spans="1:14" s="46" customFormat="1" ht="94.5" outlineLevel="1">
      <c r="A183" s="171" t="s">
        <v>3160</v>
      </c>
      <c r="B183" s="230">
        <v>151</v>
      </c>
      <c r="C183" s="168" t="s">
        <v>134</v>
      </c>
      <c r="D183" s="154" t="s">
        <v>4169</v>
      </c>
      <c r="E183" s="170">
        <v>0</v>
      </c>
      <c r="F183" s="167" t="s">
        <v>441</v>
      </c>
      <c r="G183" s="170" t="s">
        <v>441</v>
      </c>
      <c r="H183" s="170" t="s">
        <v>441</v>
      </c>
      <c r="I183" s="170" t="s">
        <v>441</v>
      </c>
      <c r="J183" s="119" t="s">
        <v>4170</v>
      </c>
      <c r="K183" s="122" t="s">
        <v>4171</v>
      </c>
      <c r="L183" s="167" t="s">
        <v>4172</v>
      </c>
      <c r="M183" s="171">
        <v>30</v>
      </c>
      <c r="N183" s="167" t="s">
        <v>4173</v>
      </c>
    </row>
    <row r="184" spans="1:14" s="46" customFormat="1" ht="47.25" outlineLevel="1">
      <c r="A184" s="171" t="s">
        <v>3161</v>
      </c>
      <c r="B184" s="230">
        <v>152</v>
      </c>
      <c r="C184" s="168" t="s">
        <v>134</v>
      </c>
      <c r="D184" s="154" t="s">
        <v>4174</v>
      </c>
      <c r="E184" s="170">
        <v>0</v>
      </c>
      <c r="F184" s="167" t="s">
        <v>441</v>
      </c>
      <c r="G184" s="170" t="s">
        <v>441</v>
      </c>
      <c r="H184" s="170" t="s">
        <v>441</v>
      </c>
      <c r="I184" s="170" t="s">
        <v>441</v>
      </c>
      <c r="J184" s="119" t="s">
        <v>4175</v>
      </c>
      <c r="K184" s="122">
        <v>40949</v>
      </c>
      <c r="L184" s="167" t="s">
        <v>4176</v>
      </c>
      <c r="M184" s="171">
        <v>30</v>
      </c>
      <c r="N184" s="167" t="s">
        <v>4177</v>
      </c>
    </row>
    <row r="185" spans="1:14" s="46" customFormat="1" ht="47.25" customHeight="1" outlineLevel="1">
      <c r="A185" s="171" t="s">
        <v>3162</v>
      </c>
      <c r="B185" s="230">
        <v>153</v>
      </c>
      <c r="C185" s="168" t="s">
        <v>134</v>
      </c>
      <c r="D185" s="154" t="s">
        <v>4178</v>
      </c>
      <c r="E185" s="170">
        <v>0</v>
      </c>
      <c r="F185" s="167" t="s">
        <v>441</v>
      </c>
      <c r="G185" s="170" t="s">
        <v>441</v>
      </c>
      <c r="H185" s="170" t="s">
        <v>441</v>
      </c>
      <c r="I185" s="170" t="s">
        <v>441</v>
      </c>
      <c r="J185" s="119">
        <v>6200006263</v>
      </c>
      <c r="K185" s="122" t="s">
        <v>3048</v>
      </c>
      <c r="L185" s="167" t="s">
        <v>4179</v>
      </c>
      <c r="M185" s="171">
        <v>30</v>
      </c>
      <c r="N185" s="394" t="s">
        <v>4180</v>
      </c>
    </row>
    <row r="186" spans="1:14" s="46" customFormat="1" ht="47.25" outlineLevel="1">
      <c r="A186" s="171" t="s">
        <v>3163</v>
      </c>
      <c r="B186" s="230">
        <v>153</v>
      </c>
      <c r="C186" s="168" t="s">
        <v>134</v>
      </c>
      <c r="D186" s="154" t="s">
        <v>4178</v>
      </c>
      <c r="E186" s="170">
        <v>0</v>
      </c>
      <c r="F186" s="167"/>
      <c r="G186" s="170"/>
      <c r="H186" s="170"/>
      <c r="I186" s="170"/>
      <c r="J186" s="119">
        <v>6200006228</v>
      </c>
      <c r="K186" s="122" t="s">
        <v>3048</v>
      </c>
      <c r="L186" s="167" t="s">
        <v>4181</v>
      </c>
      <c r="M186" s="171">
        <v>30</v>
      </c>
      <c r="N186" s="394"/>
    </row>
    <row r="187" spans="1:14" s="46" customFormat="1" ht="47.25" customHeight="1" outlineLevel="1">
      <c r="A187" s="171" t="s">
        <v>3164</v>
      </c>
      <c r="B187" s="230">
        <v>154</v>
      </c>
      <c r="C187" s="168" t="s">
        <v>134</v>
      </c>
      <c r="D187" s="154" t="s">
        <v>4182</v>
      </c>
      <c r="E187" s="170">
        <v>0</v>
      </c>
      <c r="F187" s="167" t="s">
        <v>441</v>
      </c>
      <c r="G187" s="170" t="s">
        <v>441</v>
      </c>
      <c r="H187" s="170" t="s">
        <v>441</v>
      </c>
      <c r="I187" s="170" t="s">
        <v>441</v>
      </c>
      <c r="J187" s="119">
        <v>6200006776</v>
      </c>
      <c r="K187" s="122" t="s">
        <v>4039</v>
      </c>
      <c r="L187" s="167" t="s">
        <v>4183</v>
      </c>
      <c r="M187" s="171">
        <v>30</v>
      </c>
      <c r="N187" s="394" t="s">
        <v>4184</v>
      </c>
    </row>
    <row r="188" spans="1:14" s="46" customFormat="1" ht="47.25" outlineLevel="1">
      <c r="A188" s="171" t="s">
        <v>3166</v>
      </c>
      <c r="B188" s="230">
        <v>154</v>
      </c>
      <c r="C188" s="168" t="s">
        <v>134</v>
      </c>
      <c r="D188" s="154" t="s">
        <v>4182</v>
      </c>
      <c r="E188" s="170">
        <v>0</v>
      </c>
      <c r="F188" s="167"/>
      <c r="G188" s="170"/>
      <c r="H188" s="170"/>
      <c r="I188" s="170"/>
      <c r="J188" s="119">
        <v>6200006777</v>
      </c>
      <c r="K188" s="122" t="s">
        <v>4039</v>
      </c>
      <c r="L188" s="167" t="s">
        <v>4185</v>
      </c>
      <c r="M188" s="171">
        <v>30</v>
      </c>
      <c r="N188" s="394"/>
    </row>
    <row r="189" spans="1:14" s="131" customFormat="1" ht="17.25" customHeight="1">
      <c r="A189" s="224" t="s">
        <v>671</v>
      </c>
      <c r="B189" s="390" t="s">
        <v>130</v>
      </c>
      <c r="C189" s="391"/>
      <c r="D189" s="391"/>
      <c r="E189" s="130">
        <f>E190+E240</f>
        <v>4724.7801799999997</v>
      </c>
      <c r="F189" s="225"/>
      <c r="G189" s="177"/>
      <c r="H189" s="177"/>
      <c r="I189" s="177"/>
      <c r="J189" s="177"/>
      <c r="K189" s="177"/>
      <c r="L189" s="177"/>
      <c r="M189" s="224"/>
      <c r="N189" s="206"/>
    </row>
    <row r="190" spans="1:14" s="134" customFormat="1">
      <c r="A190" s="226" t="s">
        <v>672</v>
      </c>
      <c r="B190" s="392" t="s">
        <v>4186</v>
      </c>
      <c r="C190" s="410"/>
      <c r="D190" s="410"/>
      <c r="E190" s="133">
        <f>SUM(E191:E239)</f>
        <v>1535.6920499999999</v>
      </c>
      <c r="F190" s="227"/>
      <c r="G190" s="178"/>
      <c r="H190" s="178"/>
      <c r="I190" s="178"/>
      <c r="J190" s="145"/>
      <c r="K190" s="146"/>
      <c r="L190" s="147"/>
      <c r="M190" s="229"/>
      <c r="N190" s="208"/>
    </row>
    <row r="191" spans="1:14" s="46" customFormat="1" ht="38.25" customHeight="1" outlineLevel="1">
      <c r="A191" s="171" t="s">
        <v>674</v>
      </c>
      <c r="B191" s="119" t="s">
        <v>316</v>
      </c>
      <c r="C191" s="168" t="s">
        <v>130</v>
      </c>
      <c r="D191" s="169" t="s">
        <v>1551</v>
      </c>
      <c r="E191" s="170">
        <v>18.829139999999999</v>
      </c>
      <c r="F191" s="167" t="s">
        <v>544</v>
      </c>
      <c r="G191" s="170" t="s">
        <v>3184</v>
      </c>
      <c r="H191" s="170" t="s">
        <v>3174</v>
      </c>
      <c r="I191" s="170" t="s">
        <v>4187</v>
      </c>
      <c r="J191" s="119">
        <v>4292</v>
      </c>
      <c r="K191" s="122">
        <v>41585</v>
      </c>
      <c r="L191" s="167" t="s">
        <v>1552</v>
      </c>
      <c r="M191" s="171">
        <v>31</v>
      </c>
      <c r="N191" s="167" t="s">
        <v>4188</v>
      </c>
    </row>
    <row r="192" spans="1:14" s="46" customFormat="1" ht="38.25" customHeight="1" outlineLevel="1">
      <c r="A192" s="171" t="s">
        <v>675</v>
      </c>
      <c r="B192" s="119" t="s">
        <v>317</v>
      </c>
      <c r="C192" s="168" t="s">
        <v>130</v>
      </c>
      <c r="D192" s="183" t="s">
        <v>4189</v>
      </c>
      <c r="E192" s="170">
        <v>24.196290000000001</v>
      </c>
      <c r="F192" s="167"/>
      <c r="G192" s="170"/>
      <c r="H192" s="170"/>
      <c r="I192" s="170"/>
      <c r="J192" s="119">
        <v>4519</v>
      </c>
      <c r="K192" s="122">
        <v>41669</v>
      </c>
      <c r="L192" s="167" t="s">
        <v>4190</v>
      </c>
      <c r="M192" s="171">
        <v>31</v>
      </c>
      <c r="N192" s="167" t="s">
        <v>4191</v>
      </c>
    </row>
    <row r="193" spans="1:14" s="46" customFormat="1" ht="39.75" customHeight="1" outlineLevel="1">
      <c r="A193" s="171" t="s">
        <v>676</v>
      </c>
      <c r="B193" s="211" t="s">
        <v>318</v>
      </c>
      <c r="C193" s="168" t="s">
        <v>130</v>
      </c>
      <c r="D193" s="169" t="s">
        <v>4192</v>
      </c>
      <c r="E193" s="170">
        <v>5.9726900000000001</v>
      </c>
      <c r="F193" s="167"/>
      <c r="G193" s="170"/>
      <c r="H193" s="170"/>
      <c r="I193" s="170"/>
      <c r="J193" s="119">
        <v>2867</v>
      </c>
      <c r="K193" s="122">
        <v>41121</v>
      </c>
      <c r="L193" s="167" t="s">
        <v>799</v>
      </c>
      <c r="M193" s="171">
        <v>31</v>
      </c>
      <c r="N193" s="167" t="s">
        <v>4193</v>
      </c>
    </row>
    <row r="194" spans="1:14" s="46" customFormat="1" ht="47.25" customHeight="1" outlineLevel="1">
      <c r="A194" s="171" t="s">
        <v>677</v>
      </c>
      <c r="B194" s="119" t="s">
        <v>319</v>
      </c>
      <c r="C194" s="168" t="s">
        <v>130</v>
      </c>
      <c r="D194" s="154" t="s">
        <v>4194</v>
      </c>
      <c r="E194" s="170">
        <v>0.10893</v>
      </c>
      <c r="F194" s="167"/>
      <c r="G194" s="170"/>
      <c r="H194" s="170"/>
      <c r="I194" s="170"/>
      <c r="J194" s="119">
        <v>3668</v>
      </c>
      <c r="K194" s="122">
        <v>41379</v>
      </c>
      <c r="L194" s="167" t="s">
        <v>4195</v>
      </c>
      <c r="M194" s="171">
        <v>31</v>
      </c>
      <c r="N194" s="394" t="s">
        <v>4196</v>
      </c>
    </row>
    <row r="195" spans="1:14" s="46" customFormat="1" ht="31.5" outlineLevel="1">
      <c r="A195" s="171" t="s">
        <v>678</v>
      </c>
      <c r="B195" s="119" t="s">
        <v>319</v>
      </c>
      <c r="C195" s="168" t="s">
        <v>130</v>
      </c>
      <c r="D195" s="169" t="s">
        <v>4197</v>
      </c>
      <c r="E195" s="170">
        <v>13.3032</v>
      </c>
      <c r="F195" s="167"/>
      <c r="G195" s="170"/>
      <c r="H195" s="170"/>
      <c r="I195" s="170"/>
      <c r="J195" s="119">
        <v>3722</v>
      </c>
      <c r="K195" s="122">
        <v>41388</v>
      </c>
      <c r="L195" s="167" t="s">
        <v>1469</v>
      </c>
      <c r="M195" s="171">
        <v>31</v>
      </c>
      <c r="N195" s="394"/>
    </row>
    <row r="196" spans="1:14" s="46" customFormat="1" ht="47.25" outlineLevel="1">
      <c r="A196" s="171" t="s">
        <v>679</v>
      </c>
      <c r="B196" s="119" t="s">
        <v>319</v>
      </c>
      <c r="C196" s="168" t="s">
        <v>130</v>
      </c>
      <c r="D196" s="169" t="s">
        <v>1470</v>
      </c>
      <c r="E196" s="170">
        <v>14.091060000000001</v>
      </c>
      <c r="F196" s="167"/>
      <c r="G196" s="170"/>
      <c r="H196" s="170"/>
      <c r="I196" s="170"/>
      <c r="J196" s="119">
        <v>3737</v>
      </c>
      <c r="K196" s="122">
        <v>40677</v>
      </c>
      <c r="L196" s="167" t="s">
        <v>1471</v>
      </c>
      <c r="M196" s="171">
        <v>31</v>
      </c>
      <c r="N196" s="394"/>
    </row>
    <row r="197" spans="1:14" s="46" customFormat="1" ht="31.5" outlineLevel="1">
      <c r="A197" s="171" t="s">
        <v>680</v>
      </c>
      <c r="B197" s="119" t="s">
        <v>320</v>
      </c>
      <c r="C197" s="168" t="s">
        <v>130</v>
      </c>
      <c r="D197" s="154" t="s">
        <v>4198</v>
      </c>
      <c r="E197" s="170">
        <v>8.3263599999999993</v>
      </c>
      <c r="F197" s="167"/>
      <c r="G197" s="170"/>
      <c r="H197" s="170"/>
      <c r="I197" s="170"/>
      <c r="J197" s="119">
        <v>3501</v>
      </c>
      <c r="K197" s="122">
        <v>41270</v>
      </c>
      <c r="L197" s="167" t="s">
        <v>4199</v>
      </c>
      <c r="M197" s="171">
        <v>31</v>
      </c>
      <c r="N197" s="167" t="s">
        <v>4200</v>
      </c>
    </row>
    <row r="198" spans="1:14" s="46" customFormat="1" ht="31.5" outlineLevel="1">
      <c r="A198" s="171" t="s">
        <v>681</v>
      </c>
      <c r="B198" s="211" t="s">
        <v>321</v>
      </c>
      <c r="C198" s="168" t="s">
        <v>130</v>
      </c>
      <c r="D198" s="154" t="s">
        <v>4201</v>
      </c>
      <c r="E198" s="170">
        <v>16.074760000000001</v>
      </c>
      <c r="F198" s="167"/>
      <c r="G198" s="170"/>
      <c r="H198" s="170"/>
      <c r="I198" s="170"/>
      <c r="J198" s="119">
        <v>4416</v>
      </c>
      <c r="K198" s="122">
        <v>41626</v>
      </c>
      <c r="L198" s="167" t="s">
        <v>3183</v>
      </c>
      <c r="M198" s="171">
        <v>31</v>
      </c>
      <c r="N198" s="167" t="s">
        <v>4202</v>
      </c>
    </row>
    <row r="199" spans="1:14" s="46" customFormat="1" ht="47.25" customHeight="1" outlineLevel="1">
      <c r="A199" s="171" t="s">
        <v>682</v>
      </c>
      <c r="B199" s="211" t="s">
        <v>322</v>
      </c>
      <c r="C199" s="168" t="s">
        <v>130</v>
      </c>
      <c r="D199" s="169" t="s">
        <v>4203</v>
      </c>
      <c r="E199" s="170">
        <v>33.699669999999998</v>
      </c>
      <c r="F199" s="167"/>
      <c r="G199" s="170"/>
      <c r="H199" s="170"/>
      <c r="I199" s="170"/>
      <c r="J199" s="119">
        <v>4134</v>
      </c>
      <c r="K199" s="122">
        <v>41537</v>
      </c>
      <c r="L199" s="167" t="s">
        <v>4204</v>
      </c>
      <c r="M199" s="171">
        <v>31</v>
      </c>
      <c r="N199" s="394" t="s">
        <v>4205</v>
      </c>
    </row>
    <row r="200" spans="1:14" s="46" customFormat="1" ht="31.5" outlineLevel="1">
      <c r="A200" s="171" t="s">
        <v>683</v>
      </c>
      <c r="B200" s="211" t="s">
        <v>322</v>
      </c>
      <c r="C200" s="168" t="s">
        <v>130</v>
      </c>
      <c r="D200" s="154" t="s">
        <v>4206</v>
      </c>
      <c r="E200" s="170">
        <v>21.18515</v>
      </c>
      <c r="F200" s="167"/>
      <c r="G200" s="170"/>
      <c r="H200" s="170"/>
      <c r="I200" s="170"/>
      <c r="J200" s="119">
        <v>4225</v>
      </c>
      <c r="K200" s="122">
        <v>41571</v>
      </c>
      <c r="L200" s="167" t="s">
        <v>4207</v>
      </c>
      <c r="M200" s="171">
        <v>31</v>
      </c>
      <c r="N200" s="394"/>
    </row>
    <row r="201" spans="1:14" s="46" customFormat="1" ht="31.5" outlineLevel="1">
      <c r="A201" s="171" t="s">
        <v>684</v>
      </c>
      <c r="B201" s="211" t="s">
        <v>322</v>
      </c>
      <c r="C201" s="168" t="s">
        <v>130</v>
      </c>
      <c r="D201" s="154" t="s">
        <v>4208</v>
      </c>
      <c r="E201" s="170">
        <v>24.183769999999999</v>
      </c>
      <c r="F201" s="167"/>
      <c r="G201" s="170"/>
      <c r="H201" s="170"/>
      <c r="I201" s="170"/>
      <c r="J201" s="119">
        <v>4299</v>
      </c>
      <c r="K201" s="122">
        <v>41590</v>
      </c>
      <c r="L201" s="167" t="s">
        <v>4209</v>
      </c>
      <c r="M201" s="171">
        <v>31</v>
      </c>
      <c r="N201" s="394"/>
    </row>
    <row r="202" spans="1:14" s="46" customFormat="1" ht="47.25" customHeight="1" outlineLevel="1">
      <c r="A202" s="171" t="s">
        <v>685</v>
      </c>
      <c r="B202" s="119" t="s">
        <v>323</v>
      </c>
      <c r="C202" s="168" t="s">
        <v>130</v>
      </c>
      <c r="D202" s="169" t="s">
        <v>4210</v>
      </c>
      <c r="E202" s="170">
        <v>18.490660000000002</v>
      </c>
      <c r="F202" s="167"/>
      <c r="G202" s="170"/>
      <c r="H202" s="170"/>
      <c r="I202" s="170"/>
      <c r="J202" s="119">
        <v>4491</v>
      </c>
      <c r="K202" s="122">
        <v>41662</v>
      </c>
      <c r="L202" s="167" t="s">
        <v>4211</v>
      </c>
      <c r="M202" s="171">
        <v>31</v>
      </c>
      <c r="N202" s="394" t="s">
        <v>4212</v>
      </c>
    </row>
    <row r="203" spans="1:14" s="46" customFormat="1" ht="47.25" outlineLevel="1">
      <c r="A203" s="171" t="s">
        <v>686</v>
      </c>
      <c r="B203" s="119" t="s">
        <v>323</v>
      </c>
      <c r="C203" s="168" t="s">
        <v>130</v>
      </c>
      <c r="D203" s="169" t="s">
        <v>4213</v>
      </c>
      <c r="E203" s="170">
        <v>15.261649999999999</v>
      </c>
      <c r="F203" s="167"/>
      <c r="G203" s="170"/>
      <c r="H203" s="170"/>
      <c r="I203" s="170"/>
      <c r="J203" s="119">
        <v>4525</v>
      </c>
      <c r="K203" s="122">
        <v>41669</v>
      </c>
      <c r="L203" s="167" t="s">
        <v>4214</v>
      </c>
      <c r="M203" s="171">
        <v>31</v>
      </c>
      <c r="N203" s="394"/>
    </row>
    <row r="204" spans="1:14" s="46" customFormat="1" ht="47.25" outlineLevel="1">
      <c r="A204" s="171" t="s">
        <v>687</v>
      </c>
      <c r="B204" s="211" t="s">
        <v>324</v>
      </c>
      <c r="C204" s="168" t="s">
        <v>130</v>
      </c>
      <c r="D204" s="169" t="s">
        <v>4215</v>
      </c>
      <c r="E204" s="170">
        <v>12.46576</v>
      </c>
      <c r="F204" s="167"/>
      <c r="G204" s="170"/>
      <c r="H204" s="170"/>
      <c r="I204" s="170"/>
      <c r="J204" s="119">
        <v>4649</v>
      </c>
      <c r="K204" s="122">
        <v>41726</v>
      </c>
      <c r="L204" s="167" t="s">
        <v>4216</v>
      </c>
      <c r="M204" s="171">
        <v>31</v>
      </c>
      <c r="N204" s="394" t="s">
        <v>4217</v>
      </c>
    </row>
    <row r="205" spans="1:14" s="46" customFormat="1" ht="47.25" outlineLevel="1">
      <c r="A205" s="171" t="s">
        <v>688</v>
      </c>
      <c r="B205" s="211" t="s">
        <v>324</v>
      </c>
      <c r="C205" s="168" t="s">
        <v>130</v>
      </c>
      <c r="D205" s="169" t="s">
        <v>4215</v>
      </c>
      <c r="E205" s="233"/>
      <c r="F205" s="167"/>
      <c r="G205" s="170"/>
      <c r="H205" s="170"/>
      <c r="I205" s="170"/>
      <c r="J205" s="119">
        <v>4650</v>
      </c>
      <c r="K205" s="122">
        <v>41747</v>
      </c>
      <c r="L205" s="167" t="s">
        <v>3177</v>
      </c>
      <c r="M205" s="171">
        <v>31</v>
      </c>
      <c r="N205" s="394"/>
    </row>
    <row r="206" spans="1:14" s="46" customFormat="1" ht="47.25" outlineLevel="1">
      <c r="A206" s="171" t="s">
        <v>689</v>
      </c>
      <c r="B206" s="211" t="s">
        <v>324</v>
      </c>
      <c r="C206" s="168" t="s">
        <v>130</v>
      </c>
      <c r="D206" s="169" t="s">
        <v>4215</v>
      </c>
      <c r="E206" s="233"/>
      <c r="F206" s="167"/>
      <c r="G206" s="170"/>
      <c r="H206" s="170"/>
      <c r="I206" s="170"/>
      <c r="J206" s="119">
        <v>4651</v>
      </c>
      <c r="K206" s="122">
        <v>41747</v>
      </c>
      <c r="L206" s="167" t="s">
        <v>4218</v>
      </c>
      <c r="M206" s="171">
        <v>31</v>
      </c>
      <c r="N206" s="394"/>
    </row>
    <row r="207" spans="1:14" s="46" customFormat="1" ht="47.25" outlineLevel="1">
      <c r="A207" s="171" t="s">
        <v>690</v>
      </c>
      <c r="B207" s="211" t="s">
        <v>324</v>
      </c>
      <c r="C207" s="168" t="s">
        <v>130</v>
      </c>
      <c r="D207" s="169" t="s">
        <v>4215</v>
      </c>
      <c r="E207" s="233"/>
      <c r="F207" s="167"/>
      <c r="G207" s="170"/>
      <c r="H207" s="170"/>
      <c r="I207" s="170"/>
      <c r="J207" s="119">
        <v>4652</v>
      </c>
      <c r="K207" s="122">
        <v>41747</v>
      </c>
      <c r="L207" s="167" t="s">
        <v>4219</v>
      </c>
      <c r="M207" s="171">
        <v>31</v>
      </c>
      <c r="N207" s="394"/>
    </row>
    <row r="208" spans="1:14" s="46" customFormat="1" ht="63" outlineLevel="1">
      <c r="A208" s="171" t="s">
        <v>691</v>
      </c>
      <c r="B208" s="119" t="s">
        <v>325</v>
      </c>
      <c r="C208" s="168" t="s">
        <v>130</v>
      </c>
      <c r="D208" s="184" t="s">
        <v>1567</v>
      </c>
      <c r="E208" s="170">
        <v>46.586400000000005</v>
      </c>
      <c r="F208" s="167"/>
      <c r="G208" s="170"/>
      <c r="H208" s="170"/>
      <c r="I208" s="170"/>
      <c r="J208" s="119">
        <v>2619</v>
      </c>
      <c r="K208" s="122">
        <v>41025</v>
      </c>
      <c r="L208" s="167" t="s">
        <v>1569</v>
      </c>
      <c r="M208" s="171">
        <v>31</v>
      </c>
      <c r="N208" s="394" t="s">
        <v>4220</v>
      </c>
    </row>
    <row r="209" spans="1:14" s="46" customFormat="1" ht="78.75" outlineLevel="1">
      <c r="A209" s="171" t="s">
        <v>692</v>
      </c>
      <c r="B209" s="119" t="s">
        <v>325</v>
      </c>
      <c r="C209" s="168" t="s">
        <v>130</v>
      </c>
      <c r="D209" s="183" t="s">
        <v>4221</v>
      </c>
      <c r="E209" s="170">
        <v>11.410600000000001</v>
      </c>
      <c r="F209" s="167"/>
      <c r="G209" s="170"/>
      <c r="H209" s="170"/>
      <c r="I209" s="170"/>
      <c r="J209" s="119">
        <v>2690</v>
      </c>
      <c r="K209" s="122" t="s">
        <v>4222</v>
      </c>
      <c r="L209" s="167" t="s">
        <v>4223</v>
      </c>
      <c r="M209" s="171">
        <v>31</v>
      </c>
      <c r="N209" s="394"/>
    </row>
    <row r="210" spans="1:14" s="46" customFormat="1" ht="47.25" customHeight="1" outlineLevel="1">
      <c r="A210" s="171" t="s">
        <v>693</v>
      </c>
      <c r="B210" s="211" t="s">
        <v>326</v>
      </c>
      <c r="C210" s="168" t="s">
        <v>130</v>
      </c>
      <c r="D210" s="169" t="s">
        <v>4224</v>
      </c>
      <c r="E210" s="170">
        <v>24.494399999999999</v>
      </c>
      <c r="F210" s="167"/>
      <c r="G210" s="170"/>
      <c r="H210" s="170"/>
      <c r="I210" s="170"/>
      <c r="J210" s="119">
        <v>3201</v>
      </c>
      <c r="K210" s="122" t="s">
        <v>4225</v>
      </c>
      <c r="L210" s="167" t="s">
        <v>4226</v>
      </c>
      <c r="M210" s="171">
        <v>31</v>
      </c>
      <c r="N210" s="394" t="s">
        <v>4227</v>
      </c>
    </row>
    <row r="211" spans="1:14" s="46" customFormat="1" ht="47.25" outlineLevel="1">
      <c r="A211" s="171" t="s">
        <v>694</v>
      </c>
      <c r="B211" s="211" t="s">
        <v>326</v>
      </c>
      <c r="C211" s="168" t="s">
        <v>130</v>
      </c>
      <c r="D211" s="154" t="s">
        <v>4228</v>
      </c>
      <c r="E211" s="170">
        <v>451.31127000000004</v>
      </c>
      <c r="F211" s="167"/>
      <c r="G211" s="170"/>
      <c r="H211" s="170"/>
      <c r="I211" s="170"/>
      <c r="J211" s="119">
        <v>3314</v>
      </c>
      <c r="K211" s="122">
        <v>41249</v>
      </c>
      <c r="L211" s="167" t="s">
        <v>716</v>
      </c>
      <c r="M211" s="171">
        <v>31</v>
      </c>
      <c r="N211" s="394"/>
    </row>
    <row r="212" spans="1:14" s="46" customFormat="1" ht="47.25" outlineLevel="1">
      <c r="A212" s="171" t="s">
        <v>695</v>
      </c>
      <c r="B212" s="211" t="s">
        <v>327</v>
      </c>
      <c r="C212" s="168" t="s">
        <v>130</v>
      </c>
      <c r="D212" s="169" t="s">
        <v>1459</v>
      </c>
      <c r="E212" s="170">
        <v>21.892309999999998</v>
      </c>
      <c r="F212" s="167"/>
      <c r="G212" s="170"/>
      <c r="H212" s="170"/>
      <c r="I212" s="170"/>
      <c r="J212" s="119">
        <v>3724</v>
      </c>
      <c r="K212" s="122">
        <v>41388</v>
      </c>
      <c r="L212" s="167" t="s">
        <v>4229</v>
      </c>
      <c r="M212" s="171">
        <v>31</v>
      </c>
      <c r="N212" s="167" t="s">
        <v>4230</v>
      </c>
    </row>
    <row r="213" spans="1:14" s="46" customFormat="1" ht="31.5" outlineLevel="1">
      <c r="A213" s="171" t="s">
        <v>696</v>
      </c>
      <c r="B213" s="119" t="s">
        <v>328</v>
      </c>
      <c r="C213" s="168" t="s">
        <v>130</v>
      </c>
      <c r="D213" s="184" t="s">
        <v>4231</v>
      </c>
      <c r="E213" s="170">
        <v>17.28003</v>
      </c>
      <c r="F213" s="167"/>
      <c r="G213" s="170"/>
      <c r="H213" s="170"/>
      <c r="I213" s="170"/>
      <c r="J213" s="119">
        <v>3404</v>
      </c>
      <c r="K213" s="122">
        <v>41272</v>
      </c>
      <c r="L213" s="167" t="s">
        <v>188</v>
      </c>
      <c r="M213" s="171">
        <v>31</v>
      </c>
      <c r="N213" s="167" t="s">
        <v>4232</v>
      </c>
    </row>
    <row r="214" spans="1:14" s="46" customFormat="1" ht="47.25" customHeight="1" outlineLevel="1">
      <c r="A214" s="171" t="s">
        <v>697</v>
      </c>
      <c r="B214" s="119" t="s">
        <v>329</v>
      </c>
      <c r="C214" s="168" t="s">
        <v>130</v>
      </c>
      <c r="D214" s="184" t="s">
        <v>4233</v>
      </c>
      <c r="E214" s="170">
        <v>106.53455</v>
      </c>
      <c r="F214" s="167"/>
      <c r="G214" s="170"/>
      <c r="H214" s="170"/>
      <c r="I214" s="170"/>
      <c r="J214" s="119">
        <v>999</v>
      </c>
      <c r="K214" s="122">
        <v>40410</v>
      </c>
      <c r="L214" s="167" t="s">
        <v>4234</v>
      </c>
      <c r="M214" s="171">
        <v>31</v>
      </c>
      <c r="N214" s="394" t="s">
        <v>4235</v>
      </c>
    </row>
    <row r="215" spans="1:14" s="46" customFormat="1" ht="63" outlineLevel="1">
      <c r="A215" s="171" t="s">
        <v>698</v>
      </c>
      <c r="B215" s="119" t="s">
        <v>329</v>
      </c>
      <c r="C215" s="168" t="s">
        <v>130</v>
      </c>
      <c r="D215" s="184" t="s">
        <v>4236</v>
      </c>
      <c r="E215" s="170">
        <v>63.930390000000003</v>
      </c>
      <c r="F215" s="167"/>
      <c r="G215" s="170"/>
      <c r="H215" s="170"/>
      <c r="I215" s="170"/>
      <c r="J215" s="119">
        <v>2736</v>
      </c>
      <c r="K215" s="122">
        <v>41081</v>
      </c>
      <c r="L215" s="167" t="s">
        <v>715</v>
      </c>
      <c r="M215" s="171">
        <v>31</v>
      </c>
      <c r="N215" s="394"/>
    </row>
    <row r="216" spans="1:14" s="46" customFormat="1" ht="47.25" outlineLevel="1">
      <c r="A216" s="171" t="s">
        <v>699</v>
      </c>
      <c r="B216" s="119" t="s">
        <v>329</v>
      </c>
      <c r="C216" s="168" t="s">
        <v>130</v>
      </c>
      <c r="D216" s="154" t="s">
        <v>4237</v>
      </c>
      <c r="E216" s="170">
        <v>5.9726900000000001</v>
      </c>
      <c r="F216" s="167"/>
      <c r="G216" s="170"/>
      <c r="H216" s="170"/>
      <c r="I216" s="170"/>
      <c r="J216" s="119">
        <v>2736</v>
      </c>
      <c r="K216" s="122" t="s">
        <v>4238</v>
      </c>
      <c r="L216" s="167" t="s">
        <v>715</v>
      </c>
      <c r="M216" s="171">
        <v>31</v>
      </c>
      <c r="N216" s="394"/>
    </row>
    <row r="217" spans="1:14" s="46" customFormat="1" ht="47.25" customHeight="1" outlineLevel="1">
      <c r="A217" s="171" t="s">
        <v>700</v>
      </c>
      <c r="B217" s="211" t="s">
        <v>330</v>
      </c>
      <c r="C217" s="168" t="s">
        <v>130</v>
      </c>
      <c r="D217" s="169" t="s">
        <v>4239</v>
      </c>
      <c r="E217" s="170">
        <v>9.5247700000000002</v>
      </c>
      <c r="F217" s="167"/>
      <c r="G217" s="170"/>
      <c r="H217" s="170"/>
      <c r="I217" s="170"/>
      <c r="J217" s="119">
        <v>3599</v>
      </c>
      <c r="K217" s="122">
        <v>41346</v>
      </c>
      <c r="L217" s="167" t="s">
        <v>1466</v>
      </c>
      <c r="M217" s="171">
        <v>31</v>
      </c>
      <c r="N217" s="394" t="s">
        <v>4240</v>
      </c>
    </row>
    <row r="218" spans="1:14" s="46" customFormat="1" ht="31.5" outlineLevel="1">
      <c r="A218" s="171" t="s">
        <v>701</v>
      </c>
      <c r="B218" s="211" t="s">
        <v>330</v>
      </c>
      <c r="C218" s="168" t="s">
        <v>130</v>
      </c>
      <c r="D218" s="169" t="s">
        <v>4241</v>
      </c>
      <c r="E218" s="170">
        <v>41.74156</v>
      </c>
      <c r="F218" s="167"/>
      <c r="G218" s="170"/>
      <c r="H218" s="170"/>
      <c r="I218" s="170"/>
      <c r="J218" s="119">
        <v>3695</v>
      </c>
      <c r="K218" s="122">
        <v>41386</v>
      </c>
      <c r="L218" s="167" t="s">
        <v>1458</v>
      </c>
      <c r="M218" s="171">
        <v>31</v>
      </c>
      <c r="N218" s="394"/>
    </row>
    <row r="219" spans="1:14" s="46" customFormat="1" ht="47.25" outlineLevel="1">
      <c r="A219" s="171" t="s">
        <v>702</v>
      </c>
      <c r="B219" s="211" t="s">
        <v>330</v>
      </c>
      <c r="C219" s="168" t="s">
        <v>130</v>
      </c>
      <c r="D219" s="183" t="s">
        <v>1494</v>
      </c>
      <c r="E219" s="170">
        <v>38.002859999999998</v>
      </c>
      <c r="F219" s="167"/>
      <c r="G219" s="170"/>
      <c r="H219" s="170"/>
      <c r="I219" s="170"/>
      <c r="J219" s="119">
        <v>3718</v>
      </c>
      <c r="K219" s="122">
        <v>41388</v>
      </c>
      <c r="L219" s="167" t="s">
        <v>1495</v>
      </c>
      <c r="M219" s="171">
        <v>31</v>
      </c>
      <c r="N219" s="394"/>
    </row>
    <row r="220" spans="1:14" s="46" customFormat="1" ht="31.5" outlineLevel="1">
      <c r="A220" s="171" t="s">
        <v>703</v>
      </c>
      <c r="B220" s="211" t="s">
        <v>330</v>
      </c>
      <c r="C220" s="168" t="s">
        <v>130</v>
      </c>
      <c r="D220" s="154" t="s">
        <v>4242</v>
      </c>
      <c r="E220" s="170">
        <v>0.10893</v>
      </c>
      <c r="F220" s="167"/>
      <c r="G220" s="170"/>
      <c r="H220" s="170"/>
      <c r="I220" s="170"/>
      <c r="J220" s="119">
        <v>3740</v>
      </c>
      <c r="K220" s="122">
        <v>41408</v>
      </c>
      <c r="L220" s="167" t="s">
        <v>796</v>
      </c>
      <c r="M220" s="171">
        <v>31</v>
      </c>
      <c r="N220" s="394"/>
    </row>
    <row r="221" spans="1:14" s="46" customFormat="1" ht="53.25" customHeight="1" outlineLevel="1">
      <c r="A221" s="171" t="s">
        <v>704</v>
      </c>
      <c r="B221" s="171" t="s">
        <v>331</v>
      </c>
      <c r="C221" s="168" t="s">
        <v>130</v>
      </c>
      <c r="D221" s="156" t="s">
        <v>4243</v>
      </c>
      <c r="E221" s="422">
        <v>182.83895999999999</v>
      </c>
      <c r="F221" s="399" t="s">
        <v>4244</v>
      </c>
      <c r="G221" s="399" t="s">
        <v>4245</v>
      </c>
      <c r="H221" s="418" t="s">
        <v>543</v>
      </c>
      <c r="I221" s="399">
        <v>604.50337999999999</v>
      </c>
      <c r="J221" s="119">
        <v>3670</v>
      </c>
      <c r="K221" s="122">
        <v>41379</v>
      </c>
      <c r="L221" s="167" t="s">
        <v>4246</v>
      </c>
      <c r="M221" s="171">
        <v>31</v>
      </c>
      <c r="N221" s="394" t="s">
        <v>4247</v>
      </c>
    </row>
    <row r="222" spans="1:14" s="46" customFormat="1" ht="110.25" outlineLevel="1">
      <c r="A222" s="418" t="s">
        <v>705</v>
      </c>
      <c r="B222" s="418" t="s">
        <v>331</v>
      </c>
      <c r="C222" s="397" t="s">
        <v>130</v>
      </c>
      <c r="D222" s="421" t="s">
        <v>4248</v>
      </c>
      <c r="E222" s="422"/>
      <c r="F222" s="399"/>
      <c r="G222" s="399"/>
      <c r="H222" s="418"/>
      <c r="I222" s="399"/>
      <c r="J222" s="119" t="s">
        <v>4249</v>
      </c>
      <c r="K222" s="122" t="s">
        <v>4250</v>
      </c>
      <c r="L222" s="167" t="s">
        <v>4251</v>
      </c>
      <c r="M222" s="418">
        <v>31</v>
      </c>
      <c r="N222" s="394"/>
    </row>
    <row r="223" spans="1:14" s="46" customFormat="1" outlineLevel="1">
      <c r="A223" s="418"/>
      <c r="B223" s="418"/>
      <c r="C223" s="397"/>
      <c r="D223" s="421"/>
      <c r="E223" s="422"/>
      <c r="F223" s="399"/>
      <c r="G223" s="399"/>
      <c r="H223" s="418"/>
      <c r="I223" s="399"/>
      <c r="J223" s="119">
        <v>3611</v>
      </c>
      <c r="K223" s="122">
        <v>41345</v>
      </c>
      <c r="L223" s="167" t="s">
        <v>4252</v>
      </c>
      <c r="M223" s="418"/>
      <c r="N223" s="394"/>
    </row>
    <row r="224" spans="1:14" s="46" customFormat="1" outlineLevel="1">
      <c r="A224" s="418"/>
      <c r="B224" s="418"/>
      <c r="C224" s="397"/>
      <c r="D224" s="421"/>
      <c r="E224" s="422"/>
      <c r="F224" s="399"/>
      <c r="G224" s="399"/>
      <c r="H224" s="418"/>
      <c r="I224" s="399"/>
      <c r="J224" s="119">
        <v>3628</v>
      </c>
      <c r="K224" s="122">
        <v>41366</v>
      </c>
      <c r="L224" s="167" t="s">
        <v>4253</v>
      </c>
      <c r="M224" s="418"/>
      <c r="N224" s="394"/>
    </row>
    <row r="225" spans="1:14" s="46" customFormat="1" outlineLevel="1">
      <c r="A225" s="418"/>
      <c r="B225" s="418"/>
      <c r="C225" s="397"/>
      <c r="D225" s="421"/>
      <c r="E225" s="422"/>
      <c r="F225" s="399"/>
      <c r="G225" s="399"/>
      <c r="H225" s="418"/>
      <c r="I225" s="399"/>
      <c r="J225" s="119">
        <v>3687</v>
      </c>
      <c r="K225" s="122">
        <v>41386</v>
      </c>
      <c r="L225" s="167" t="s">
        <v>4254</v>
      </c>
      <c r="M225" s="418"/>
      <c r="N225" s="394"/>
    </row>
    <row r="226" spans="1:14" s="46" customFormat="1" outlineLevel="1">
      <c r="A226" s="418"/>
      <c r="B226" s="418"/>
      <c r="C226" s="397"/>
      <c r="D226" s="421"/>
      <c r="E226" s="422"/>
      <c r="F226" s="399"/>
      <c r="G226" s="399"/>
      <c r="H226" s="418"/>
      <c r="I226" s="399"/>
      <c r="J226" s="119">
        <v>3700</v>
      </c>
      <c r="K226" s="122">
        <v>41386</v>
      </c>
      <c r="L226" s="167" t="s">
        <v>4255</v>
      </c>
      <c r="M226" s="418"/>
      <c r="N226" s="394"/>
    </row>
    <row r="227" spans="1:14" s="46" customFormat="1" ht="32.25" customHeight="1" outlineLevel="1">
      <c r="A227" s="418"/>
      <c r="B227" s="418"/>
      <c r="C227" s="397"/>
      <c r="D227" s="421"/>
      <c r="E227" s="422"/>
      <c r="F227" s="399"/>
      <c r="G227" s="399"/>
      <c r="H227" s="418"/>
      <c r="I227" s="399"/>
      <c r="J227" s="119">
        <v>3727</v>
      </c>
      <c r="K227" s="122">
        <v>41388</v>
      </c>
      <c r="L227" s="167" t="s">
        <v>4256</v>
      </c>
      <c r="M227" s="418"/>
      <c r="N227" s="394"/>
    </row>
    <row r="228" spans="1:14" s="46" customFormat="1" ht="47.25" outlineLevel="1">
      <c r="A228" s="171" t="s">
        <v>706</v>
      </c>
      <c r="B228" s="171" t="s">
        <v>331</v>
      </c>
      <c r="C228" s="168" t="s">
        <v>130</v>
      </c>
      <c r="D228" s="234" t="s">
        <v>4257</v>
      </c>
      <c r="E228" s="422"/>
      <c r="F228" s="399"/>
      <c r="G228" s="399"/>
      <c r="H228" s="418"/>
      <c r="I228" s="399"/>
      <c r="J228" s="119" t="s">
        <v>4258</v>
      </c>
      <c r="K228" s="122" t="s">
        <v>4259</v>
      </c>
      <c r="L228" s="167" t="s">
        <v>4260</v>
      </c>
      <c r="M228" s="171">
        <v>31</v>
      </c>
      <c r="N228" s="394"/>
    </row>
    <row r="229" spans="1:14" s="46" customFormat="1" ht="173.25" outlineLevel="1">
      <c r="A229" s="418" t="s">
        <v>707</v>
      </c>
      <c r="B229" s="418" t="s">
        <v>331</v>
      </c>
      <c r="C229" s="397" t="s">
        <v>130</v>
      </c>
      <c r="D229" s="421" t="s">
        <v>4261</v>
      </c>
      <c r="E229" s="422"/>
      <c r="F229" s="399"/>
      <c r="G229" s="399"/>
      <c r="H229" s="418"/>
      <c r="I229" s="399"/>
      <c r="J229" s="119" t="s">
        <v>4262</v>
      </c>
      <c r="K229" s="122" t="s">
        <v>4263</v>
      </c>
      <c r="L229" s="167" t="s">
        <v>4264</v>
      </c>
      <c r="M229" s="418">
        <v>31</v>
      </c>
      <c r="N229" s="394" t="s">
        <v>4247</v>
      </c>
    </row>
    <row r="230" spans="1:14" s="46" customFormat="1" ht="47.25" outlineLevel="1">
      <c r="A230" s="418"/>
      <c r="B230" s="418"/>
      <c r="C230" s="397"/>
      <c r="D230" s="421"/>
      <c r="E230" s="422"/>
      <c r="F230" s="399"/>
      <c r="G230" s="399"/>
      <c r="H230" s="418"/>
      <c r="I230" s="399"/>
      <c r="J230" s="119">
        <v>3724</v>
      </c>
      <c r="K230" s="122">
        <v>41388</v>
      </c>
      <c r="L230" s="167" t="s">
        <v>193</v>
      </c>
      <c r="M230" s="418"/>
      <c r="N230" s="394"/>
    </row>
    <row r="231" spans="1:14" s="46" customFormat="1" ht="47.25" outlineLevel="1">
      <c r="A231" s="171" t="s">
        <v>708</v>
      </c>
      <c r="B231" s="171" t="s">
        <v>331</v>
      </c>
      <c r="C231" s="168" t="s">
        <v>130</v>
      </c>
      <c r="D231" s="235" t="s">
        <v>4265</v>
      </c>
      <c r="E231" s="422"/>
      <c r="F231" s="399"/>
      <c r="G231" s="399"/>
      <c r="H231" s="418"/>
      <c r="I231" s="399"/>
      <c r="J231" s="119">
        <v>3695</v>
      </c>
      <c r="K231" s="122">
        <v>41386</v>
      </c>
      <c r="L231" s="167" t="s">
        <v>1458</v>
      </c>
      <c r="M231" s="171">
        <v>31</v>
      </c>
      <c r="N231" s="394"/>
    </row>
    <row r="232" spans="1:14" s="46" customFormat="1" ht="47.25" outlineLevel="1">
      <c r="A232" s="171" t="s">
        <v>709</v>
      </c>
      <c r="B232" s="171" t="s">
        <v>331</v>
      </c>
      <c r="C232" s="168" t="s">
        <v>130</v>
      </c>
      <c r="D232" s="235" t="s">
        <v>4243</v>
      </c>
      <c r="E232" s="422">
        <v>130.03586000000001</v>
      </c>
      <c r="F232" s="399" t="s">
        <v>4244</v>
      </c>
      <c r="G232" s="399" t="s">
        <v>4266</v>
      </c>
      <c r="H232" s="418" t="s">
        <v>4267</v>
      </c>
      <c r="I232" s="399">
        <v>604.50337999999999</v>
      </c>
      <c r="J232" s="119">
        <v>3670</v>
      </c>
      <c r="K232" s="122">
        <v>41379</v>
      </c>
      <c r="L232" s="167" t="s">
        <v>4246</v>
      </c>
      <c r="M232" s="171">
        <v>31</v>
      </c>
      <c r="N232" s="394" t="s">
        <v>4247</v>
      </c>
    </row>
    <row r="233" spans="1:14" s="46" customFormat="1" ht="173.25" outlineLevel="1">
      <c r="A233" s="418" t="s">
        <v>710</v>
      </c>
      <c r="B233" s="418" t="s">
        <v>331</v>
      </c>
      <c r="C233" s="397" t="s">
        <v>130</v>
      </c>
      <c r="D233" s="409" t="s">
        <v>4268</v>
      </c>
      <c r="E233" s="422"/>
      <c r="F233" s="399"/>
      <c r="G233" s="399"/>
      <c r="H233" s="418"/>
      <c r="I233" s="399"/>
      <c r="J233" s="119" t="s">
        <v>4269</v>
      </c>
      <c r="K233" s="122" t="s">
        <v>4270</v>
      </c>
      <c r="L233" s="167" t="s">
        <v>4271</v>
      </c>
      <c r="M233" s="171">
        <v>31</v>
      </c>
      <c r="N233" s="394"/>
    </row>
    <row r="234" spans="1:14" s="46" customFormat="1" ht="33" customHeight="1" outlineLevel="1">
      <c r="A234" s="418"/>
      <c r="B234" s="418"/>
      <c r="C234" s="397"/>
      <c r="D234" s="409"/>
      <c r="E234" s="422"/>
      <c r="F234" s="399"/>
      <c r="G234" s="399"/>
      <c r="H234" s="418"/>
      <c r="I234" s="399"/>
      <c r="J234" s="119">
        <v>3727</v>
      </c>
      <c r="K234" s="122">
        <v>41388</v>
      </c>
      <c r="L234" s="167" t="s">
        <v>4256</v>
      </c>
      <c r="M234" s="171">
        <v>31</v>
      </c>
      <c r="N234" s="394"/>
    </row>
    <row r="235" spans="1:14" s="46" customFormat="1" ht="47.25" outlineLevel="1">
      <c r="A235" s="171" t="s">
        <v>711</v>
      </c>
      <c r="B235" s="171" t="s">
        <v>331</v>
      </c>
      <c r="C235" s="168" t="s">
        <v>130</v>
      </c>
      <c r="D235" s="235" t="s">
        <v>4272</v>
      </c>
      <c r="E235" s="422"/>
      <c r="F235" s="399"/>
      <c r="G235" s="399"/>
      <c r="H235" s="418"/>
      <c r="I235" s="399"/>
      <c r="J235" s="119">
        <v>3692</v>
      </c>
      <c r="K235" s="122" t="s">
        <v>4273</v>
      </c>
      <c r="L235" s="167" t="s">
        <v>4274</v>
      </c>
      <c r="M235" s="171">
        <v>31</v>
      </c>
      <c r="N235" s="394" t="s">
        <v>4247</v>
      </c>
    </row>
    <row r="236" spans="1:14" s="46" customFormat="1" ht="47.25" outlineLevel="1">
      <c r="A236" s="171" t="s">
        <v>712</v>
      </c>
      <c r="B236" s="171" t="s">
        <v>331</v>
      </c>
      <c r="C236" s="168" t="s">
        <v>130</v>
      </c>
      <c r="D236" s="234" t="s">
        <v>4265</v>
      </c>
      <c r="E236" s="422"/>
      <c r="F236" s="399"/>
      <c r="G236" s="399"/>
      <c r="H236" s="418"/>
      <c r="I236" s="399"/>
      <c r="J236" s="119">
        <v>3695</v>
      </c>
      <c r="K236" s="122">
        <v>41386</v>
      </c>
      <c r="L236" s="167" t="s">
        <v>1458</v>
      </c>
      <c r="M236" s="171">
        <v>31</v>
      </c>
      <c r="N236" s="394"/>
    </row>
    <row r="237" spans="1:14" s="46" customFormat="1" ht="173.25" outlineLevel="1">
      <c r="A237" s="418" t="s">
        <v>713</v>
      </c>
      <c r="B237" s="418" t="s">
        <v>331</v>
      </c>
      <c r="C237" s="397" t="s">
        <v>130</v>
      </c>
      <c r="D237" s="421" t="s">
        <v>4275</v>
      </c>
      <c r="E237" s="422"/>
      <c r="F237" s="399"/>
      <c r="G237" s="399"/>
      <c r="H237" s="418"/>
      <c r="I237" s="399"/>
      <c r="J237" s="119" t="s">
        <v>4262</v>
      </c>
      <c r="K237" s="122" t="s">
        <v>4263</v>
      </c>
      <c r="L237" s="167" t="s">
        <v>4276</v>
      </c>
      <c r="M237" s="171">
        <v>31</v>
      </c>
      <c r="N237" s="394"/>
    </row>
    <row r="238" spans="1:14" s="46" customFormat="1" ht="47.25" outlineLevel="1">
      <c r="A238" s="418"/>
      <c r="B238" s="418"/>
      <c r="C238" s="397"/>
      <c r="D238" s="421"/>
      <c r="E238" s="422"/>
      <c r="F238" s="399"/>
      <c r="G238" s="399"/>
      <c r="H238" s="418"/>
      <c r="I238" s="399"/>
      <c r="J238" s="119">
        <v>3724</v>
      </c>
      <c r="K238" s="122">
        <v>41388</v>
      </c>
      <c r="L238" s="167" t="s">
        <v>193</v>
      </c>
      <c r="M238" s="171">
        <v>31</v>
      </c>
      <c r="N238" s="394"/>
    </row>
    <row r="239" spans="1:14" s="46" customFormat="1" ht="52.5" customHeight="1" outlineLevel="1">
      <c r="A239" s="171" t="s">
        <v>714</v>
      </c>
      <c r="B239" s="171" t="s">
        <v>332</v>
      </c>
      <c r="C239" s="155" t="s">
        <v>130</v>
      </c>
      <c r="D239" s="234" t="s">
        <v>4277</v>
      </c>
      <c r="E239" s="170">
        <v>157.83738000000002</v>
      </c>
      <c r="F239" s="167"/>
      <c r="G239" s="170"/>
      <c r="H239" s="170"/>
      <c r="I239" s="170"/>
      <c r="J239" s="119">
        <v>3174</v>
      </c>
      <c r="K239" s="122">
        <v>41207</v>
      </c>
      <c r="L239" s="167" t="s">
        <v>4278</v>
      </c>
      <c r="M239" s="171">
        <v>31</v>
      </c>
      <c r="N239" s="167" t="s">
        <v>4279</v>
      </c>
    </row>
    <row r="240" spans="1:14" s="134" customFormat="1">
      <c r="A240" s="226" t="s">
        <v>718</v>
      </c>
      <c r="B240" s="392" t="s">
        <v>719</v>
      </c>
      <c r="C240" s="410"/>
      <c r="D240" s="410"/>
      <c r="E240" s="133">
        <f>SUM(E241:E334)</f>
        <v>3189.0881300000001</v>
      </c>
      <c r="F240" s="147"/>
      <c r="G240" s="144"/>
      <c r="H240" s="144"/>
      <c r="I240" s="144"/>
      <c r="J240" s="145"/>
      <c r="K240" s="146"/>
      <c r="L240" s="147"/>
      <c r="M240" s="229"/>
      <c r="N240" s="208"/>
    </row>
    <row r="241" spans="1:14" s="46" customFormat="1" ht="47.25" outlineLevel="1">
      <c r="A241" s="171" t="s">
        <v>720</v>
      </c>
      <c r="B241" s="119" t="s">
        <v>316</v>
      </c>
      <c r="C241" s="168" t="s">
        <v>130</v>
      </c>
      <c r="D241" s="169" t="s">
        <v>4280</v>
      </c>
      <c r="E241" s="170">
        <v>27.9969</v>
      </c>
      <c r="F241" s="167"/>
      <c r="G241" s="170"/>
      <c r="H241" s="170"/>
      <c r="I241" s="170"/>
      <c r="J241" s="119">
        <v>4583</v>
      </c>
      <c r="K241" s="122">
        <v>41676</v>
      </c>
      <c r="L241" s="167" t="s">
        <v>4281</v>
      </c>
      <c r="M241" s="171">
        <v>31</v>
      </c>
      <c r="N241" s="167" t="s">
        <v>4282</v>
      </c>
    </row>
    <row r="242" spans="1:14" s="46" customFormat="1" ht="48.75" customHeight="1" outlineLevel="1">
      <c r="A242" s="171" t="s">
        <v>721</v>
      </c>
      <c r="B242" s="211" t="s">
        <v>317</v>
      </c>
      <c r="C242" s="168" t="s">
        <v>130</v>
      </c>
      <c r="D242" s="169" t="s">
        <v>4283</v>
      </c>
      <c r="E242" s="170">
        <v>11.141209999999999</v>
      </c>
      <c r="F242" s="167"/>
      <c r="G242" s="170"/>
      <c r="H242" s="170"/>
      <c r="I242" s="170"/>
      <c r="J242" s="119">
        <v>4613</v>
      </c>
      <c r="K242" s="122">
        <v>41722</v>
      </c>
      <c r="L242" s="167" t="s">
        <v>4284</v>
      </c>
      <c r="M242" s="171">
        <v>31</v>
      </c>
      <c r="N242" s="167" t="s">
        <v>4285</v>
      </c>
    </row>
    <row r="243" spans="1:14" s="46" customFormat="1" ht="47.25" outlineLevel="1">
      <c r="A243" s="171" t="s">
        <v>722</v>
      </c>
      <c r="B243" s="119" t="s">
        <v>318</v>
      </c>
      <c r="C243" s="168" t="s">
        <v>130</v>
      </c>
      <c r="D243" s="184" t="s">
        <v>4286</v>
      </c>
      <c r="E243" s="170">
        <v>1176.4114400000001</v>
      </c>
      <c r="F243" s="167"/>
      <c r="G243" s="170"/>
      <c r="H243" s="170"/>
      <c r="I243" s="170"/>
      <c r="J243" s="119">
        <v>2197</v>
      </c>
      <c r="K243" s="122">
        <v>41243</v>
      </c>
      <c r="L243" s="167" t="s">
        <v>717</v>
      </c>
      <c r="M243" s="171">
        <v>31</v>
      </c>
      <c r="N243" s="167" t="s">
        <v>4287</v>
      </c>
    </row>
    <row r="244" spans="1:14" s="46" customFormat="1" ht="47.25" outlineLevel="1">
      <c r="A244" s="171" t="s">
        <v>723</v>
      </c>
      <c r="B244" s="211" t="s">
        <v>319</v>
      </c>
      <c r="C244" s="168" t="s">
        <v>130</v>
      </c>
      <c r="D244" s="169" t="s">
        <v>4288</v>
      </c>
      <c r="E244" s="170">
        <v>0</v>
      </c>
      <c r="F244" s="167"/>
      <c r="G244" s="170"/>
      <c r="H244" s="170"/>
      <c r="I244" s="170"/>
      <c r="J244" s="119">
        <v>4168</v>
      </c>
      <c r="K244" s="122">
        <v>41544</v>
      </c>
      <c r="L244" s="167" t="s">
        <v>4289</v>
      </c>
      <c r="M244" s="171">
        <v>31</v>
      </c>
      <c r="N244" s="167" t="s">
        <v>4290</v>
      </c>
    </row>
    <row r="245" spans="1:14" s="46" customFormat="1" ht="63" outlineLevel="1">
      <c r="A245" s="171" t="s">
        <v>724</v>
      </c>
      <c r="B245" s="211" t="s">
        <v>320</v>
      </c>
      <c r="C245" s="168" t="s">
        <v>130</v>
      </c>
      <c r="D245" s="169" t="s">
        <v>4291</v>
      </c>
      <c r="E245" s="170">
        <v>28.477640000000001</v>
      </c>
      <c r="F245" s="167"/>
      <c r="G245" s="170"/>
      <c r="H245" s="170"/>
      <c r="I245" s="170"/>
      <c r="J245" s="119">
        <v>4235</v>
      </c>
      <c r="K245" s="122">
        <v>41571</v>
      </c>
      <c r="L245" s="167" t="s">
        <v>4292</v>
      </c>
      <c r="M245" s="171">
        <v>31</v>
      </c>
      <c r="N245" s="167" t="s">
        <v>4293</v>
      </c>
    </row>
    <row r="246" spans="1:14" s="46" customFormat="1" ht="63" outlineLevel="1">
      <c r="A246" s="171" t="s">
        <v>725</v>
      </c>
      <c r="B246" s="211" t="s">
        <v>321</v>
      </c>
      <c r="C246" s="168" t="s">
        <v>130</v>
      </c>
      <c r="D246" s="169" t="s">
        <v>4294</v>
      </c>
      <c r="E246" s="170">
        <v>28.538969999999999</v>
      </c>
      <c r="F246" s="167"/>
      <c r="G246" s="170"/>
      <c r="H246" s="170"/>
      <c r="I246" s="170"/>
      <c r="J246" s="119">
        <v>4445</v>
      </c>
      <c r="K246" s="122">
        <v>41635</v>
      </c>
      <c r="L246" s="167" t="s">
        <v>4295</v>
      </c>
      <c r="M246" s="171">
        <v>31</v>
      </c>
      <c r="N246" s="167" t="s">
        <v>4296</v>
      </c>
    </row>
    <row r="247" spans="1:14" s="46" customFormat="1" ht="60.75" customHeight="1" outlineLevel="1">
      <c r="A247" s="171" t="s">
        <v>726</v>
      </c>
      <c r="B247" s="211" t="s">
        <v>322</v>
      </c>
      <c r="C247" s="168" t="s">
        <v>130</v>
      </c>
      <c r="D247" s="154" t="s">
        <v>4297</v>
      </c>
      <c r="E247" s="170">
        <v>0.11151</v>
      </c>
      <c r="F247" s="167"/>
      <c r="G247" s="170"/>
      <c r="H247" s="170"/>
      <c r="I247" s="170"/>
      <c r="J247" s="119">
        <v>4327</v>
      </c>
      <c r="K247" s="122">
        <v>41598</v>
      </c>
      <c r="L247" s="167" t="s">
        <v>3187</v>
      </c>
      <c r="M247" s="171">
        <v>31</v>
      </c>
      <c r="N247" s="394" t="s">
        <v>4298</v>
      </c>
    </row>
    <row r="248" spans="1:14" s="46" customFormat="1" ht="31.5" outlineLevel="1">
      <c r="A248" s="171" t="s">
        <v>727</v>
      </c>
      <c r="B248" s="211" t="s">
        <v>322</v>
      </c>
      <c r="C248" s="168" t="s">
        <v>130</v>
      </c>
      <c r="D248" s="169" t="s">
        <v>4299</v>
      </c>
      <c r="E248" s="170">
        <v>19.132829999999998</v>
      </c>
      <c r="F248" s="167"/>
      <c r="G248" s="170"/>
      <c r="H248" s="170"/>
      <c r="I248" s="170"/>
      <c r="J248" s="119">
        <v>4366</v>
      </c>
      <c r="K248" s="122">
        <v>41612</v>
      </c>
      <c r="L248" s="167" t="s">
        <v>4300</v>
      </c>
      <c r="M248" s="171">
        <v>31</v>
      </c>
      <c r="N248" s="394"/>
    </row>
    <row r="249" spans="1:14" s="46" customFormat="1" ht="31.5" outlineLevel="1">
      <c r="A249" s="171" t="s">
        <v>728</v>
      </c>
      <c r="B249" s="211" t="s">
        <v>322</v>
      </c>
      <c r="C249" s="168" t="s">
        <v>130</v>
      </c>
      <c r="D249" s="232" t="s">
        <v>4301</v>
      </c>
      <c r="E249" s="170">
        <v>18.589079999999999</v>
      </c>
      <c r="F249" s="167"/>
      <c r="G249" s="170"/>
      <c r="H249" s="170"/>
      <c r="I249" s="170"/>
      <c r="J249" s="119">
        <v>4396</v>
      </c>
      <c r="K249" s="122">
        <v>41620</v>
      </c>
      <c r="L249" s="167" t="s">
        <v>3186</v>
      </c>
      <c r="M249" s="171">
        <v>31</v>
      </c>
      <c r="N249" s="394"/>
    </row>
    <row r="250" spans="1:14" s="46" customFormat="1" ht="31.5" outlineLevel="1">
      <c r="A250" s="171" t="s">
        <v>729</v>
      </c>
      <c r="B250" s="211" t="s">
        <v>322</v>
      </c>
      <c r="C250" s="168" t="s">
        <v>130</v>
      </c>
      <c r="D250" s="169" t="s">
        <v>4302</v>
      </c>
      <c r="E250" s="170">
        <v>33.457009999999997</v>
      </c>
      <c r="F250" s="167"/>
      <c r="G250" s="170"/>
      <c r="H250" s="170"/>
      <c r="I250" s="170"/>
      <c r="J250" s="119">
        <v>4461</v>
      </c>
      <c r="K250" s="122">
        <v>41653</v>
      </c>
      <c r="L250" s="167" t="s">
        <v>4303</v>
      </c>
      <c r="M250" s="171">
        <v>31</v>
      </c>
      <c r="N250" s="394"/>
    </row>
    <row r="251" spans="1:14" s="46" customFormat="1" ht="47.25" outlineLevel="1">
      <c r="A251" s="171" t="s">
        <v>730</v>
      </c>
      <c r="B251" s="211" t="s">
        <v>322</v>
      </c>
      <c r="C251" s="168" t="s">
        <v>130</v>
      </c>
      <c r="D251" s="169" t="s">
        <v>4304</v>
      </c>
      <c r="E251" s="170">
        <v>27.910429999999998</v>
      </c>
      <c r="F251" s="167"/>
      <c r="G251" s="170"/>
      <c r="H251" s="170"/>
      <c r="I251" s="170"/>
      <c r="J251" s="119">
        <v>4474</v>
      </c>
      <c r="K251" s="122">
        <v>41659</v>
      </c>
      <c r="L251" s="167" t="s">
        <v>4305</v>
      </c>
      <c r="M251" s="171">
        <v>31</v>
      </c>
      <c r="N251" s="394"/>
    </row>
    <row r="252" spans="1:14" s="46" customFormat="1" ht="31.5" outlineLevel="1">
      <c r="A252" s="171" t="s">
        <v>731</v>
      </c>
      <c r="B252" s="211" t="s">
        <v>322</v>
      </c>
      <c r="C252" s="168" t="s">
        <v>130</v>
      </c>
      <c r="D252" s="169" t="s">
        <v>4306</v>
      </c>
      <c r="E252" s="170">
        <v>20.343319999999999</v>
      </c>
      <c r="F252" s="167"/>
      <c r="G252" s="170"/>
      <c r="H252" s="170"/>
      <c r="I252" s="170"/>
      <c r="J252" s="119">
        <v>4492</v>
      </c>
      <c r="K252" s="122">
        <v>41662</v>
      </c>
      <c r="L252" s="167" t="s">
        <v>4307</v>
      </c>
      <c r="M252" s="171">
        <v>31</v>
      </c>
      <c r="N252" s="394"/>
    </row>
    <row r="253" spans="1:14" s="46" customFormat="1" ht="47.25" outlineLevel="1">
      <c r="A253" s="171" t="s">
        <v>732</v>
      </c>
      <c r="B253" s="211" t="s">
        <v>323</v>
      </c>
      <c r="C253" s="168" t="s">
        <v>130</v>
      </c>
      <c r="D253" s="169" t="s">
        <v>4308</v>
      </c>
      <c r="E253" s="170">
        <v>17.905089999999984</v>
      </c>
      <c r="F253" s="167"/>
      <c r="G253" s="170"/>
      <c r="H253" s="170"/>
      <c r="I253" s="170"/>
      <c r="J253" s="119">
        <v>4564</v>
      </c>
      <c r="K253" s="122">
        <v>41710</v>
      </c>
      <c r="L253" s="167" t="s">
        <v>303</v>
      </c>
      <c r="M253" s="171">
        <v>31</v>
      </c>
      <c r="N253" s="394" t="s">
        <v>4309</v>
      </c>
    </row>
    <row r="254" spans="1:14" s="46" customFormat="1" ht="31.5" outlineLevel="1">
      <c r="A254" s="171" t="s">
        <v>733</v>
      </c>
      <c r="B254" s="211" t="s">
        <v>323</v>
      </c>
      <c r="C254" s="168" t="s">
        <v>130</v>
      </c>
      <c r="D254" s="154" t="s">
        <v>4310</v>
      </c>
      <c r="E254" s="170">
        <v>18.783519999999999</v>
      </c>
      <c r="F254" s="167"/>
      <c r="G254" s="170"/>
      <c r="H254" s="170"/>
      <c r="I254" s="170"/>
      <c r="J254" s="119">
        <v>4594</v>
      </c>
      <c r="K254" s="122">
        <v>41712</v>
      </c>
      <c r="L254" s="167" t="s">
        <v>4311</v>
      </c>
      <c r="M254" s="171">
        <v>31</v>
      </c>
      <c r="N254" s="394"/>
    </row>
    <row r="255" spans="1:14" s="46" customFormat="1" ht="141.75" customHeight="1" outlineLevel="1">
      <c r="A255" s="171" t="s">
        <v>734</v>
      </c>
      <c r="B255" s="211" t="s">
        <v>323</v>
      </c>
      <c r="C255" s="168" t="s">
        <v>130</v>
      </c>
      <c r="D255" s="169" t="s">
        <v>4312</v>
      </c>
      <c r="E255" s="170">
        <v>36.408149999999999</v>
      </c>
      <c r="F255" s="167"/>
      <c r="G255" s="170"/>
      <c r="H255" s="170"/>
      <c r="I255" s="170"/>
      <c r="J255" s="119">
        <v>4609</v>
      </c>
      <c r="K255" s="122">
        <v>41717</v>
      </c>
      <c r="L255" s="167" t="s">
        <v>4313</v>
      </c>
      <c r="M255" s="171">
        <v>31</v>
      </c>
      <c r="N255" s="394"/>
    </row>
    <row r="256" spans="1:14" s="46" customFormat="1" ht="30" customHeight="1" outlineLevel="1">
      <c r="A256" s="171" t="s">
        <v>735</v>
      </c>
      <c r="B256" s="211" t="s">
        <v>324</v>
      </c>
      <c r="C256" s="168" t="s">
        <v>130</v>
      </c>
      <c r="D256" s="169" t="s">
        <v>4314</v>
      </c>
      <c r="E256" s="170">
        <v>0</v>
      </c>
      <c r="F256" s="167"/>
      <c r="G256" s="170"/>
      <c r="H256" s="170"/>
      <c r="I256" s="170"/>
      <c r="J256" s="119">
        <v>4664</v>
      </c>
      <c r="K256" s="122">
        <v>41746</v>
      </c>
      <c r="L256" s="167" t="s">
        <v>4315</v>
      </c>
      <c r="M256" s="171">
        <v>31</v>
      </c>
      <c r="N256" s="394" t="s">
        <v>4316</v>
      </c>
    </row>
    <row r="257" spans="1:14" s="46" customFormat="1" ht="31.5" outlineLevel="1">
      <c r="A257" s="171" t="s">
        <v>736</v>
      </c>
      <c r="B257" s="211" t="s">
        <v>324</v>
      </c>
      <c r="C257" s="168" t="s">
        <v>130</v>
      </c>
      <c r="D257" s="154" t="s">
        <v>4317</v>
      </c>
      <c r="E257" s="170">
        <v>0</v>
      </c>
      <c r="F257" s="167"/>
      <c r="G257" s="170"/>
      <c r="H257" s="170"/>
      <c r="I257" s="170"/>
      <c r="J257" s="119">
        <v>4739</v>
      </c>
      <c r="K257" s="122">
        <v>41764</v>
      </c>
      <c r="L257" s="167" t="s">
        <v>3188</v>
      </c>
      <c r="M257" s="171">
        <v>31</v>
      </c>
      <c r="N257" s="394"/>
    </row>
    <row r="258" spans="1:14" s="46" customFormat="1" ht="63" outlineLevel="1">
      <c r="A258" s="171" t="s">
        <v>737</v>
      </c>
      <c r="B258" s="211" t="s">
        <v>325</v>
      </c>
      <c r="C258" s="168" t="s">
        <v>130</v>
      </c>
      <c r="D258" s="154" t="s">
        <v>4318</v>
      </c>
      <c r="E258" s="170">
        <v>0</v>
      </c>
      <c r="F258" s="167"/>
      <c r="G258" s="170"/>
      <c r="H258" s="170"/>
      <c r="I258" s="170"/>
      <c r="J258" s="119">
        <v>6400004817</v>
      </c>
      <c r="K258" s="122">
        <v>41821</v>
      </c>
      <c r="L258" s="167" t="s">
        <v>4319</v>
      </c>
      <c r="M258" s="171">
        <v>31</v>
      </c>
      <c r="N258" s="167" t="s">
        <v>4320</v>
      </c>
    </row>
    <row r="259" spans="1:14" s="46" customFormat="1" ht="31.5" outlineLevel="1">
      <c r="A259" s="171" t="s">
        <v>738</v>
      </c>
      <c r="B259" s="211" t="s">
        <v>326</v>
      </c>
      <c r="C259" s="168" t="s">
        <v>130</v>
      </c>
      <c r="D259" s="154" t="s">
        <v>4321</v>
      </c>
      <c r="E259" s="170">
        <v>0</v>
      </c>
      <c r="F259" s="167"/>
      <c r="G259" s="170"/>
      <c r="H259" s="170"/>
      <c r="I259" s="170"/>
      <c r="J259" s="119">
        <v>6400004797</v>
      </c>
      <c r="K259" s="122">
        <v>41793</v>
      </c>
      <c r="L259" s="167" t="s">
        <v>3190</v>
      </c>
      <c r="M259" s="171">
        <v>31</v>
      </c>
      <c r="N259" s="167" t="s">
        <v>4322</v>
      </c>
    </row>
    <row r="260" spans="1:14" s="46" customFormat="1" ht="47.25" outlineLevel="1">
      <c r="A260" s="171" t="s">
        <v>739</v>
      </c>
      <c r="B260" s="211" t="s">
        <v>327</v>
      </c>
      <c r="C260" s="168" t="s">
        <v>130</v>
      </c>
      <c r="D260" s="154" t="s">
        <v>4323</v>
      </c>
      <c r="E260" s="170">
        <v>0</v>
      </c>
      <c r="F260" s="167"/>
      <c r="G260" s="170"/>
      <c r="H260" s="170"/>
      <c r="I260" s="170"/>
      <c r="J260" s="119">
        <v>6400004887</v>
      </c>
      <c r="K260" s="122">
        <v>41856</v>
      </c>
      <c r="L260" s="167" t="s">
        <v>3195</v>
      </c>
      <c r="M260" s="171">
        <v>31</v>
      </c>
      <c r="N260" s="167" t="s">
        <v>4324</v>
      </c>
    </row>
    <row r="261" spans="1:14" s="46" customFormat="1" ht="31.5" outlineLevel="1">
      <c r="A261" s="171" t="s">
        <v>740</v>
      </c>
      <c r="B261" s="119" t="s">
        <v>328</v>
      </c>
      <c r="C261" s="168" t="s">
        <v>130</v>
      </c>
      <c r="D261" s="184" t="s">
        <v>4325</v>
      </c>
      <c r="E261" s="170">
        <v>9.8537499999999998</v>
      </c>
      <c r="F261" s="167"/>
      <c r="G261" s="170"/>
      <c r="H261" s="170"/>
      <c r="I261" s="170"/>
      <c r="J261" s="119">
        <v>2938</v>
      </c>
      <c r="K261" s="122">
        <v>41148</v>
      </c>
      <c r="L261" s="167" t="s">
        <v>4326</v>
      </c>
      <c r="M261" s="171">
        <v>31</v>
      </c>
      <c r="N261" s="167" t="s">
        <v>4327</v>
      </c>
    </row>
    <row r="262" spans="1:14" s="46" customFormat="1" ht="63" outlineLevel="1">
      <c r="A262" s="171" t="s">
        <v>741</v>
      </c>
      <c r="B262" s="211" t="s">
        <v>329</v>
      </c>
      <c r="C262" s="168" t="s">
        <v>130</v>
      </c>
      <c r="D262" s="169" t="s">
        <v>4328</v>
      </c>
      <c r="E262" s="170">
        <v>0</v>
      </c>
      <c r="F262" s="167"/>
      <c r="G262" s="170"/>
      <c r="H262" s="170"/>
      <c r="I262" s="170"/>
      <c r="J262" s="119">
        <v>44</v>
      </c>
      <c r="K262" s="122">
        <v>40214</v>
      </c>
      <c r="L262" s="167" t="s">
        <v>4329</v>
      </c>
      <c r="M262" s="171">
        <v>31</v>
      </c>
      <c r="N262" s="167" t="s">
        <v>4330</v>
      </c>
    </row>
    <row r="263" spans="1:14" s="46" customFormat="1" ht="31.5" outlineLevel="1">
      <c r="A263" s="171" t="s">
        <v>742</v>
      </c>
      <c r="B263" s="211" t="s">
        <v>330</v>
      </c>
      <c r="C263" s="168" t="s">
        <v>130</v>
      </c>
      <c r="D263" s="169" t="s">
        <v>4331</v>
      </c>
      <c r="E263" s="170">
        <v>0</v>
      </c>
      <c r="F263" s="167"/>
      <c r="G263" s="170"/>
      <c r="H263" s="170"/>
      <c r="I263" s="170"/>
      <c r="J263" s="119">
        <v>1600</v>
      </c>
      <c r="K263" s="122">
        <v>40668</v>
      </c>
      <c r="L263" s="167" t="s">
        <v>266</v>
      </c>
      <c r="M263" s="171">
        <v>31</v>
      </c>
      <c r="N263" s="167" t="s">
        <v>4332</v>
      </c>
    </row>
    <row r="264" spans="1:14" s="46" customFormat="1" ht="31.5" outlineLevel="1">
      <c r="A264" s="171" t="s">
        <v>743</v>
      </c>
      <c r="B264" s="211" t="s">
        <v>331</v>
      </c>
      <c r="C264" s="168" t="s">
        <v>130</v>
      </c>
      <c r="D264" s="169" t="s">
        <v>4333</v>
      </c>
      <c r="E264" s="170">
        <v>0</v>
      </c>
      <c r="F264" s="167"/>
      <c r="G264" s="170"/>
      <c r="H264" s="170"/>
      <c r="I264" s="170"/>
      <c r="J264" s="119">
        <v>2372</v>
      </c>
      <c r="K264" s="122">
        <v>40921</v>
      </c>
      <c r="L264" s="167" t="s">
        <v>4334</v>
      </c>
      <c r="M264" s="171">
        <v>31</v>
      </c>
      <c r="N264" s="167" t="s">
        <v>4335</v>
      </c>
    </row>
    <row r="265" spans="1:14" s="46" customFormat="1" ht="47.25" outlineLevel="1">
      <c r="A265" s="171" t="s">
        <v>744</v>
      </c>
      <c r="B265" s="119" t="s">
        <v>332</v>
      </c>
      <c r="C265" s="168" t="s">
        <v>130</v>
      </c>
      <c r="D265" s="184" t="s">
        <v>4336</v>
      </c>
      <c r="E265" s="170">
        <v>335.99185999999997</v>
      </c>
      <c r="F265" s="167"/>
      <c r="G265" s="170"/>
      <c r="H265" s="170"/>
      <c r="I265" s="170"/>
      <c r="J265" s="119">
        <v>2430</v>
      </c>
      <c r="K265" s="122">
        <v>40970</v>
      </c>
      <c r="L265" s="167" t="s">
        <v>4337</v>
      </c>
      <c r="M265" s="171">
        <v>31</v>
      </c>
      <c r="N265" s="167" t="s">
        <v>4338</v>
      </c>
    </row>
    <row r="266" spans="1:14" s="46" customFormat="1" ht="63" outlineLevel="1">
      <c r="A266" s="171" t="s">
        <v>745</v>
      </c>
      <c r="B266" s="211" t="s">
        <v>333</v>
      </c>
      <c r="C266" s="168" t="s">
        <v>130</v>
      </c>
      <c r="D266" s="154" t="s">
        <v>4339</v>
      </c>
      <c r="E266" s="170">
        <v>0</v>
      </c>
      <c r="F266" s="167"/>
      <c r="G266" s="170"/>
      <c r="H266" s="170"/>
      <c r="I266" s="170"/>
      <c r="J266" s="119">
        <v>2571</v>
      </c>
      <c r="K266" s="122">
        <v>41008</v>
      </c>
      <c r="L266" s="167" t="s">
        <v>4340</v>
      </c>
      <c r="M266" s="171">
        <v>31</v>
      </c>
      <c r="N266" s="167" t="s">
        <v>4341</v>
      </c>
    </row>
    <row r="267" spans="1:14" s="46" customFormat="1" ht="31.5" outlineLevel="1">
      <c r="A267" s="171" t="s">
        <v>746</v>
      </c>
      <c r="B267" s="119" t="s">
        <v>334</v>
      </c>
      <c r="C267" s="168" t="s">
        <v>130</v>
      </c>
      <c r="D267" s="154" t="s">
        <v>4342</v>
      </c>
      <c r="E267" s="170">
        <v>0</v>
      </c>
      <c r="F267" s="167"/>
      <c r="G267" s="170"/>
      <c r="H267" s="170"/>
      <c r="I267" s="170"/>
      <c r="J267" s="119">
        <v>2640</v>
      </c>
      <c r="K267" s="122">
        <v>41039</v>
      </c>
      <c r="L267" s="167" t="s">
        <v>4343</v>
      </c>
      <c r="M267" s="171">
        <v>31</v>
      </c>
      <c r="N267" s="167" t="s">
        <v>4344</v>
      </c>
    </row>
    <row r="268" spans="1:14" s="46" customFormat="1" ht="31.5" outlineLevel="1">
      <c r="A268" s="171" t="s">
        <v>747</v>
      </c>
      <c r="B268" s="119" t="s">
        <v>335</v>
      </c>
      <c r="C268" s="168" t="s">
        <v>130</v>
      </c>
      <c r="D268" s="169" t="s">
        <v>4345</v>
      </c>
      <c r="E268" s="170">
        <v>0</v>
      </c>
      <c r="F268" s="167"/>
      <c r="G268" s="170"/>
      <c r="H268" s="170"/>
      <c r="I268" s="170"/>
      <c r="J268" s="119">
        <v>2984</v>
      </c>
      <c r="K268" s="122">
        <v>41155</v>
      </c>
      <c r="L268" s="167" t="s">
        <v>1416</v>
      </c>
      <c r="M268" s="171">
        <v>31</v>
      </c>
      <c r="N268" s="167" t="s">
        <v>4346</v>
      </c>
    </row>
    <row r="269" spans="1:14" s="46" customFormat="1" ht="31.5" outlineLevel="1">
      <c r="A269" s="171" t="s">
        <v>748</v>
      </c>
      <c r="B269" s="211" t="s">
        <v>336</v>
      </c>
      <c r="C269" s="168" t="s">
        <v>130</v>
      </c>
      <c r="D269" s="169" t="s">
        <v>4347</v>
      </c>
      <c r="E269" s="170">
        <v>0</v>
      </c>
      <c r="F269" s="167"/>
      <c r="G269" s="170"/>
      <c r="H269" s="170"/>
      <c r="I269" s="170"/>
      <c r="J269" s="119">
        <v>3156</v>
      </c>
      <c r="K269" s="122">
        <v>41200</v>
      </c>
      <c r="L269" s="167" t="s">
        <v>4348</v>
      </c>
      <c r="M269" s="171">
        <v>31</v>
      </c>
      <c r="N269" s="167" t="s">
        <v>4349</v>
      </c>
    </row>
    <row r="270" spans="1:14" s="46" customFormat="1" ht="47.25" outlineLevel="1">
      <c r="A270" s="171" t="s">
        <v>749</v>
      </c>
      <c r="B270" s="119" t="s">
        <v>337</v>
      </c>
      <c r="C270" s="168" t="s">
        <v>130</v>
      </c>
      <c r="D270" s="183" t="s">
        <v>4350</v>
      </c>
      <c r="E270" s="170">
        <v>0</v>
      </c>
      <c r="F270" s="167"/>
      <c r="G270" s="170"/>
      <c r="H270" s="170"/>
      <c r="I270" s="170"/>
      <c r="J270" s="119">
        <v>3607</v>
      </c>
      <c r="K270" s="122" t="s">
        <v>4351</v>
      </c>
      <c r="L270" s="167" t="s">
        <v>4352</v>
      </c>
      <c r="M270" s="171">
        <v>31</v>
      </c>
      <c r="N270" s="167" t="s">
        <v>4353</v>
      </c>
    </row>
    <row r="271" spans="1:14" s="46" customFormat="1" ht="47.25" outlineLevel="1">
      <c r="A271" s="171" t="s">
        <v>750</v>
      </c>
      <c r="B271" s="211" t="s">
        <v>338</v>
      </c>
      <c r="C271" s="168" t="s">
        <v>130</v>
      </c>
      <c r="D271" s="169" t="s">
        <v>4354</v>
      </c>
      <c r="E271" s="170">
        <v>37.852710000000002</v>
      </c>
      <c r="F271" s="167"/>
      <c r="G271" s="170"/>
      <c r="H271" s="170"/>
      <c r="I271" s="170"/>
      <c r="J271" s="119">
        <v>3647</v>
      </c>
      <c r="K271" s="122">
        <v>41366</v>
      </c>
      <c r="L271" s="167" t="s">
        <v>1462</v>
      </c>
      <c r="M271" s="171">
        <v>31</v>
      </c>
      <c r="N271" s="167" t="s">
        <v>4355</v>
      </c>
    </row>
    <row r="272" spans="1:14" s="46" customFormat="1" ht="31.5" outlineLevel="1">
      <c r="A272" s="171" t="s">
        <v>751</v>
      </c>
      <c r="B272" s="211" t="s">
        <v>339</v>
      </c>
      <c r="C272" s="168" t="s">
        <v>130</v>
      </c>
      <c r="D272" s="169" t="s">
        <v>4356</v>
      </c>
      <c r="E272" s="170">
        <v>27.924950000000003</v>
      </c>
      <c r="F272" s="167"/>
      <c r="G272" s="170"/>
      <c r="H272" s="170"/>
      <c r="I272" s="170"/>
      <c r="J272" s="119">
        <v>3679</v>
      </c>
      <c r="K272" s="122">
        <v>41333</v>
      </c>
      <c r="L272" s="167" t="s">
        <v>4357</v>
      </c>
      <c r="M272" s="171">
        <v>31</v>
      </c>
      <c r="N272" s="167" t="s">
        <v>4358</v>
      </c>
    </row>
    <row r="273" spans="1:14" s="46" customFormat="1" ht="63" outlineLevel="1">
      <c r="A273" s="171" t="s">
        <v>752</v>
      </c>
      <c r="B273" s="119" t="s">
        <v>340</v>
      </c>
      <c r="C273" s="168" t="s">
        <v>130</v>
      </c>
      <c r="D273" s="154" t="s">
        <v>4359</v>
      </c>
      <c r="E273" s="170">
        <v>0</v>
      </c>
      <c r="F273" s="167"/>
      <c r="G273" s="170"/>
      <c r="H273" s="170"/>
      <c r="I273" s="170"/>
      <c r="J273" s="119">
        <v>3681</v>
      </c>
      <c r="K273" s="122">
        <v>41338</v>
      </c>
      <c r="L273" s="167" t="s">
        <v>4360</v>
      </c>
      <c r="M273" s="171">
        <v>31</v>
      </c>
      <c r="N273" s="167" t="s">
        <v>4361</v>
      </c>
    </row>
    <row r="274" spans="1:14" s="46" customFormat="1" ht="47.25" outlineLevel="1">
      <c r="A274" s="171" t="s">
        <v>753</v>
      </c>
      <c r="B274" s="211" t="s">
        <v>341</v>
      </c>
      <c r="C274" s="168" t="s">
        <v>130</v>
      </c>
      <c r="D274" s="154" t="s">
        <v>4362</v>
      </c>
      <c r="E274" s="170">
        <v>0</v>
      </c>
      <c r="F274" s="167"/>
      <c r="G274" s="170"/>
      <c r="H274" s="170"/>
      <c r="I274" s="170"/>
      <c r="J274" s="119">
        <v>3946</v>
      </c>
      <c r="K274" s="122">
        <v>41479</v>
      </c>
      <c r="L274" s="167" t="s">
        <v>4363</v>
      </c>
      <c r="M274" s="171">
        <v>31</v>
      </c>
      <c r="N274" s="167" t="s">
        <v>4364</v>
      </c>
    </row>
    <row r="275" spans="1:14" s="46" customFormat="1" ht="63" outlineLevel="1">
      <c r="A275" s="171" t="s">
        <v>754</v>
      </c>
      <c r="B275" s="211" t="s">
        <v>342</v>
      </c>
      <c r="C275" s="168" t="s">
        <v>130</v>
      </c>
      <c r="D275" s="169" t="s">
        <v>4365</v>
      </c>
      <c r="E275" s="170">
        <v>0</v>
      </c>
      <c r="F275" s="167"/>
      <c r="G275" s="170"/>
      <c r="H275" s="170"/>
      <c r="I275" s="170"/>
      <c r="J275" s="119">
        <v>4072</v>
      </c>
      <c r="K275" s="122">
        <v>41529</v>
      </c>
      <c r="L275" s="167" t="s">
        <v>4366</v>
      </c>
      <c r="M275" s="171">
        <v>31</v>
      </c>
      <c r="N275" s="167" t="s">
        <v>4367</v>
      </c>
    </row>
    <row r="276" spans="1:14" s="46" customFormat="1" ht="47.25" outlineLevel="1">
      <c r="A276" s="171" t="s">
        <v>755</v>
      </c>
      <c r="B276" s="211" t="s">
        <v>343</v>
      </c>
      <c r="C276" s="168" t="s">
        <v>130</v>
      </c>
      <c r="D276" s="169" t="s">
        <v>4368</v>
      </c>
      <c r="E276" s="170">
        <v>0</v>
      </c>
      <c r="F276" s="167"/>
      <c r="G276" s="170"/>
      <c r="H276" s="170"/>
      <c r="I276" s="170"/>
      <c r="J276" s="119">
        <v>4174</v>
      </c>
      <c r="K276" s="122">
        <v>41544</v>
      </c>
      <c r="L276" s="167" t="s">
        <v>4369</v>
      </c>
      <c r="M276" s="171">
        <v>31</v>
      </c>
      <c r="N276" s="167" t="s">
        <v>4370</v>
      </c>
    </row>
    <row r="277" spans="1:14" s="46" customFormat="1" ht="63" outlineLevel="1">
      <c r="A277" s="171" t="s">
        <v>756</v>
      </c>
      <c r="B277" s="119" t="s">
        <v>344</v>
      </c>
      <c r="C277" s="168" t="s">
        <v>130</v>
      </c>
      <c r="D277" s="183" t="s">
        <v>4371</v>
      </c>
      <c r="E277" s="170">
        <v>0</v>
      </c>
      <c r="F277" s="167"/>
      <c r="G277" s="170"/>
      <c r="H277" s="170"/>
      <c r="I277" s="170"/>
      <c r="J277" s="119">
        <v>4207</v>
      </c>
      <c r="K277" s="122" t="s">
        <v>4372</v>
      </c>
      <c r="L277" s="167" t="s">
        <v>4373</v>
      </c>
      <c r="M277" s="171">
        <v>31</v>
      </c>
      <c r="N277" s="167" t="s">
        <v>4374</v>
      </c>
    </row>
    <row r="278" spans="1:14" s="46" customFormat="1" ht="47.25" outlineLevel="1">
      <c r="A278" s="171" t="s">
        <v>757</v>
      </c>
      <c r="B278" s="119" t="s">
        <v>345</v>
      </c>
      <c r="C278" s="168" t="s">
        <v>130</v>
      </c>
      <c r="D278" s="183" t="s">
        <v>4375</v>
      </c>
      <c r="E278" s="170">
        <v>0</v>
      </c>
      <c r="F278" s="167"/>
      <c r="G278" s="170"/>
      <c r="H278" s="170"/>
      <c r="I278" s="170"/>
      <c r="J278" s="119">
        <v>4231</v>
      </c>
      <c r="K278" s="122" t="s">
        <v>4376</v>
      </c>
      <c r="L278" s="167" t="s">
        <v>4377</v>
      </c>
      <c r="M278" s="171">
        <v>31</v>
      </c>
      <c r="N278" s="167" t="s">
        <v>4378</v>
      </c>
    </row>
    <row r="279" spans="1:14" s="46" customFormat="1" ht="47.25" outlineLevel="1">
      <c r="A279" s="171" t="s">
        <v>758</v>
      </c>
      <c r="B279" s="211" t="s">
        <v>346</v>
      </c>
      <c r="C279" s="168" t="s">
        <v>130</v>
      </c>
      <c r="D279" s="169" t="s">
        <v>4379</v>
      </c>
      <c r="E279" s="170">
        <v>0</v>
      </c>
      <c r="F279" s="167"/>
      <c r="G279" s="170"/>
      <c r="H279" s="170"/>
      <c r="I279" s="170"/>
      <c r="J279" s="119">
        <v>4256</v>
      </c>
      <c r="K279" s="122">
        <v>41575</v>
      </c>
      <c r="L279" s="167" t="s">
        <v>4380</v>
      </c>
      <c r="M279" s="171">
        <v>31</v>
      </c>
      <c r="N279" s="167" t="s">
        <v>4381</v>
      </c>
    </row>
    <row r="280" spans="1:14" s="46" customFormat="1" ht="31.5" outlineLevel="1">
      <c r="A280" s="171" t="s">
        <v>759</v>
      </c>
      <c r="B280" s="211" t="s">
        <v>347</v>
      </c>
      <c r="C280" s="168" t="s">
        <v>130</v>
      </c>
      <c r="D280" s="169" t="s">
        <v>4382</v>
      </c>
      <c r="E280" s="170">
        <v>0</v>
      </c>
      <c r="F280" s="167"/>
      <c r="G280" s="170"/>
      <c r="H280" s="170"/>
      <c r="I280" s="170"/>
      <c r="J280" s="119">
        <v>4261</v>
      </c>
      <c r="K280" s="122">
        <v>41575</v>
      </c>
      <c r="L280" s="167" t="s">
        <v>4383</v>
      </c>
      <c r="M280" s="171">
        <v>31</v>
      </c>
      <c r="N280" s="167" t="s">
        <v>4384</v>
      </c>
    </row>
    <row r="281" spans="1:14" s="46" customFormat="1" ht="63" outlineLevel="1">
      <c r="A281" s="171" t="s">
        <v>760</v>
      </c>
      <c r="B281" s="119" t="s">
        <v>348</v>
      </c>
      <c r="C281" s="155" t="s">
        <v>130</v>
      </c>
      <c r="D281" s="183" t="s">
        <v>4385</v>
      </c>
      <c r="E281" s="170">
        <v>0</v>
      </c>
      <c r="F281" s="167"/>
      <c r="G281" s="170"/>
      <c r="H281" s="170"/>
      <c r="I281" s="170"/>
      <c r="J281" s="119">
        <v>4321</v>
      </c>
      <c r="K281" s="122">
        <v>41598</v>
      </c>
      <c r="L281" s="167" t="s">
        <v>4386</v>
      </c>
      <c r="M281" s="171">
        <v>31</v>
      </c>
      <c r="N281" s="167" t="s">
        <v>4387</v>
      </c>
    </row>
    <row r="282" spans="1:14" s="46" customFormat="1" ht="31.5" outlineLevel="1">
      <c r="A282" s="171" t="s">
        <v>761</v>
      </c>
      <c r="B282" s="171" t="s">
        <v>349</v>
      </c>
      <c r="C282" s="155" t="s">
        <v>130</v>
      </c>
      <c r="D282" s="183" t="s">
        <v>4388</v>
      </c>
      <c r="E282" s="170">
        <v>0</v>
      </c>
      <c r="F282" s="167"/>
      <c r="G282" s="170"/>
      <c r="H282" s="170"/>
      <c r="I282" s="170"/>
      <c r="J282" s="119">
        <v>4360</v>
      </c>
      <c r="K282" s="122">
        <v>41611</v>
      </c>
      <c r="L282" s="167" t="s">
        <v>4389</v>
      </c>
      <c r="M282" s="171">
        <v>31</v>
      </c>
      <c r="N282" s="167" t="s">
        <v>4390</v>
      </c>
    </row>
    <row r="283" spans="1:14" s="46" customFormat="1" ht="63" outlineLevel="1">
      <c r="A283" s="171" t="s">
        <v>762</v>
      </c>
      <c r="B283" s="211" t="s">
        <v>350</v>
      </c>
      <c r="C283" s="168" t="s">
        <v>130</v>
      </c>
      <c r="D283" s="154" t="s">
        <v>4391</v>
      </c>
      <c r="E283" s="170">
        <v>0</v>
      </c>
      <c r="F283" s="167"/>
      <c r="G283" s="170"/>
      <c r="H283" s="170"/>
      <c r="I283" s="170"/>
      <c r="J283" s="119">
        <v>4370</v>
      </c>
      <c r="K283" s="122">
        <v>41612</v>
      </c>
      <c r="L283" s="167" t="s">
        <v>3191</v>
      </c>
      <c r="M283" s="171">
        <v>31</v>
      </c>
      <c r="N283" s="167" t="s">
        <v>4392</v>
      </c>
    </row>
    <row r="284" spans="1:14" s="46" customFormat="1" ht="31.5" outlineLevel="1">
      <c r="A284" s="171" t="s">
        <v>763</v>
      </c>
      <c r="B284" s="211" t="s">
        <v>351</v>
      </c>
      <c r="C284" s="168" t="s">
        <v>130</v>
      </c>
      <c r="D284" s="169" t="s">
        <v>4393</v>
      </c>
      <c r="E284" s="170">
        <v>0</v>
      </c>
      <c r="F284" s="167"/>
      <c r="G284" s="170"/>
      <c r="H284" s="170"/>
      <c r="I284" s="170"/>
      <c r="J284" s="119">
        <v>4521</v>
      </c>
      <c r="K284" s="122">
        <v>41669</v>
      </c>
      <c r="L284" s="167" t="s">
        <v>205</v>
      </c>
      <c r="M284" s="171">
        <v>31</v>
      </c>
      <c r="N284" s="167" t="s">
        <v>4394</v>
      </c>
    </row>
    <row r="285" spans="1:14" s="46" customFormat="1" ht="31.5" outlineLevel="1">
      <c r="A285" s="171" t="s">
        <v>764</v>
      </c>
      <c r="B285" s="211" t="s">
        <v>352</v>
      </c>
      <c r="C285" s="168" t="s">
        <v>130</v>
      </c>
      <c r="D285" s="169" t="s">
        <v>4395</v>
      </c>
      <c r="E285" s="170">
        <v>0</v>
      </c>
      <c r="F285" s="167"/>
      <c r="G285" s="170"/>
      <c r="H285" s="170"/>
      <c r="I285" s="170"/>
      <c r="J285" s="119">
        <v>4533</v>
      </c>
      <c r="K285" s="122">
        <v>41677</v>
      </c>
      <c r="L285" s="167" t="s">
        <v>4396</v>
      </c>
      <c r="M285" s="171">
        <v>31</v>
      </c>
      <c r="N285" s="167" t="s">
        <v>4397</v>
      </c>
    </row>
    <row r="286" spans="1:14" s="46" customFormat="1" ht="47.25" outlineLevel="1">
      <c r="A286" s="171" t="s">
        <v>765</v>
      </c>
      <c r="B286" s="119" t="s">
        <v>353</v>
      </c>
      <c r="C286" s="168" t="s">
        <v>130</v>
      </c>
      <c r="D286" s="169" t="s">
        <v>4398</v>
      </c>
      <c r="E286" s="170">
        <v>0</v>
      </c>
      <c r="F286" s="167"/>
      <c r="G286" s="170"/>
      <c r="H286" s="170"/>
      <c r="I286" s="170"/>
      <c r="J286" s="119">
        <v>4536</v>
      </c>
      <c r="K286" s="122">
        <v>41680</v>
      </c>
      <c r="L286" s="167" t="s">
        <v>4399</v>
      </c>
      <c r="M286" s="171">
        <v>31</v>
      </c>
      <c r="N286" s="167" t="s">
        <v>4400</v>
      </c>
    </row>
    <row r="287" spans="1:14" s="46" customFormat="1" ht="47.25" outlineLevel="1">
      <c r="A287" s="171" t="s">
        <v>766</v>
      </c>
      <c r="B287" s="211" t="s">
        <v>354</v>
      </c>
      <c r="C287" s="168" t="s">
        <v>130</v>
      </c>
      <c r="D287" s="154" t="s">
        <v>4401</v>
      </c>
      <c r="E287" s="170">
        <v>0</v>
      </c>
      <c r="F287" s="167"/>
      <c r="G287" s="170"/>
      <c r="H287" s="170"/>
      <c r="I287" s="170"/>
      <c r="J287" s="119">
        <v>4562</v>
      </c>
      <c r="K287" s="122">
        <v>41702</v>
      </c>
      <c r="L287" s="167" t="s">
        <v>3192</v>
      </c>
      <c r="M287" s="171">
        <v>31</v>
      </c>
      <c r="N287" s="167" t="s">
        <v>4402</v>
      </c>
    </row>
    <row r="288" spans="1:14" s="46" customFormat="1" ht="47.25" outlineLevel="1">
      <c r="A288" s="171" t="s">
        <v>767</v>
      </c>
      <c r="B288" s="211" t="s">
        <v>355</v>
      </c>
      <c r="C288" s="168" t="s">
        <v>130</v>
      </c>
      <c r="D288" s="183" t="s">
        <v>4403</v>
      </c>
      <c r="E288" s="170">
        <v>0</v>
      </c>
      <c r="F288" s="167"/>
      <c r="G288" s="170"/>
      <c r="H288" s="170"/>
      <c r="I288" s="170"/>
      <c r="J288" s="119">
        <v>4597</v>
      </c>
      <c r="K288" s="122">
        <v>41725</v>
      </c>
      <c r="L288" s="167" t="s">
        <v>4404</v>
      </c>
      <c r="M288" s="171">
        <v>31</v>
      </c>
      <c r="N288" s="167" t="s">
        <v>4405</v>
      </c>
    </row>
    <row r="289" spans="1:14" s="46" customFormat="1" ht="31.5" outlineLevel="1">
      <c r="A289" s="171" t="s">
        <v>768</v>
      </c>
      <c r="B289" s="211" t="s">
        <v>356</v>
      </c>
      <c r="C289" s="168" t="s">
        <v>130</v>
      </c>
      <c r="D289" s="183" t="s">
        <v>4406</v>
      </c>
      <c r="E289" s="170">
        <v>0</v>
      </c>
      <c r="F289" s="167"/>
      <c r="G289" s="170"/>
      <c r="H289" s="170"/>
      <c r="I289" s="170"/>
      <c r="J289" s="119">
        <v>4643</v>
      </c>
      <c r="K289" s="122">
        <v>41759</v>
      </c>
      <c r="L289" s="167" t="s">
        <v>4407</v>
      </c>
      <c r="M289" s="171">
        <v>31</v>
      </c>
      <c r="N289" s="167" t="s">
        <v>4408</v>
      </c>
    </row>
    <row r="290" spans="1:14" s="46" customFormat="1" ht="63" outlineLevel="1">
      <c r="A290" s="171" t="s">
        <v>769</v>
      </c>
      <c r="B290" s="211" t="s">
        <v>357</v>
      </c>
      <c r="C290" s="168" t="s">
        <v>130</v>
      </c>
      <c r="D290" s="183" t="s">
        <v>4409</v>
      </c>
      <c r="E290" s="170">
        <v>0</v>
      </c>
      <c r="F290" s="167"/>
      <c r="G290" s="170"/>
      <c r="H290" s="170"/>
      <c r="I290" s="170"/>
      <c r="J290" s="119">
        <v>4688</v>
      </c>
      <c r="K290" s="122">
        <v>41795</v>
      </c>
      <c r="L290" s="167" t="s">
        <v>4410</v>
      </c>
      <c r="M290" s="171">
        <v>31</v>
      </c>
      <c r="N290" s="167" t="s">
        <v>4411</v>
      </c>
    </row>
    <row r="291" spans="1:14" s="46" customFormat="1" ht="47.25" outlineLevel="1">
      <c r="A291" s="171" t="s">
        <v>770</v>
      </c>
      <c r="B291" s="211" t="s">
        <v>358</v>
      </c>
      <c r="C291" s="168" t="s">
        <v>130</v>
      </c>
      <c r="D291" s="183" t="s">
        <v>4412</v>
      </c>
      <c r="E291" s="170">
        <v>0</v>
      </c>
      <c r="F291" s="167"/>
      <c r="G291" s="170"/>
      <c r="H291" s="170"/>
      <c r="I291" s="170"/>
      <c r="J291" s="119">
        <v>4760</v>
      </c>
      <c r="K291" s="122">
        <v>41779</v>
      </c>
      <c r="L291" s="167" t="s">
        <v>4413</v>
      </c>
      <c r="M291" s="171">
        <v>31</v>
      </c>
      <c r="N291" s="167" t="s">
        <v>4414</v>
      </c>
    </row>
    <row r="292" spans="1:14" s="46" customFormat="1" ht="31.5" outlineLevel="1">
      <c r="A292" s="171" t="s">
        <v>771</v>
      </c>
      <c r="B292" s="211" t="s">
        <v>359</v>
      </c>
      <c r="C292" s="168" t="s">
        <v>130</v>
      </c>
      <c r="D292" s="183" t="s">
        <v>4415</v>
      </c>
      <c r="E292" s="170">
        <v>0</v>
      </c>
      <c r="F292" s="167"/>
      <c r="G292" s="170"/>
      <c r="H292" s="170"/>
      <c r="I292" s="170"/>
      <c r="J292" s="119">
        <v>6400002471</v>
      </c>
      <c r="K292" s="122">
        <v>40988</v>
      </c>
      <c r="L292" s="167" t="s">
        <v>189</v>
      </c>
      <c r="M292" s="171">
        <v>31</v>
      </c>
      <c r="N292" s="167" t="s">
        <v>4416</v>
      </c>
    </row>
    <row r="293" spans="1:14" s="46" customFormat="1" ht="63" outlineLevel="1">
      <c r="A293" s="171" t="s">
        <v>772</v>
      </c>
      <c r="B293" s="211" t="s">
        <v>360</v>
      </c>
      <c r="C293" s="168" t="s">
        <v>130</v>
      </c>
      <c r="D293" s="183" t="s">
        <v>4417</v>
      </c>
      <c r="E293" s="170">
        <v>0</v>
      </c>
      <c r="F293" s="167"/>
      <c r="G293" s="170"/>
      <c r="H293" s="170"/>
      <c r="I293" s="170"/>
      <c r="J293" s="119">
        <v>6400004748</v>
      </c>
      <c r="K293" s="122">
        <v>41818</v>
      </c>
      <c r="L293" s="167" t="s">
        <v>3193</v>
      </c>
      <c r="M293" s="171">
        <v>31</v>
      </c>
      <c r="N293" s="167" t="s">
        <v>4418</v>
      </c>
    </row>
    <row r="294" spans="1:14" s="46" customFormat="1" ht="31.5" outlineLevel="1">
      <c r="A294" s="171" t="s">
        <v>773</v>
      </c>
      <c r="B294" s="211" t="s">
        <v>361</v>
      </c>
      <c r="C294" s="168" t="s">
        <v>130</v>
      </c>
      <c r="D294" s="183" t="s">
        <v>4419</v>
      </c>
      <c r="E294" s="170">
        <v>0</v>
      </c>
      <c r="F294" s="167"/>
      <c r="G294" s="170"/>
      <c r="H294" s="170"/>
      <c r="I294" s="170"/>
      <c r="J294" s="119">
        <v>6400004803</v>
      </c>
      <c r="K294" s="122">
        <v>41801</v>
      </c>
      <c r="L294" s="167" t="s">
        <v>4420</v>
      </c>
      <c r="M294" s="171">
        <v>31</v>
      </c>
      <c r="N294" s="167" t="s">
        <v>4421</v>
      </c>
    </row>
    <row r="295" spans="1:14" s="46" customFormat="1" ht="31.5" outlineLevel="1">
      <c r="A295" s="171" t="s">
        <v>774</v>
      </c>
      <c r="B295" s="211" t="s">
        <v>362</v>
      </c>
      <c r="C295" s="168" t="s">
        <v>130</v>
      </c>
      <c r="D295" s="183" t="s">
        <v>4422</v>
      </c>
      <c r="E295" s="170">
        <v>0</v>
      </c>
      <c r="F295" s="167"/>
      <c r="G295" s="170"/>
      <c r="H295" s="170"/>
      <c r="I295" s="170"/>
      <c r="J295" s="119">
        <v>6400004838</v>
      </c>
      <c r="K295" s="122">
        <v>41817</v>
      </c>
      <c r="L295" s="167" t="s">
        <v>4423</v>
      </c>
      <c r="M295" s="171">
        <v>31</v>
      </c>
      <c r="N295" s="167" t="s">
        <v>4424</v>
      </c>
    </row>
    <row r="296" spans="1:14" s="46" customFormat="1" ht="63" outlineLevel="1">
      <c r="A296" s="171" t="s">
        <v>775</v>
      </c>
      <c r="B296" s="211" t="s">
        <v>363</v>
      </c>
      <c r="C296" s="168" t="s">
        <v>130</v>
      </c>
      <c r="D296" s="183" t="s">
        <v>4425</v>
      </c>
      <c r="E296" s="170">
        <v>0</v>
      </c>
      <c r="F296" s="167"/>
      <c r="G296" s="170"/>
      <c r="H296" s="170"/>
      <c r="I296" s="170"/>
      <c r="J296" s="119">
        <v>6400004890</v>
      </c>
      <c r="K296" s="122">
        <v>41831</v>
      </c>
      <c r="L296" s="167" t="s">
        <v>4426</v>
      </c>
      <c r="M296" s="171">
        <v>31</v>
      </c>
      <c r="N296" s="167" t="s">
        <v>4427</v>
      </c>
    </row>
    <row r="297" spans="1:14" s="46" customFormat="1" ht="31.5" outlineLevel="1">
      <c r="A297" s="171" t="s">
        <v>776</v>
      </c>
      <c r="B297" s="211" t="s">
        <v>364</v>
      </c>
      <c r="C297" s="168" t="s">
        <v>130</v>
      </c>
      <c r="D297" s="183" t="s">
        <v>4428</v>
      </c>
      <c r="E297" s="170">
        <v>0</v>
      </c>
      <c r="F297" s="167"/>
      <c r="G297" s="170"/>
      <c r="H297" s="170"/>
      <c r="I297" s="170"/>
      <c r="J297" s="119">
        <v>6400004916</v>
      </c>
      <c r="K297" s="122">
        <v>41856</v>
      </c>
      <c r="L297" s="167" t="s">
        <v>3195</v>
      </c>
      <c r="M297" s="171">
        <v>31</v>
      </c>
      <c r="N297" s="167" t="s">
        <v>4429</v>
      </c>
    </row>
    <row r="298" spans="1:14" s="46" customFormat="1" ht="31.5" outlineLevel="1">
      <c r="A298" s="171" t="s">
        <v>777</v>
      </c>
      <c r="B298" s="211" t="s">
        <v>365</v>
      </c>
      <c r="C298" s="168" t="s">
        <v>130</v>
      </c>
      <c r="D298" s="183" t="s">
        <v>4430</v>
      </c>
      <c r="E298" s="170">
        <v>0</v>
      </c>
      <c r="F298" s="167"/>
      <c r="G298" s="170"/>
      <c r="H298" s="170"/>
      <c r="I298" s="170"/>
      <c r="J298" s="119">
        <v>6400004926</v>
      </c>
      <c r="K298" s="122">
        <v>41852</v>
      </c>
      <c r="L298" s="167" t="s">
        <v>4431</v>
      </c>
      <c r="M298" s="171">
        <v>31</v>
      </c>
      <c r="N298" s="167" t="s">
        <v>4432</v>
      </c>
    </row>
    <row r="299" spans="1:14" s="46" customFormat="1" ht="47.25" outlineLevel="1">
      <c r="A299" s="171" t="s">
        <v>778</v>
      </c>
      <c r="B299" s="119" t="s">
        <v>366</v>
      </c>
      <c r="C299" s="168" t="s">
        <v>130</v>
      </c>
      <c r="D299" s="183" t="s">
        <v>4433</v>
      </c>
      <c r="E299" s="170">
        <v>0</v>
      </c>
      <c r="F299" s="167"/>
      <c r="G299" s="170"/>
      <c r="H299" s="170"/>
      <c r="I299" s="170"/>
      <c r="J299" s="119">
        <v>6400005014</v>
      </c>
      <c r="K299" s="122">
        <v>41894</v>
      </c>
      <c r="L299" s="167" t="s">
        <v>4434</v>
      </c>
      <c r="M299" s="171">
        <v>31</v>
      </c>
      <c r="N299" s="167" t="s">
        <v>4435</v>
      </c>
    </row>
    <row r="300" spans="1:14" s="46" customFormat="1" ht="47.25" outlineLevel="1">
      <c r="A300" s="171" t="s">
        <v>779</v>
      </c>
      <c r="B300" s="119" t="s">
        <v>367</v>
      </c>
      <c r="C300" s="168" t="s">
        <v>130</v>
      </c>
      <c r="D300" s="183" t="s">
        <v>4436</v>
      </c>
      <c r="E300" s="170">
        <v>0</v>
      </c>
      <c r="F300" s="167"/>
      <c r="G300" s="170"/>
      <c r="H300" s="170"/>
      <c r="I300" s="170"/>
      <c r="J300" s="119">
        <v>6400005047</v>
      </c>
      <c r="K300" s="122">
        <v>41930</v>
      </c>
      <c r="L300" s="167" t="s">
        <v>4437</v>
      </c>
      <c r="M300" s="171">
        <v>31</v>
      </c>
      <c r="N300" s="167" t="s">
        <v>4438</v>
      </c>
    </row>
    <row r="301" spans="1:14" s="46" customFormat="1" ht="31.5" outlineLevel="1">
      <c r="A301" s="171" t="s">
        <v>780</v>
      </c>
      <c r="B301" s="211" t="s">
        <v>368</v>
      </c>
      <c r="C301" s="168" t="s">
        <v>130</v>
      </c>
      <c r="D301" s="183" t="s">
        <v>4439</v>
      </c>
      <c r="E301" s="170">
        <v>0</v>
      </c>
      <c r="F301" s="167"/>
      <c r="G301" s="170"/>
      <c r="H301" s="170"/>
      <c r="I301" s="170"/>
      <c r="J301" s="119">
        <v>6400005049</v>
      </c>
      <c r="K301" s="122">
        <v>41899</v>
      </c>
      <c r="L301" s="167" t="s">
        <v>4440</v>
      </c>
      <c r="M301" s="171">
        <v>31</v>
      </c>
      <c r="N301" s="167" t="s">
        <v>4441</v>
      </c>
    </row>
    <row r="302" spans="1:14" s="46" customFormat="1" ht="47.25" outlineLevel="1">
      <c r="A302" s="171" t="s">
        <v>781</v>
      </c>
      <c r="B302" s="211" t="s">
        <v>369</v>
      </c>
      <c r="C302" s="168" t="s">
        <v>130</v>
      </c>
      <c r="D302" s="183" t="s">
        <v>4442</v>
      </c>
      <c r="E302" s="170">
        <v>0</v>
      </c>
      <c r="F302" s="167"/>
      <c r="G302" s="170"/>
      <c r="H302" s="170"/>
      <c r="I302" s="170"/>
      <c r="J302" s="119">
        <v>6400005088</v>
      </c>
      <c r="K302" s="122">
        <v>41932</v>
      </c>
      <c r="L302" s="167" t="s">
        <v>4443</v>
      </c>
      <c r="M302" s="171">
        <v>31</v>
      </c>
      <c r="N302" s="167" t="s">
        <v>4444</v>
      </c>
    </row>
    <row r="303" spans="1:14" s="46" customFormat="1" ht="47.25" outlineLevel="1">
      <c r="A303" s="171" t="s">
        <v>782</v>
      </c>
      <c r="B303" s="211" t="s">
        <v>370</v>
      </c>
      <c r="C303" s="168" t="s">
        <v>130</v>
      </c>
      <c r="D303" s="183" t="s">
        <v>4445</v>
      </c>
      <c r="E303" s="170">
        <v>0</v>
      </c>
      <c r="F303" s="167"/>
      <c r="G303" s="170"/>
      <c r="H303" s="170"/>
      <c r="I303" s="170"/>
      <c r="J303" s="119">
        <v>6400005107</v>
      </c>
      <c r="K303" s="122">
        <v>41925</v>
      </c>
      <c r="L303" s="167" t="s">
        <v>4446</v>
      </c>
      <c r="M303" s="171">
        <v>31</v>
      </c>
      <c r="N303" s="167" t="s">
        <v>4447</v>
      </c>
    </row>
    <row r="304" spans="1:14" s="46" customFormat="1" ht="63" outlineLevel="1">
      <c r="A304" s="171" t="s">
        <v>783</v>
      </c>
      <c r="B304" s="211" t="s">
        <v>371</v>
      </c>
      <c r="C304" s="168" t="s">
        <v>130</v>
      </c>
      <c r="D304" s="183" t="s">
        <v>4448</v>
      </c>
      <c r="E304" s="170">
        <v>0</v>
      </c>
      <c r="F304" s="167"/>
      <c r="G304" s="170"/>
      <c r="H304" s="170"/>
      <c r="I304" s="170"/>
      <c r="J304" s="119" t="s">
        <v>4449</v>
      </c>
      <c r="K304" s="122">
        <v>41561</v>
      </c>
      <c r="L304" s="167" t="s">
        <v>4450</v>
      </c>
      <c r="M304" s="171">
        <v>31</v>
      </c>
      <c r="N304" s="167" t="s">
        <v>4451</v>
      </c>
    </row>
    <row r="305" spans="1:14" s="46" customFormat="1" ht="47.25" outlineLevel="1">
      <c r="A305" s="171" t="s">
        <v>784</v>
      </c>
      <c r="B305" s="211" t="s">
        <v>372</v>
      </c>
      <c r="C305" s="168" t="s">
        <v>130</v>
      </c>
      <c r="D305" s="183" t="s">
        <v>4452</v>
      </c>
      <c r="E305" s="170">
        <v>21.089510000000001</v>
      </c>
      <c r="F305" s="167"/>
      <c r="G305" s="170"/>
      <c r="H305" s="170"/>
      <c r="I305" s="170"/>
      <c r="J305" s="119" t="s">
        <v>4453</v>
      </c>
      <c r="K305" s="122">
        <v>41605</v>
      </c>
      <c r="L305" s="167" t="s">
        <v>4454</v>
      </c>
      <c r="M305" s="171">
        <v>31</v>
      </c>
      <c r="N305" s="167" t="s">
        <v>4455</v>
      </c>
    </row>
    <row r="306" spans="1:14" s="46" customFormat="1" ht="31.5" outlineLevel="1">
      <c r="A306" s="171" t="s">
        <v>785</v>
      </c>
      <c r="B306" s="211" t="s">
        <v>373</v>
      </c>
      <c r="C306" s="168" t="s">
        <v>130</v>
      </c>
      <c r="D306" s="183" t="s">
        <v>4456</v>
      </c>
      <c r="E306" s="170">
        <v>0</v>
      </c>
      <c r="F306" s="167"/>
      <c r="G306" s="170"/>
      <c r="H306" s="170"/>
      <c r="I306" s="170"/>
      <c r="J306" s="119" t="s">
        <v>4457</v>
      </c>
      <c r="K306" s="122">
        <v>41612</v>
      </c>
      <c r="L306" s="167" t="s">
        <v>4458</v>
      </c>
      <c r="M306" s="171">
        <v>31</v>
      </c>
      <c r="N306" s="167" t="s">
        <v>4459</v>
      </c>
    </row>
    <row r="307" spans="1:14" s="46" customFormat="1" ht="31.5" outlineLevel="1">
      <c r="A307" s="171" t="s">
        <v>786</v>
      </c>
      <c r="B307" s="211" t="s">
        <v>374</v>
      </c>
      <c r="C307" s="168" t="s">
        <v>130</v>
      </c>
      <c r="D307" s="183" t="s">
        <v>4460</v>
      </c>
      <c r="E307" s="170">
        <v>0</v>
      </c>
      <c r="F307" s="167"/>
      <c r="G307" s="170"/>
      <c r="H307" s="170"/>
      <c r="I307" s="170"/>
      <c r="J307" s="119" t="s">
        <v>4461</v>
      </c>
      <c r="K307" s="122">
        <v>41620</v>
      </c>
      <c r="L307" s="167" t="s">
        <v>4462</v>
      </c>
      <c r="M307" s="171">
        <v>31</v>
      </c>
      <c r="N307" s="167" t="s">
        <v>4463</v>
      </c>
    </row>
    <row r="308" spans="1:14" s="46" customFormat="1" ht="31.5" outlineLevel="1">
      <c r="A308" s="171" t="s">
        <v>787</v>
      </c>
      <c r="B308" s="211" t="s">
        <v>375</v>
      </c>
      <c r="C308" s="168" t="s">
        <v>130</v>
      </c>
      <c r="D308" s="183" t="s">
        <v>4464</v>
      </c>
      <c r="E308" s="170">
        <v>0</v>
      </c>
      <c r="F308" s="167"/>
      <c r="G308" s="170"/>
      <c r="H308" s="170"/>
      <c r="I308" s="170"/>
      <c r="J308" s="119" t="s">
        <v>4465</v>
      </c>
      <c r="K308" s="122" t="s">
        <v>4466</v>
      </c>
      <c r="L308" s="167" t="s">
        <v>4467</v>
      </c>
      <c r="M308" s="171">
        <v>31</v>
      </c>
      <c r="N308" s="167" t="s">
        <v>4468</v>
      </c>
    </row>
    <row r="309" spans="1:14" s="46" customFormat="1" ht="15" customHeight="1" outlineLevel="1">
      <c r="A309" s="418" t="s">
        <v>788</v>
      </c>
      <c r="B309" s="412" t="s">
        <v>376</v>
      </c>
      <c r="C309" s="397" t="s">
        <v>130</v>
      </c>
      <c r="D309" s="398" t="s">
        <v>4469</v>
      </c>
      <c r="E309" s="399">
        <v>922.29976999999997</v>
      </c>
      <c r="F309" s="167"/>
      <c r="G309" s="170"/>
      <c r="H309" s="170"/>
      <c r="I309" s="170"/>
      <c r="J309" s="119">
        <v>2429</v>
      </c>
      <c r="K309" s="122">
        <v>40970</v>
      </c>
      <c r="L309" s="167" t="s">
        <v>4470</v>
      </c>
      <c r="M309" s="171">
        <v>31</v>
      </c>
      <c r="N309" s="394" t="s">
        <v>4471</v>
      </c>
    </row>
    <row r="310" spans="1:14" s="46" customFormat="1" outlineLevel="1">
      <c r="A310" s="418"/>
      <c r="B310" s="412"/>
      <c r="C310" s="397"/>
      <c r="D310" s="420"/>
      <c r="E310" s="399"/>
      <c r="F310" s="167"/>
      <c r="G310" s="170"/>
      <c r="H310" s="170"/>
      <c r="I310" s="170"/>
      <c r="J310" s="119">
        <v>2442</v>
      </c>
      <c r="K310" s="122">
        <v>40970</v>
      </c>
      <c r="L310" s="167" t="s">
        <v>4472</v>
      </c>
      <c r="M310" s="171">
        <v>31</v>
      </c>
      <c r="N310" s="394"/>
    </row>
    <row r="311" spans="1:14" s="46" customFormat="1" outlineLevel="1">
      <c r="A311" s="418"/>
      <c r="B311" s="412"/>
      <c r="C311" s="397"/>
      <c r="D311" s="420"/>
      <c r="E311" s="399"/>
      <c r="F311" s="167"/>
      <c r="G311" s="170"/>
      <c r="H311" s="170"/>
      <c r="I311" s="170"/>
      <c r="J311" s="119">
        <v>2452</v>
      </c>
      <c r="K311" s="122" t="s">
        <v>4473</v>
      </c>
      <c r="L311" s="167" t="s">
        <v>4474</v>
      </c>
      <c r="M311" s="171">
        <v>31</v>
      </c>
      <c r="N311" s="394"/>
    </row>
    <row r="312" spans="1:14" s="46" customFormat="1" outlineLevel="1">
      <c r="A312" s="418"/>
      <c r="B312" s="412"/>
      <c r="C312" s="397"/>
      <c r="D312" s="420"/>
      <c r="E312" s="399"/>
      <c r="F312" s="167"/>
      <c r="G312" s="170"/>
      <c r="H312" s="170"/>
      <c r="I312" s="170"/>
      <c r="J312" s="119">
        <v>2470</v>
      </c>
      <c r="K312" s="122">
        <v>40988</v>
      </c>
      <c r="L312" s="167" t="s">
        <v>4475</v>
      </c>
      <c r="M312" s="171">
        <v>31</v>
      </c>
      <c r="N312" s="394"/>
    </row>
    <row r="313" spans="1:14" s="46" customFormat="1" outlineLevel="1">
      <c r="A313" s="418"/>
      <c r="B313" s="412"/>
      <c r="C313" s="397"/>
      <c r="D313" s="420"/>
      <c r="E313" s="399"/>
      <c r="F313" s="167"/>
      <c r="G313" s="170"/>
      <c r="H313" s="170"/>
      <c r="I313" s="170"/>
      <c r="J313" s="119">
        <v>2432</v>
      </c>
      <c r="K313" s="122">
        <v>40970</v>
      </c>
      <c r="L313" s="167" t="s">
        <v>4476</v>
      </c>
      <c r="M313" s="171">
        <v>31</v>
      </c>
      <c r="N313" s="394"/>
    </row>
    <row r="314" spans="1:14" s="46" customFormat="1" outlineLevel="1">
      <c r="A314" s="418"/>
      <c r="B314" s="412"/>
      <c r="C314" s="397"/>
      <c r="D314" s="420"/>
      <c r="E314" s="399"/>
      <c r="F314" s="167"/>
      <c r="G314" s="170"/>
      <c r="H314" s="170"/>
      <c r="I314" s="170"/>
      <c r="J314" s="119">
        <v>2481</v>
      </c>
      <c r="K314" s="122">
        <v>40991</v>
      </c>
      <c r="L314" s="167" t="s">
        <v>4477</v>
      </c>
      <c r="M314" s="171">
        <v>31</v>
      </c>
      <c r="N314" s="394"/>
    </row>
    <row r="315" spans="1:14" s="46" customFormat="1" outlineLevel="1">
      <c r="A315" s="418"/>
      <c r="B315" s="412"/>
      <c r="C315" s="397"/>
      <c r="D315" s="420"/>
      <c r="E315" s="399"/>
      <c r="F315" s="167"/>
      <c r="G315" s="170"/>
      <c r="H315" s="170"/>
      <c r="I315" s="170"/>
      <c r="J315" s="119">
        <v>2490</v>
      </c>
      <c r="K315" s="122">
        <v>40991</v>
      </c>
      <c r="L315" s="167" t="s">
        <v>4478</v>
      </c>
      <c r="M315" s="171">
        <v>31</v>
      </c>
      <c r="N315" s="394"/>
    </row>
    <row r="316" spans="1:14" s="46" customFormat="1" outlineLevel="1">
      <c r="A316" s="418"/>
      <c r="B316" s="412"/>
      <c r="C316" s="397"/>
      <c r="D316" s="420"/>
      <c r="E316" s="399"/>
      <c r="F316" s="167"/>
      <c r="G316" s="170"/>
      <c r="H316" s="170"/>
      <c r="I316" s="170"/>
      <c r="J316" s="119">
        <v>2550</v>
      </c>
      <c r="K316" s="122">
        <v>41002</v>
      </c>
      <c r="L316" s="167" t="s">
        <v>4479</v>
      </c>
      <c r="M316" s="171">
        <v>31</v>
      </c>
      <c r="N316" s="394"/>
    </row>
    <row r="317" spans="1:14" s="46" customFormat="1" outlineLevel="1">
      <c r="A317" s="418"/>
      <c r="B317" s="412"/>
      <c r="C317" s="397"/>
      <c r="D317" s="420"/>
      <c r="E317" s="399"/>
      <c r="F317" s="167"/>
      <c r="G317" s="170"/>
      <c r="H317" s="170"/>
      <c r="I317" s="170"/>
      <c r="J317" s="119">
        <v>2592</v>
      </c>
      <c r="K317" s="122">
        <v>41011</v>
      </c>
      <c r="L317" s="167" t="s">
        <v>4480</v>
      </c>
      <c r="M317" s="171">
        <v>31</v>
      </c>
      <c r="N317" s="394"/>
    </row>
    <row r="318" spans="1:14" s="46" customFormat="1" ht="15" customHeight="1" outlineLevel="1">
      <c r="A318" s="418" t="s">
        <v>789</v>
      </c>
      <c r="B318" s="412" t="s">
        <v>377</v>
      </c>
      <c r="C318" s="397" t="s">
        <v>130</v>
      </c>
      <c r="D318" s="398" t="s">
        <v>4481</v>
      </c>
      <c r="E318" s="399">
        <v>363.71823999999998</v>
      </c>
      <c r="F318" s="167"/>
      <c r="G318" s="170"/>
      <c r="H318" s="170"/>
      <c r="I318" s="170"/>
      <c r="J318" s="119">
        <v>2437</v>
      </c>
      <c r="K318" s="122">
        <v>40970</v>
      </c>
      <c r="L318" s="167" t="s">
        <v>4482</v>
      </c>
      <c r="M318" s="171">
        <v>31</v>
      </c>
      <c r="N318" s="394" t="s">
        <v>4483</v>
      </c>
    </row>
    <row r="319" spans="1:14" s="46" customFormat="1" outlineLevel="1">
      <c r="A319" s="418"/>
      <c r="B319" s="412"/>
      <c r="C319" s="397"/>
      <c r="D319" s="398"/>
      <c r="E319" s="399"/>
      <c r="F319" s="167"/>
      <c r="G319" s="170"/>
      <c r="H319" s="170"/>
      <c r="I319" s="170"/>
      <c r="J319" s="119">
        <v>2462</v>
      </c>
      <c r="K319" s="122">
        <v>40988</v>
      </c>
      <c r="L319" s="167" t="s">
        <v>4484</v>
      </c>
      <c r="M319" s="171">
        <v>31</v>
      </c>
      <c r="N319" s="394"/>
    </row>
    <row r="320" spans="1:14" s="46" customFormat="1" outlineLevel="1">
      <c r="A320" s="418"/>
      <c r="B320" s="412"/>
      <c r="C320" s="397"/>
      <c r="D320" s="398"/>
      <c r="E320" s="399"/>
      <c r="F320" s="167"/>
      <c r="G320" s="170"/>
      <c r="H320" s="170"/>
      <c r="I320" s="170"/>
      <c r="J320" s="119">
        <v>2559</v>
      </c>
      <c r="K320" s="122">
        <v>41004</v>
      </c>
      <c r="L320" s="167" t="s">
        <v>4485</v>
      </c>
      <c r="M320" s="171">
        <v>31</v>
      </c>
      <c r="N320" s="394"/>
    </row>
    <row r="321" spans="1:14" s="46" customFormat="1" outlineLevel="1">
      <c r="A321" s="418"/>
      <c r="B321" s="412"/>
      <c r="C321" s="397"/>
      <c r="D321" s="398"/>
      <c r="E321" s="399"/>
      <c r="F321" s="167"/>
      <c r="G321" s="170"/>
      <c r="H321" s="170"/>
      <c r="I321" s="170"/>
      <c r="J321" s="119">
        <v>2579</v>
      </c>
      <c r="K321" s="122">
        <v>41010</v>
      </c>
      <c r="L321" s="167" t="s">
        <v>4486</v>
      </c>
      <c r="M321" s="171">
        <v>31</v>
      </c>
      <c r="N321" s="394"/>
    </row>
    <row r="322" spans="1:14" s="46" customFormat="1" ht="15" customHeight="1" outlineLevel="1">
      <c r="A322" s="418" t="s">
        <v>790</v>
      </c>
      <c r="B322" s="411" t="s">
        <v>378</v>
      </c>
      <c r="C322" s="397" t="s">
        <v>130</v>
      </c>
      <c r="D322" s="409" t="s">
        <v>4487</v>
      </c>
      <c r="E322" s="399">
        <v>0</v>
      </c>
      <c r="F322" s="167"/>
      <c r="G322" s="170"/>
      <c r="H322" s="170"/>
      <c r="I322" s="170"/>
      <c r="J322" s="119">
        <v>3962</v>
      </c>
      <c r="K322" s="122">
        <v>41488</v>
      </c>
      <c r="L322" s="167" t="s">
        <v>4488</v>
      </c>
      <c r="M322" s="171">
        <v>31</v>
      </c>
      <c r="N322" s="394" t="s">
        <v>4489</v>
      </c>
    </row>
    <row r="323" spans="1:14" s="46" customFormat="1" ht="19.5" customHeight="1" outlineLevel="1">
      <c r="A323" s="418"/>
      <c r="B323" s="411"/>
      <c r="C323" s="397"/>
      <c r="D323" s="409"/>
      <c r="E323" s="399"/>
      <c r="F323" s="167"/>
      <c r="G323" s="170"/>
      <c r="H323" s="170"/>
      <c r="I323" s="170"/>
      <c r="J323" s="119">
        <v>4141</v>
      </c>
      <c r="K323" s="122">
        <v>41554</v>
      </c>
      <c r="L323" s="167" t="s">
        <v>4490</v>
      </c>
      <c r="M323" s="171">
        <v>31</v>
      </c>
      <c r="N323" s="394"/>
    </row>
    <row r="324" spans="1:14" s="46" customFormat="1" ht="27.75" customHeight="1" outlineLevel="1">
      <c r="A324" s="418" t="s">
        <v>791</v>
      </c>
      <c r="B324" s="411" t="s">
        <v>379</v>
      </c>
      <c r="C324" s="397" t="s">
        <v>130</v>
      </c>
      <c r="D324" s="409" t="s">
        <v>4491</v>
      </c>
      <c r="E324" s="399">
        <v>0</v>
      </c>
      <c r="F324" s="167"/>
      <c r="G324" s="170"/>
      <c r="H324" s="170"/>
      <c r="I324" s="170"/>
      <c r="J324" s="119">
        <v>4465</v>
      </c>
      <c r="K324" s="122">
        <v>41653</v>
      </c>
      <c r="L324" s="167" t="s">
        <v>4492</v>
      </c>
      <c r="M324" s="171">
        <v>31</v>
      </c>
      <c r="N324" s="394" t="s">
        <v>4493</v>
      </c>
    </row>
    <row r="325" spans="1:14" s="46" customFormat="1" outlineLevel="1">
      <c r="A325" s="418"/>
      <c r="B325" s="411"/>
      <c r="C325" s="397"/>
      <c r="D325" s="409"/>
      <c r="E325" s="399"/>
      <c r="F325" s="167"/>
      <c r="G325" s="170"/>
      <c r="H325" s="170"/>
      <c r="I325" s="170"/>
      <c r="J325" s="119">
        <v>4472</v>
      </c>
      <c r="K325" s="122">
        <v>41659</v>
      </c>
      <c r="L325" s="167" t="s">
        <v>4494</v>
      </c>
      <c r="M325" s="171">
        <v>31</v>
      </c>
      <c r="N325" s="394"/>
    </row>
    <row r="326" spans="1:14" s="46" customFormat="1" outlineLevel="1">
      <c r="A326" s="418"/>
      <c r="B326" s="411"/>
      <c r="C326" s="397"/>
      <c r="D326" s="409"/>
      <c r="E326" s="399"/>
      <c r="F326" s="167"/>
      <c r="G326" s="170"/>
      <c r="H326" s="170"/>
      <c r="I326" s="170"/>
      <c r="J326" s="119">
        <v>4534</v>
      </c>
      <c r="K326" s="122">
        <v>41702</v>
      </c>
      <c r="L326" s="167" t="s">
        <v>3172</v>
      </c>
      <c r="M326" s="171">
        <v>31</v>
      </c>
      <c r="N326" s="394"/>
    </row>
    <row r="327" spans="1:14" s="46" customFormat="1" ht="22.5" customHeight="1" outlineLevel="1">
      <c r="A327" s="418" t="s">
        <v>792</v>
      </c>
      <c r="B327" s="411" t="s">
        <v>380</v>
      </c>
      <c r="C327" s="397" t="s">
        <v>130</v>
      </c>
      <c r="D327" s="409" t="s">
        <v>4495</v>
      </c>
      <c r="E327" s="399">
        <v>5.1502400000000002</v>
      </c>
      <c r="F327" s="167"/>
      <c r="G327" s="170"/>
      <c r="H327" s="170"/>
      <c r="I327" s="170"/>
      <c r="J327" s="119">
        <v>4538</v>
      </c>
      <c r="K327" s="122">
        <v>41675</v>
      </c>
      <c r="L327" s="167" t="s">
        <v>4496</v>
      </c>
      <c r="M327" s="171">
        <v>31</v>
      </c>
      <c r="N327" s="394" t="s">
        <v>4497</v>
      </c>
    </row>
    <row r="328" spans="1:14" s="46" customFormat="1" outlineLevel="1">
      <c r="A328" s="418"/>
      <c r="B328" s="411"/>
      <c r="C328" s="397"/>
      <c r="D328" s="409"/>
      <c r="E328" s="399"/>
      <c r="F328" s="167"/>
      <c r="G328" s="170"/>
      <c r="H328" s="170"/>
      <c r="I328" s="170"/>
      <c r="J328" s="119">
        <v>4539</v>
      </c>
      <c r="K328" s="122">
        <v>41675</v>
      </c>
      <c r="L328" s="167" t="s">
        <v>4498</v>
      </c>
      <c r="M328" s="171">
        <v>31</v>
      </c>
      <c r="N328" s="394"/>
    </row>
    <row r="329" spans="1:14" s="46" customFormat="1" ht="19.5" customHeight="1" outlineLevel="1">
      <c r="A329" s="418" t="s">
        <v>793</v>
      </c>
      <c r="B329" s="411" t="s">
        <v>381</v>
      </c>
      <c r="C329" s="397" t="s">
        <v>130</v>
      </c>
      <c r="D329" s="409" t="s">
        <v>4499</v>
      </c>
      <c r="E329" s="399">
        <v>0</v>
      </c>
      <c r="F329" s="167"/>
      <c r="G329" s="170"/>
      <c r="H329" s="170"/>
      <c r="I329" s="170"/>
      <c r="J329" s="119">
        <v>4729</v>
      </c>
      <c r="K329" s="122">
        <v>41758</v>
      </c>
      <c r="L329" s="167" t="s">
        <v>4500</v>
      </c>
      <c r="M329" s="171">
        <v>31</v>
      </c>
      <c r="N329" s="394" t="s">
        <v>4501</v>
      </c>
    </row>
    <row r="330" spans="1:14" s="46" customFormat="1" outlineLevel="1">
      <c r="A330" s="418"/>
      <c r="B330" s="411"/>
      <c r="C330" s="397"/>
      <c r="D330" s="409"/>
      <c r="E330" s="399"/>
      <c r="F330" s="167"/>
      <c r="G330" s="170"/>
      <c r="H330" s="170"/>
      <c r="I330" s="170"/>
      <c r="J330" s="119">
        <v>4728</v>
      </c>
      <c r="K330" s="122">
        <v>41758</v>
      </c>
      <c r="L330" s="167" t="s">
        <v>4502</v>
      </c>
      <c r="M330" s="171">
        <v>31</v>
      </c>
      <c r="N330" s="394"/>
    </row>
    <row r="331" spans="1:14" s="46" customFormat="1" outlineLevel="1">
      <c r="A331" s="418"/>
      <c r="B331" s="411"/>
      <c r="C331" s="397"/>
      <c r="D331" s="409"/>
      <c r="E331" s="399"/>
      <c r="F331" s="167"/>
      <c r="G331" s="170"/>
      <c r="H331" s="170"/>
      <c r="I331" s="170"/>
      <c r="J331" s="119">
        <v>4732</v>
      </c>
      <c r="K331" s="122">
        <v>41799</v>
      </c>
      <c r="L331" s="167" t="s">
        <v>4503</v>
      </c>
      <c r="M331" s="171">
        <v>31</v>
      </c>
      <c r="N331" s="394"/>
    </row>
    <row r="332" spans="1:14" s="46" customFormat="1" ht="12.75" customHeight="1" outlineLevel="1">
      <c r="A332" s="418" t="s">
        <v>794</v>
      </c>
      <c r="B332" s="411" t="s">
        <v>382</v>
      </c>
      <c r="C332" s="397" t="s">
        <v>130</v>
      </c>
      <c r="D332" s="409" t="s">
        <v>4504</v>
      </c>
      <c r="E332" s="399">
        <v>0</v>
      </c>
      <c r="F332" s="167"/>
      <c r="G332" s="170"/>
      <c r="H332" s="170"/>
      <c r="I332" s="170"/>
      <c r="J332" s="119">
        <v>4774</v>
      </c>
      <c r="K332" s="122">
        <v>41782</v>
      </c>
      <c r="L332" s="167" t="s">
        <v>4505</v>
      </c>
      <c r="M332" s="171">
        <v>31</v>
      </c>
      <c r="N332" s="394" t="s">
        <v>4506</v>
      </c>
    </row>
    <row r="333" spans="1:14" s="46" customFormat="1" outlineLevel="1">
      <c r="A333" s="418"/>
      <c r="B333" s="411"/>
      <c r="C333" s="397"/>
      <c r="D333" s="409"/>
      <c r="E333" s="399"/>
      <c r="F333" s="167"/>
      <c r="G333" s="170"/>
      <c r="H333" s="170"/>
      <c r="I333" s="170"/>
      <c r="J333" s="119">
        <v>6400004796</v>
      </c>
      <c r="K333" s="122">
        <v>41851</v>
      </c>
      <c r="L333" s="167" t="s">
        <v>4507</v>
      </c>
      <c r="M333" s="171">
        <v>31</v>
      </c>
      <c r="N333" s="394"/>
    </row>
    <row r="334" spans="1:14" s="46" customFormat="1" outlineLevel="1">
      <c r="A334" s="418"/>
      <c r="B334" s="411"/>
      <c r="C334" s="397"/>
      <c r="D334" s="409"/>
      <c r="E334" s="399"/>
      <c r="F334" s="167"/>
      <c r="G334" s="170"/>
      <c r="H334" s="170"/>
      <c r="I334" s="170"/>
      <c r="J334" s="119">
        <v>6400004985</v>
      </c>
      <c r="K334" s="122">
        <v>41900</v>
      </c>
      <c r="L334" s="167" t="s">
        <v>4508</v>
      </c>
      <c r="M334" s="171">
        <v>31</v>
      </c>
      <c r="N334" s="394"/>
    </row>
    <row r="335" spans="1:14" s="131" customFormat="1">
      <c r="A335" s="224" t="s">
        <v>804</v>
      </c>
      <c r="B335" s="390" t="s">
        <v>133</v>
      </c>
      <c r="C335" s="391"/>
      <c r="D335" s="391"/>
      <c r="E335" s="130">
        <f>E336+E395</f>
        <v>12975.883040000001</v>
      </c>
      <c r="F335" s="225"/>
      <c r="G335" s="177"/>
      <c r="H335" s="177"/>
      <c r="I335" s="177"/>
      <c r="J335" s="149"/>
      <c r="K335" s="150"/>
      <c r="L335" s="151"/>
      <c r="M335" s="236"/>
      <c r="N335" s="206"/>
    </row>
    <row r="336" spans="1:14" s="134" customFormat="1">
      <c r="A336" s="226" t="s">
        <v>806</v>
      </c>
      <c r="B336" s="392" t="s">
        <v>4509</v>
      </c>
      <c r="C336" s="410"/>
      <c r="D336" s="410"/>
      <c r="E336" s="133">
        <f>SUM(E337:E394)</f>
        <v>10589.41028</v>
      </c>
      <c r="F336" s="227"/>
      <c r="G336" s="178"/>
      <c r="H336" s="178"/>
      <c r="I336" s="178"/>
      <c r="J336" s="145"/>
      <c r="K336" s="146"/>
      <c r="L336" s="147"/>
      <c r="M336" s="229"/>
      <c r="N336" s="208"/>
    </row>
    <row r="337" spans="1:14" s="46" customFormat="1" ht="31.5" outlineLevel="1">
      <c r="A337" s="171" t="s">
        <v>807</v>
      </c>
      <c r="B337" s="211" t="s">
        <v>316</v>
      </c>
      <c r="C337" s="168" t="s">
        <v>133</v>
      </c>
      <c r="D337" s="169" t="s">
        <v>4510</v>
      </c>
      <c r="E337" s="170">
        <v>18.429110000000001</v>
      </c>
      <c r="F337" s="167" t="s">
        <v>4511</v>
      </c>
      <c r="G337" s="170" t="s">
        <v>3178</v>
      </c>
      <c r="H337" s="170" t="s">
        <v>3179</v>
      </c>
      <c r="I337" s="170" t="s">
        <v>3224</v>
      </c>
      <c r="J337" s="119">
        <v>4619</v>
      </c>
      <c r="K337" s="122">
        <v>41743</v>
      </c>
      <c r="L337" s="167" t="s">
        <v>3361</v>
      </c>
      <c r="M337" s="171">
        <v>32</v>
      </c>
      <c r="N337" s="167" t="s">
        <v>4512</v>
      </c>
    </row>
    <row r="338" spans="1:14" s="46" customFormat="1" ht="30" customHeight="1" outlineLevel="1">
      <c r="A338" s="418" t="s">
        <v>808</v>
      </c>
      <c r="B338" s="411" t="s">
        <v>317</v>
      </c>
      <c r="C338" s="397" t="s">
        <v>133</v>
      </c>
      <c r="D338" s="413" t="s">
        <v>4513</v>
      </c>
      <c r="E338" s="399">
        <v>517.00588000000005</v>
      </c>
      <c r="F338" s="167" t="s">
        <v>4514</v>
      </c>
      <c r="G338" s="170" t="s">
        <v>4515</v>
      </c>
      <c r="H338" s="171" t="s">
        <v>3200</v>
      </c>
      <c r="I338" s="126">
        <v>4493</v>
      </c>
      <c r="J338" s="412">
        <v>165</v>
      </c>
      <c r="K338" s="417">
        <v>41373</v>
      </c>
      <c r="L338" s="394" t="s">
        <v>4516</v>
      </c>
      <c r="M338" s="418">
        <v>32</v>
      </c>
      <c r="N338" s="394" t="s">
        <v>4517</v>
      </c>
    </row>
    <row r="339" spans="1:14" s="46" customFormat="1" outlineLevel="1">
      <c r="A339" s="418"/>
      <c r="B339" s="411"/>
      <c r="C339" s="397"/>
      <c r="D339" s="413"/>
      <c r="E339" s="399"/>
      <c r="F339" s="167" t="s">
        <v>4518</v>
      </c>
      <c r="G339" s="126">
        <v>6300004339</v>
      </c>
      <c r="H339" s="171" t="s">
        <v>3027</v>
      </c>
      <c r="I339" s="126">
        <v>1389</v>
      </c>
      <c r="J339" s="412"/>
      <c r="K339" s="417"/>
      <c r="L339" s="394"/>
      <c r="M339" s="418"/>
      <c r="N339" s="394"/>
    </row>
    <row r="340" spans="1:14" s="46" customFormat="1" outlineLevel="1">
      <c r="A340" s="418" t="s">
        <v>809</v>
      </c>
      <c r="B340" s="411" t="s">
        <v>317</v>
      </c>
      <c r="C340" s="397" t="s">
        <v>133</v>
      </c>
      <c r="D340" s="398" t="s">
        <v>4519</v>
      </c>
      <c r="E340" s="399">
        <v>115.82762</v>
      </c>
      <c r="F340" s="394" t="s">
        <v>4518</v>
      </c>
      <c r="G340" s="419">
        <v>6300004339</v>
      </c>
      <c r="H340" s="399" t="s">
        <v>457</v>
      </c>
      <c r="I340" s="399" t="s">
        <v>458</v>
      </c>
      <c r="J340" s="119">
        <v>112</v>
      </c>
      <c r="K340" s="122" t="s">
        <v>4520</v>
      </c>
      <c r="L340" s="167" t="s">
        <v>1649</v>
      </c>
      <c r="M340" s="171">
        <v>32</v>
      </c>
      <c r="N340" s="394"/>
    </row>
    <row r="341" spans="1:14" s="46" customFormat="1" outlineLevel="1">
      <c r="A341" s="418"/>
      <c r="B341" s="411"/>
      <c r="C341" s="397"/>
      <c r="D341" s="398"/>
      <c r="E341" s="399"/>
      <c r="F341" s="394"/>
      <c r="G341" s="419"/>
      <c r="H341" s="399"/>
      <c r="I341" s="399"/>
      <c r="J341" s="171" t="s">
        <v>4521</v>
      </c>
      <c r="K341" s="122" t="s">
        <v>4520</v>
      </c>
      <c r="L341" s="167" t="s">
        <v>4522</v>
      </c>
      <c r="M341" s="171">
        <v>32</v>
      </c>
      <c r="N341" s="394"/>
    </row>
    <row r="342" spans="1:14" s="46" customFormat="1" outlineLevel="1">
      <c r="A342" s="418" t="s">
        <v>810</v>
      </c>
      <c r="B342" s="411" t="s">
        <v>317</v>
      </c>
      <c r="C342" s="397" t="s">
        <v>133</v>
      </c>
      <c r="D342" s="398" t="s">
        <v>4523</v>
      </c>
      <c r="E342" s="399">
        <v>125.72948</v>
      </c>
      <c r="F342" s="394" t="s">
        <v>4514</v>
      </c>
      <c r="G342" s="399" t="s">
        <v>4515</v>
      </c>
      <c r="H342" s="399" t="s">
        <v>3200</v>
      </c>
      <c r="I342" s="399" t="s">
        <v>4524</v>
      </c>
      <c r="J342" s="171" t="s">
        <v>4525</v>
      </c>
      <c r="K342" s="122">
        <v>41085</v>
      </c>
      <c r="L342" s="167" t="s">
        <v>4526</v>
      </c>
      <c r="M342" s="171">
        <v>32</v>
      </c>
      <c r="N342" s="394"/>
    </row>
    <row r="343" spans="1:14" s="46" customFormat="1" outlineLevel="1">
      <c r="A343" s="418"/>
      <c r="B343" s="411"/>
      <c r="C343" s="397"/>
      <c r="D343" s="398"/>
      <c r="E343" s="399"/>
      <c r="F343" s="394"/>
      <c r="G343" s="399"/>
      <c r="H343" s="399"/>
      <c r="I343" s="399"/>
      <c r="J343" s="171" t="s">
        <v>4527</v>
      </c>
      <c r="K343" s="122">
        <v>41085</v>
      </c>
      <c r="L343" s="167" t="s">
        <v>4528</v>
      </c>
      <c r="M343" s="171">
        <v>32</v>
      </c>
      <c r="N343" s="394"/>
    </row>
    <row r="344" spans="1:14" s="46" customFormat="1" outlineLevel="1">
      <c r="A344" s="418"/>
      <c r="B344" s="411"/>
      <c r="C344" s="397"/>
      <c r="D344" s="398"/>
      <c r="E344" s="399"/>
      <c r="F344" s="394"/>
      <c r="G344" s="399"/>
      <c r="H344" s="399"/>
      <c r="I344" s="399"/>
      <c r="J344" s="171" t="s">
        <v>4529</v>
      </c>
      <c r="K344" s="122">
        <v>41085</v>
      </c>
      <c r="L344" s="167" t="s">
        <v>4530</v>
      </c>
      <c r="M344" s="171">
        <v>32</v>
      </c>
      <c r="N344" s="394"/>
    </row>
    <row r="345" spans="1:14" s="46" customFormat="1" ht="31.5" outlineLevel="1">
      <c r="A345" s="171" t="s">
        <v>811</v>
      </c>
      <c r="B345" s="119" t="s">
        <v>318</v>
      </c>
      <c r="C345" s="168" t="s">
        <v>133</v>
      </c>
      <c r="D345" s="169" t="s">
        <v>1671</v>
      </c>
      <c r="E345" s="170">
        <v>98.548670000000001</v>
      </c>
      <c r="F345" s="167" t="s">
        <v>4518</v>
      </c>
      <c r="G345" s="170" t="s">
        <v>1664</v>
      </c>
      <c r="H345" s="170" t="s">
        <v>464</v>
      </c>
      <c r="I345" s="170" t="s">
        <v>465</v>
      </c>
      <c r="J345" s="119">
        <v>337</v>
      </c>
      <c r="K345" s="122" t="s">
        <v>4531</v>
      </c>
      <c r="L345" s="167" t="s">
        <v>1672</v>
      </c>
      <c r="M345" s="171">
        <v>32</v>
      </c>
      <c r="N345" s="167" t="s">
        <v>4532</v>
      </c>
    </row>
    <row r="346" spans="1:14" s="46" customFormat="1" ht="47.25" outlineLevel="1">
      <c r="A346" s="171" t="s">
        <v>812</v>
      </c>
      <c r="B346" s="119" t="s">
        <v>319</v>
      </c>
      <c r="C346" s="168" t="s">
        <v>133</v>
      </c>
      <c r="D346" s="169" t="s">
        <v>4533</v>
      </c>
      <c r="E346" s="170">
        <v>38.43439</v>
      </c>
      <c r="F346" s="167" t="s">
        <v>4534</v>
      </c>
      <c r="G346" s="170" t="s">
        <v>3197</v>
      </c>
      <c r="H346" s="170" t="s">
        <v>459</v>
      </c>
      <c r="I346" s="170" t="s">
        <v>4535</v>
      </c>
      <c r="J346" s="119">
        <v>612</v>
      </c>
      <c r="K346" s="122">
        <v>41144</v>
      </c>
      <c r="L346" s="167" t="s">
        <v>1607</v>
      </c>
      <c r="M346" s="171">
        <v>32</v>
      </c>
      <c r="N346" s="167" t="s">
        <v>4536</v>
      </c>
    </row>
    <row r="347" spans="1:14" s="46" customFormat="1" ht="47.25" customHeight="1" outlineLevel="1">
      <c r="A347" s="171" t="s">
        <v>813</v>
      </c>
      <c r="B347" s="119" t="s">
        <v>320</v>
      </c>
      <c r="C347" s="168" t="s">
        <v>133</v>
      </c>
      <c r="D347" s="184" t="s">
        <v>4537</v>
      </c>
      <c r="E347" s="170">
        <v>38.883319999999998</v>
      </c>
      <c r="F347" s="167" t="s">
        <v>4534</v>
      </c>
      <c r="G347" s="170" t="s">
        <v>3201</v>
      </c>
      <c r="H347" s="170" t="s">
        <v>3202</v>
      </c>
      <c r="I347" s="170" t="s">
        <v>4538</v>
      </c>
      <c r="J347" s="119">
        <v>211</v>
      </c>
      <c r="K347" s="122">
        <v>41402</v>
      </c>
      <c r="L347" s="167" t="s">
        <v>4539</v>
      </c>
      <c r="M347" s="171">
        <v>32</v>
      </c>
      <c r="N347" s="394" t="s">
        <v>4540</v>
      </c>
    </row>
    <row r="348" spans="1:14" s="46" customFormat="1" ht="47.25" outlineLevel="1">
      <c r="A348" s="171" t="s">
        <v>814</v>
      </c>
      <c r="B348" s="119" t="s">
        <v>320</v>
      </c>
      <c r="C348" s="168" t="s">
        <v>133</v>
      </c>
      <c r="D348" s="169" t="s">
        <v>4541</v>
      </c>
      <c r="E348" s="170">
        <v>38.883319999999998</v>
      </c>
      <c r="F348" s="167" t="s">
        <v>4534</v>
      </c>
      <c r="G348" s="170" t="s">
        <v>3201</v>
      </c>
      <c r="H348" s="170" t="s">
        <v>3202</v>
      </c>
      <c r="I348" s="170" t="s">
        <v>4538</v>
      </c>
      <c r="J348" s="119">
        <v>549</v>
      </c>
      <c r="K348" s="122">
        <v>41110</v>
      </c>
      <c r="L348" s="167" t="s">
        <v>4542</v>
      </c>
      <c r="M348" s="171">
        <v>32</v>
      </c>
      <c r="N348" s="394"/>
    </row>
    <row r="349" spans="1:14" s="46" customFormat="1" ht="47.25" outlineLevel="1">
      <c r="A349" s="171" t="s">
        <v>815</v>
      </c>
      <c r="B349" s="119" t="s">
        <v>321</v>
      </c>
      <c r="C349" s="168" t="s">
        <v>133</v>
      </c>
      <c r="D349" s="184" t="s">
        <v>4543</v>
      </c>
      <c r="E349" s="170">
        <v>47.258749999999999</v>
      </c>
      <c r="F349" s="167" t="s">
        <v>1318</v>
      </c>
      <c r="G349" s="170" t="s">
        <v>4544</v>
      </c>
      <c r="H349" s="170" t="s">
        <v>3207</v>
      </c>
      <c r="I349" s="170" t="s">
        <v>4545</v>
      </c>
      <c r="J349" s="119">
        <v>611</v>
      </c>
      <c r="K349" s="122" t="s">
        <v>4546</v>
      </c>
      <c r="L349" s="167" t="s">
        <v>1607</v>
      </c>
      <c r="M349" s="171">
        <v>32</v>
      </c>
      <c r="N349" s="167" t="s">
        <v>4547</v>
      </c>
    </row>
    <row r="350" spans="1:14" s="46" customFormat="1" ht="31.5" outlineLevel="1">
      <c r="A350" s="171" t="s">
        <v>816</v>
      </c>
      <c r="B350" s="119" t="s">
        <v>322</v>
      </c>
      <c r="C350" s="168" t="s">
        <v>133</v>
      </c>
      <c r="D350" s="169" t="s">
        <v>4548</v>
      </c>
      <c r="E350" s="170">
        <v>0</v>
      </c>
      <c r="F350" s="167" t="s">
        <v>2504</v>
      </c>
      <c r="G350" s="170" t="s">
        <v>4549</v>
      </c>
      <c r="H350" s="170" t="s">
        <v>4550</v>
      </c>
      <c r="I350" s="170" t="s">
        <v>4551</v>
      </c>
      <c r="J350" s="119">
        <v>363</v>
      </c>
      <c r="K350" s="122">
        <v>40744</v>
      </c>
      <c r="L350" s="167" t="s">
        <v>4552</v>
      </c>
      <c r="M350" s="171">
        <v>32</v>
      </c>
      <c r="N350" s="167" t="s">
        <v>4553</v>
      </c>
    </row>
    <row r="351" spans="1:14" s="46" customFormat="1" ht="47.25" customHeight="1" outlineLevel="1">
      <c r="A351" s="171" t="s">
        <v>817</v>
      </c>
      <c r="B351" s="211" t="s">
        <v>323</v>
      </c>
      <c r="C351" s="168" t="s">
        <v>133</v>
      </c>
      <c r="D351" s="169" t="s">
        <v>4554</v>
      </c>
      <c r="E351" s="170">
        <v>29.15551</v>
      </c>
      <c r="F351" s="167" t="s">
        <v>1318</v>
      </c>
      <c r="G351" s="170" t="s">
        <v>3171</v>
      </c>
      <c r="H351" s="170" t="s">
        <v>3037</v>
      </c>
      <c r="I351" s="170" t="s">
        <v>3223</v>
      </c>
      <c r="J351" s="119">
        <v>4392</v>
      </c>
      <c r="K351" s="122">
        <v>41584</v>
      </c>
      <c r="L351" s="167" t="s">
        <v>4555</v>
      </c>
      <c r="M351" s="171">
        <v>32</v>
      </c>
      <c r="N351" s="394" t="s">
        <v>4556</v>
      </c>
    </row>
    <row r="352" spans="1:14" s="46" customFormat="1" ht="31.5" outlineLevel="1">
      <c r="A352" s="171" t="s">
        <v>818</v>
      </c>
      <c r="B352" s="211" t="s">
        <v>323</v>
      </c>
      <c r="C352" s="168" t="s">
        <v>133</v>
      </c>
      <c r="D352" s="169" t="s">
        <v>4557</v>
      </c>
      <c r="E352" s="170">
        <v>36.631860000000003</v>
      </c>
      <c r="F352" s="167" t="s">
        <v>1318</v>
      </c>
      <c r="G352" s="170" t="s">
        <v>3171</v>
      </c>
      <c r="H352" s="170" t="s">
        <v>3037</v>
      </c>
      <c r="I352" s="170" t="s">
        <v>3223</v>
      </c>
      <c r="J352" s="119">
        <v>4407</v>
      </c>
      <c r="K352" s="122">
        <v>41590</v>
      </c>
      <c r="L352" s="167" t="s">
        <v>4558</v>
      </c>
      <c r="M352" s="171">
        <v>32</v>
      </c>
      <c r="N352" s="394"/>
    </row>
    <row r="353" spans="1:14" s="46" customFormat="1" ht="18.75" customHeight="1" outlineLevel="1">
      <c r="A353" s="418" t="s">
        <v>819</v>
      </c>
      <c r="B353" s="412" t="s">
        <v>324</v>
      </c>
      <c r="C353" s="397" t="s">
        <v>133</v>
      </c>
      <c r="D353" s="398" t="s">
        <v>4559</v>
      </c>
      <c r="E353" s="399">
        <v>349.26296000000002</v>
      </c>
      <c r="F353" s="167" t="s">
        <v>3493</v>
      </c>
      <c r="G353" s="126">
        <v>6300004734</v>
      </c>
      <c r="H353" s="171" t="s">
        <v>3200</v>
      </c>
      <c r="I353" s="126">
        <v>4493</v>
      </c>
      <c r="J353" s="412">
        <v>54</v>
      </c>
      <c r="K353" s="417" t="s">
        <v>156</v>
      </c>
      <c r="L353" s="399" t="s">
        <v>1677</v>
      </c>
      <c r="M353" s="418">
        <v>32</v>
      </c>
      <c r="N353" s="394" t="s">
        <v>4560</v>
      </c>
    </row>
    <row r="354" spans="1:14" s="46" customFormat="1" outlineLevel="1">
      <c r="A354" s="418"/>
      <c r="B354" s="412"/>
      <c r="C354" s="397"/>
      <c r="D354" s="398"/>
      <c r="E354" s="399"/>
      <c r="F354" s="167" t="s">
        <v>4518</v>
      </c>
      <c r="G354" s="126">
        <v>6300004341</v>
      </c>
      <c r="H354" s="171" t="s">
        <v>4561</v>
      </c>
      <c r="I354" s="126">
        <v>1111</v>
      </c>
      <c r="J354" s="412"/>
      <c r="K354" s="417"/>
      <c r="L354" s="399"/>
      <c r="M354" s="418"/>
      <c r="N354" s="394"/>
    </row>
    <row r="355" spans="1:14" s="46" customFormat="1" ht="47.25" customHeight="1" outlineLevel="1">
      <c r="A355" s="171" t="s">
        <v>820</v>
      </c>
      <c r="B355" s="119" t="s">
        <v>325</v>
      </c>
      <c r="C355" s="168" t="s">
        <v>133</v>
      </c>
      <c r="D355" s="169" t="s">
        <v>4562</v>
      </c>
      <c r="E355" s="170">
        <v>29.819870000000002</v>
      </c>
      <c r="F355" s="167" t="s">
        <v>4563</v>
      </c>
      <c r="G355" s="170" t="s">
        <v>3178</v>
      </c>
      <c r="H355" s="170" t="s">
        <v>3179</v>
      </c>
      <c r="I355" s="170" t="s">
        <v>3224</v>
      </c>
      <c r="J355" s="119" t="s">
        <v>4564</v>
      </c>
      <c r="K355" s="122">
        <v>41635</v>
      </c>
      <c r="L355" s="167" t="s">
        <v>292</v>
      </c>
      <c r="M355" s="171">
        <v>32</v>
      </c>
      <c r="N355" s="394" t="s">
        <v>4565</v>
      </c>
    </row>
    <row r="356" spans="1:14" s="46" customFormat="1" ht="31.5" outlineLevel="1">
      <c r="A356" s="171" t="s">
        <v>821</v>
      </c>
      <c r="B356" s="119" t="s">
        <v>325</v>
      </c>
      <c r="C356" s="168" t="s">
        <v>133</v>
      </c>
      <c r="D356" s="169" t="s">
        <v>4566</v>
      </c>
      <c r="E356" s="170">
        <v>45.906370000000003</v>
      </c>
      <c r="F356" s="167" t="s">
        <v>1318</v>
      </c>
      <c r="G356" s="170" t="s">
        <v>3175</v>
      </c>
      <c r="H356" s="170" t="s">
        <v>3176</v>
      </c>
      <c r="I356" s="170" t="s">
        <v>548</v>
      </c>
      <c r="J356" s="119">
        <v>4645</v>
      </c>
      <c r="K356" s="122">
        <v>41715</v>
      </c>
      <c r="L356" s="167" t="s">
        <v>4567</v>
      </c>
      <c r="M356" s="171">
        <v>32</v>
      </c>
      <c r="N356" s="394"/>
    </row>
    <row r="357" spans="1:14" s="46" customFormat="1" ht="31.5" outlineLevel="1">
      <c r="A357" s="171" t="s">
        <v>822</v>
      </c>
      <c r="B357" s="119" t="s">
        <v>325</v>
      </c>
      <c r="C357" s="168" t="s">
        <v>133</v>
      </c>
      <c r="D357" s="169" t="s">
        <v>4568</v>
      </c>
      <c r="E357" s="170">
        <v>33.055230000000002</v>
      </c>
      <c r="F357" s="167" t="s">
        <v>4563</v>
      </c>
      <c r="G357" s="170" t="s">
        <v>3178</v>
      </c>
      <c r="H357" s="170" t="s">
        <v>3179</v>
      </c>
      <c r="I357" s="170" t="s">
        <v>3224</v>
      </c>
      <c r="J357" s="119">
        <v>4695</v>
      </c>
      <c r="K357" s="122">
        <v>41743</v>
      </c>
      <c r="L357" s="167" t="s">
        <v>4569</v>
      </c>
      <c r="M357" s="171">
        <v>32</v>
      </c>
      <c r="N357" s="394"/>
    </row>
    <row r="358" spans="1:14" s="46" customFormat="1" ht="31.5" outlineLevel="1">
      <c r="A358" s="171" t="s">
        <v>823</v>
      </c>
      <c r="B358" s="119" t="s">
        <v>325</v>
      </c>
      <c r="C358" s="168" t="s">
        <v>133</v>
      </c>
      <c r="D358" s="169" t="s">
        <v>4570</v>
      </c>
      <c r="E358" s="170">
        <v>34.726799999999997</v>
      </c>
      <c r="F358" s="167" t="s">
        <v>4563</v>
      </c>
      <c r="G358" s="170" t="s">
        <v>3178</v>
      </c>
      <c r="H358" s="170" t="s">
        <v>3179</v>
      </c>
      <c r="I358" s="170" t="s">
        <v>3224</v>
      </c>
      <c r="J358" s="119" t="s">
        <v>4571</v>
      </c>
      <c r="K358" s="122">
        <v>41743</v>
      </c>
      <c r="L358" s="167" t="s">
        <v>4572</v>
      </c>
      <c r="M358" s="171">
        <v>32</v>
      </c>
      <c r="N358" s="394"/>
    </row>
    <row r="359" spans="1:14" s="46" customFormat="1" ht="31.5" outlineLevel="1">
      <c r="A359" s="171" t="s">
        <v>824</v>
      </c>
      <c r="B359" s="211" t="s">
        <v>326</v>
      </c>
      <c r="C359" s="168" t="s">
        <v>133</v>
      </c>
      <c r="D359" s="169" t="s">
        <v>4573</v>
      </c>
      <c r="E359" s="170">
        <v>0</v>
      </c>
      <c r="F359" s="167" t="s">
        <v>4563</v>
      </c>
      <c r="G359" s="170" t="s">
        <v>3214</v>
      </c>
      <c r="H359" s="170" t="s">
        <v>3215</v>
      </c>
      <c r="I359" s="170" t="s">
        <v>3218</v>
      </c>
      <c r="J359" s="119">
        <v>4777</v>
      </c>
      <c r="K359" s="122">
        <v>41779</v>
      </c>
      <c r="L359" s="167" t="s">
        <v>4574</v>
      </c>
      <c r="M359" s="171">
        <v>32</v>
      </c>
      <c r="N359" s="167" t="s">
        <v>4575</v>
      </c>
    </row>
    <row r="360" spans="1:14" s="46" customFormat="1" ht="47.25" outlineLevel="1">
      <c r="A360" s="171" t="s">
        <v>825</v>
      </c>
      <c r="B360" s="119" t="s">
        <v>328</v>
      </c>
      <c r="C360" s="168" t="s">
        <v>133</v>
      </c>
      <c r="D360" s="184" t="s">
        <v>4576</v>
      </c>
      <c r="E360" s="170">
        <v>39.842230000000001</v>
      </c>
      <c r="F360" s="167" t="s">
        <v>1318</v>
      </c>
      <c r="G360" s="170" t="s">
        <v>4544</v>
      </c>
      <c r="H360" s="170" t="s">
        <v>3207</v>
      </c>
      <c r="I360" s="170" t="s">
        <v>4545</v>
      </c>
      <c r="J360" s="119">
        <v>46</v>
      </c>
      <c r="K360" s="122" t="s">
        <v>151</v>
      </c>
      <c r="L360" s="167" t="s">
        <v>1607</v>
      </c>
      <c r="M360" s="171">
        <v>32</v>
      </c>
      <c r="N360" s="167" t="s">
        <v>4577</v>
      </c>
    </row>
    <row r="361" spans="1:14" s="46" customFormat="1" ht="31.5" outlineLevel="1">
      <c r="A361" s="171" t="s">
        <v>826</v>
      </c>
      <c r="B361" s="211" t="s">
        <v>329</v>
      </c>
      <c r="C361" s="168" t="s">
        <v>133</v>
      </c>
      <c r="D361" s="169" t="s">
        <v>4578</v>
      </c>
      <c r="E361" s="170">
        <v>20.996449999999999</v>
      </c>
      <c r="F361" s="167" t="s">
        <v>4579</v>
      </c>
      <c r="G361" s="170" t="s">
        <v>3220</v>
      </c>
      <c r="H361" s="170" t="s">
        <v>4580</v>
      </c>
      <c r="I361" s="170" t="s">
        <v>3221</v>
      </c>
      <c r="J361" s="119">
        <v>4324</v>
      </c>
      <c r="K361" s="122">
        <v>41557</v>
      </c>
      <c r="L361" s="167" t="s">
        <v>1741</v>
      </c>
      <c r="M361" s="171">
        <v>32</v>
      </c>
      <c r="N361" s="167" t="s">
        <v>4581</v>
      </c>
    </row>
    <row r="362" spans="1:14" s="46" customFormat="1" ht="47.25" outlineLevel="1">
      <c r="A362" s="171" t="s">
        <v>827</v>
      </c>
      <c r="B362" s="119" t="s">
        <v>330</v>
      </c>
      <c r="C362" s="168" t="s">
        <v>133</v>
      </c>
      <c r="D362" s="184" t="s">
        <v>4582</v>
      </c>
      <c r="E362" s="170">
        <v>209.00875000000002</v>
      </c>
      <c r="F362" s="167" t="s">
        <v>4583</v>
      </c>
      <c r="G362" s="170" t="s">
        <v>4584</v>
      </c>
      <c r="H362" s="170" t="s">
        <v>4585</v>
      </c>
      <c r="I362" s="170" t="s">
        <v>4586</v>
      </c>
      <c r="J362" s="119">
        <v>56</v>
      </c>
      <c r="K362" s="122">
        <v>41318</v>
      </c>
      <c r="L362" s="167" t="s">
        <v>4587</v>
      </c>
      <c r="M362" s="171">
        <v>32</v>
      </c>
      <c r="N362" s="394" t="s">
        <v>4588</v>
      </c>
    </row>
    <row r="363" spans="1:14" s="46" customFormat="1" ht="47.25" outlineLevel="1">
      <c r="A363" s="171" t="s">
        <v>828</v>
      </c>
      <c r="B363" s="119" t="s">
        <v>330</v>
      </c>
      <c r="C363" s="168" t="s">
        <v>133</v>
      </c>
      <c r="D363" s="184" t="s">
        <v>4589</v>
      </c>
      <c r="E363" s="170">
        <v>83.589210000000008</v>
      </c>
      <c r="F363" s="167" t="s">
        <v>4583</v>
      </c>
      <c r="G363" s="170" t="s">
        <v>4584</v>
      </c>
      <c r="H363" s="170" t="s">
        <v>4585</v>
      </c>
      <c r="I363" s="170" t="s">
        <v>4586</v>
      </c>
      <c r="J363" s="119">
        <v>179</v>
      </c>
      <c r="K363" s="122">
        <v>41375</v>
      </c>
      <c r="L363" s="167" t="s">
        <v>4590</v>
      </c>
      <c r="M363" s="171">
        <v>32</v>
      </c>
      <c r="N363" s="394"/>
    </row>
    <row r="364" spans="1:14" s="46" customFormat="1" ht="47.25" outlineLevel="1">
      <c r="A364" s="171" t="s">
        <v>829</v>
      </c>
      <c r="B364" s="119" t="s">
        <v>330</v>
      </c>
      <c r="C364" s="168" t="s">
        <v>133</v>
      </c>
      <c r="D364" s="184" t="s">
        <v>4591</v>
      </c>
      <c r="E364" s="170">
        <v>207.6566</v>
      </c>
      <c r="F364" s="167" t="s">
        <v>4583</v>
      </c>
      <c r="G364" s="170" t="s">
        <v>4584</v>
      </c>
      <c r="H364" s="170" t="s">
        <v>4585</v>
      </c>
      <c r="I364" s="170" t="s">
        <v>4586</v>
      </c>
      <c r="J364" s="119">
        <v>391</v>
      </c>
      <c r="K364" s="122">
        <v>41463</v>
      </c>
      <c r="L364" s="167" t="s">
        <v>4592</v>
      </c>
      <c r="M364" s="171">
        <v>32</v>
      </c>
      <c r="N364" s="394"/>
    </row>
    <row r="365" spans="1:14" s="46" customFormat="1" ht="31.5" outlineLevel="1">
      <c r="A365" s="171" t="s">
        <v>830</v>
      </c>
      <c r="B365" s="119" t="s">
        <v>330</v>
      </c>
      <c r="C365" s="168" t="s">
        <v>133</v>
      </c>
      <c r="D365" s="169" t="s">
        <v>4593</v>
      </c>
      <c r="E365" s="170">
        <v>55.665790000000001</v>
      </c>
      <c r="F365" s="167" t="s">
        <v>577</v>
      </c>
      <c r="G365" s="170" t="s">
        <v>546</v>
      </c>
      <c r="H365" s="170" t="s">
        <v>457</v>
      </c>
      <c r="I365" s="170" t="s">
        <v>458</v>
      </c>
      <c r="J365" s="119">
        <v>393</v>
      </c>
      <c r="K365" s="122">
        <v>40742</v>
      </c>
      <c r="L365" s="167" t="s">
        <v>1659</v>
      </c>
      <c r="M365" s="171">
        <v>32</v>
      </c>
      <c r="N365" s="394"/>
    </row>
    <row r="366" spans="1:14" s="46" customFormat="1" ht="31.5" outlineLevel="1">
      <c r="A366" s="171" t="s">
        <v>831</v>
      </c>
      <c r="B366" s="119" t="s">
        <v>330</v>
      </c>
      <c r="C366" s="168" t="s">
        <v>133</v>
      </c>
      <c r="D366" s="169" t="s">
        <v>4594</v>
      </c>
      <c r="E366" s="170">
        <v>55.665790000000001</v>
      </c>
      <c r="F366" s="167" t="s">
        <v>577</v>
      </c>
      <c r="G366" s="170" t="s">
        <v>546</v>
      </c>
      <c r="H366" s="170" t="s">
        <v>457</v>
      </c>
      <c r="I366" s="170" t="s">
        <v>458</v>
      </c>
      <c r="J366" s="119">
        <v>521</v>
      </c>
      <c r="K366" s="122" t="s">
        <v>3204</v>
      </c>
      <c r="L366" s="167" t="s">
        <v>1662</v>
      </c>
      <c r="M366" s="171">
        <v>32</v>
      </c>
      <c r="N366" s="394"/>
    </row>
    <row r="367" spans="1:14" s="46" customFormat="1" ht="31.5" outlineLevel="1">
      <c r="A367" s="171" t="s">
        <v>832</v>
      </c>
      <c r="B367" s="119" t="s">
        <v>330</v>
      </c>
      <c r="C367" s="168" t="s">
        <v>133</v>
      </c>
      <c r="D367" s="184" t="s">
        <v>4519</v>
      </c>
      <c r="E367" s="170">
        <v>39.745629999999998</v>
      </c>
      <c r="F367" s="167" t="s">
        <v>577</v>
      </c>
      <c r="G367" s="170" t="s">
        <v>546</v>
      </c>
      <c r="H367" s="170" t="s">
        <v>457</v>
      </c>
      <c r="I367" s="170" t="s">
        <v>458</v>
      </c>
      <c r="J367" s="119">
        <v>774</v>
      </c>
      <c r="K367" s="122" t="s">
        <v>3016</v>
      </c>
      <c r="L367" s="167" t="s">
        <v>4595</v>
      </c>
      <c r="M367" s="171">
        <v>32</v>
      </c>
      <c r="N367" s="394"/>
    </row>
    <row r="368" spans="1:14" s="46" customFormat="1" ht="31.5" outlineLevel="1">
      <c r="A368" s="171" t="s">
        <v>833</v>
      </c>
      <c r="B368" s="119" t="s">
        <v>330</v>
      </c>
      <c r="C368" s="168" t="s">
        <v>133</v>
      </c>
      <c r="D368" s="184" t="s">
        <v>1575</v>
      </c>
      <c r="E368" s="170">
        <v>45.598149999999997</v>
      </c>
      <c r="F368" s="167" t="s">
        <v>577</v>
      </c>
      <c r="G368" s="170" t="s">
        <v>546</v>
      </c>
      <c r="H368" s="170" t="s">
        <v>457</v>
      </c>
      <c r="I368" s="170" t="s">
        <v>458</v>
      </c>
      <c r="J368" s="119">
        <v>891</v>
      </c>
      <c r="K368" s="122" t="s">
        <v>4596</v>
      </c>
      <c r="L368" s="167" t="s">
        <v>1578</v>
      </c>
      <c r="M368" s="171">
        <v>32</v>
      </c>
      <c r="N368" s="394"/>
    </row>
    <row r="369" spans="1:14" s="46" customFormat="1" ht="47.25" customHeight="1" outlineLevel="1">
      <c r="A369" s="171" t="s">
        <v>834</v>
      </c>
      <c r="B369" s="119" t="s">
        <v>331</v>
      </c>
      <c r="C369" s="168" t="s">
        <v>133</v>
      </c>
      <c r="D369" s="184" t="s">
        <v>1584</v>
      </c>
      <c r="E369" s="170">
        <v>102.92662</v>
      </c>
      <c r="F369" s="167" t="s">
        <v>577</v>
      </c>
      <c r="G369" s="170" t="s">
        <v>547</v>
      </c>
      <c r="H369" s="170" t="s">
        <v>464</v>
      </c>
      <c r="I369" s="170" t="s">
        <v>465</v>
      </c>
      <c r="J369" s="119">
        <v>48</v>
      </c>
      <c r="K369" s="122">
        <v>40926</v>
      </c>
      <c r="L369" s="167" t="s">
        <v>1586</v>
      </c>
      <c r="M369" s="171">
        <v>32</v>
      </c>
      <c r="N369" s="394" t="s">
        <v>4597</v>
      </c>
    </row>
    <row r="370" spans="1:14" s="46" customFormat="1" ht="31.5" outlineLevel="1">
      <c r="A370" s="171" t="s">
        <v>835</v>
      </c>
      <c r="B370" s="119" t="s">
        <v>331</v>
      </c>
      <c r="C370" s="168" t="s">
        <v>133</v>
      </c>
      <c r="D370" s="184" t="s">
        <v>4598</v>
      </c>
      <c r="E370" s="170">
        <v>43.241500000000002</v>
      </c>
      <c r="F370" s="167" t="s">
        <v>577</v>
      </c>
      <c r="G370" s="170" t="s">
        <v>547</v>
      </c>
      <c r="H370" s="170" t="s">
        <v>464</v>
      </c>
      <c r="I370" s="170" t="s">
        <v>465</v>
      </c>
      <c r="J370" s="119">
        <v>123</v>
      </c>
      <c r="K370" s="122" t="s">
        <v>4599</v>
      </c>
      <c r="L370" s="167" t="s">
        <v>4600</v>
      </c>
      <c r="M370" s="171">
        <v>32</v>
      </c>
      <c r="N370" s="394"/>
    </row>
    <row r="371" spans="1:14" s="46" customFormat="1" ht="31.5" outlineLevel="1">
      <c r="A371" s="171" t="s">
        <v>836</v>
      </c>
      <c r="B371" s="119" t="s">
        <v>331</v>
      </c>
      <c r="C371" s="168" t="s">
        <v>133</v>
      </c>
      <c r="D371" s="169" t="s">
        <v>4601</v>
      </c>
      <c r="E371" s="170">
        <v>56.30198</v>
      </c>
      <c r="F371" s="167" t="s">
        <v>577</v>
      </c>
      <c r="G371" s="170" t="s">
        <v>547</v>
      </c>
      <c r="H371" s="170" t="s">
        <v>464</v>
      </c>
      <c r="I371" s="170" t="s">
        <v>465</v>
      </c>
      <c r="J371" s="119">
        <v>270</v>
      </c>
      <c r="K371" s="122" t="s">
        <v>4602</v>
      </c>
      <c r="L371" s="167" t="s">
        <v>1684</v>
      </c>
      <c r="M371" s="171">
        <v>32</v>
      </c>
      <c r="N371" s="394"/>
    </row>
    <row r="372" spans="1:14" s="46" customFormat="1" ht="31.5" outlineLevel="1">
      <c r="A372" s="171" t="s">
        <v>837</v>
      </c>
      <c r="B372" s="119" t="s">
        <v>331</v>
      </c>
      <c r="C372" s="168" t="s">
        <v>133</v>
      </c>
      <c r="D372" s="184" t="s">
        <v>1588</v>
      </c>
      <c r="E372" s="170">
        <v>85.021039999999999</v>
      </c>
      <c r="F372" s="167" t="s">
        <v>577</v>
      </c>
      <c r="G372" s="170" t="s">
        <v>547</v>
      </c>
      <c r="H372" s="170" t="s">
        <v>464</v>
      </c>
      <c r="I372" s="170" t="s">
        <v>465</v>
      </c>
      <c r="J372" s="119">
        <v>603</v>
      </c>
      <c r="K372" s="122">
        <v>41141</v>
      </c>
      <c r="L372" s="167" t="s">
        <v>1590</v>
      </c>
      <c r="M372" s="171">
        <v>32</v>
      </c>
      <c r="N372" s="394"/>
    </row>
    <row r="373" spans="1:14" s="46" customFormat="1" ht="31.5" outlineLevel="1">
      <c r="A373" s="171" t="s">
        <v>838</v>
      </c>
      <c r="B373" s="119" t="s">
        <v>331</v>
      </c>
      <c r="C373" s="168" t="s">
        <v>133</v>
      </c>
      <c r="D373" s="184" t="s">
        <v>4603</v>
      </c>
      <c r="E373" s="170">
        <v>51.199530000000003</v>
      </c>
      <c r="F373" s="167" t="s">
        <v>577</v>
      </c>
      <c r="G373" s="170" t="s">
        <v>547</v>
      </c>
      <c r="H373" s="170" t="s">
        <v>464</v>
      </c>
      <c r="I373" s="170" t="s">
        <v>465</v>
      </c>
      <c r="J373" s="119">
        <v>668</v>
      </c>
      <c r="K373" s="122">
        <v>40876</v>
      </c>
      <c r="L373" s="167" t="s">
        <v>4604</v>
      </c>
      <c r="M373" s="171">
        <v>32</v>
      </c>
      <c r="N373" s="394"/>
    </row>
    <row r="374" spans="1:14" s="46" customFormat="1" ht="31.5" outlineLevel="1">
      <c r="A374" s="171" t="s">
        <v>839</v>
      </c>
      <c r="B374" s="119" t="s">
        <v>331</v>
      </c>
      <c r="C374" s="168" t="s">
        <v>133</v>
      </c>
      <c r="D374" s="169" t="s">
        <v>4605</v>
      </c>
      <c r="E374" s="170">
        <v>58.554070000000003</v>
      </c>
      <c r="F374" s="167" t="s">
        <v>577</v>
      </c>
      <c r="G374" s="170" t="s">
        <v>547</v>
      </c>
      <c r="H374" s="170" t="s">
        <v>464</v>
      </c>
      <c r="I374" s="170" t="s">
        <v>465</v>
      </c>
      <c r="J374" s="119">
        <v>911</v>
      </c>
      <c r="K374" s="122">
        <v>41240</v>
      </c>
      <c r="L374" s="167" t="s">
        <v>205</v>
      </c>
      <c r="M374" s="171">
        <v>32</v>
      </c>
      <c r="N374" s="394"/>
    </row>
    <row r="375" spans="1:14" s="46" customFormat="1" ht="30" customHeight="1" outlineLevel="1">
      <c r="A375" s="418" t="s">
        <v>840</v>
      </c>
      <c r="B375" s="411" t="s">
        <v>332</v>
      </c>
      <c r="C375" s="397" t="s">
        <v>133</v>
      </c>
      <c r="D375" s="413" t="s">
        <v>4606</v>
      </c>
      <c r="E375" s="399">
        <v>304.33622000000003</v>
      </c>
      <c r="F375" s="167" t="s">
        <v>4607</v>
      </c>
      <c r="G375" s="126">
        <v>6300004734</v>
      </c>
      <c r="H375" s="171" t="s">
        <v>4608</v>
      </c>
      <c r="I375" s="126">
        <v>4493</v>
      </c>
      <c r="J375" s="412">
        <v>51</v>
      </c>
      <c r="K375" s="417" t="s">
        <v>156</v>
      </c>
      <c r="L375" s="394" t="s">
        <v>4609</v>
      </c>
      <c r="M375" s="418">
        <v>32</v>
      </c>
      <c r="N375" s="394" t="s">
        <v>4610</v>
      </c>
    </row>
    <row r="376" spans="1:14" s="46" customFormat="1" outlineLevel="1">
      <c r="A376" s="418"/>
      <c r="B376" s="411"/>
      <c r="C376" s="397"/>
      <c r="D376" s="413"/>
      <c r="E376" s="399"/>
      <c r="F376" s="167" t="s">
        <v>4611</v>
      </c>
      <c r="G376" s="170" t="s">
        <v>4612</v>
      </c>
      <c r="H376" s="171" t="s">
        <v>4561</v>
      </c>
      <c r="I376" s="126">
        <v>1111</v>
      </c>
      <c r="J376" s="412"/>
      <c r="K376" s="417"/>
      <c r="L376" s="394"/>
      <c r="M376" s="418"/>
      <c r="N376" s="394"/>
    </row>
    <row r="377" spans="1:14" s="46" customFormat="1" ht="31.5" outlineLevel="1">
      <c r="A377" s="171" t="s">
        <v>841</v>
      </c>
      <c r="B377" s="211" t="s">
        <v>332</v>
      </c>
      <c r="C377" s="168" t="s">
        <v>133</v>
      </c>
      <c r="D377" s="184" t="s">
        <v>4613</v>
      </c>
      <c r="E377" s="170">
        <v>36.347540000000002</v>
      </c>
      <c r="F377" s="167" t="s">
        <v>4611</v>
      </c>
      <c r="G377" s="170" t="s">
        <v>549</v>
      </c>
      <c r="H377" s="170" t="s">
        <v>459</v>
      </c>
      <c r="I377" s="126" t="s">
        <v>460</v>
      </c>
      <c r="J377" s="119">
        <v>357</v>
      </c>
      <c r="K377" s="122" t="s">
        <v>4614</v>
      </c>
      <c r="L377" s="167" t="s">
        <v>4615</v>
      </c>
      <c r="M377" s="171">
        <v>32</v>
      </c>
      <c r="N377" s="394"/>
    </row>
    <row r="378" spans="1:14" s="46" customFormat="1" ht="47.25" customHeight="1" outlineLevel="1">
      <c r="A378" s="171" t="s">
        <v>842</v>
      </c>
      <c r="B378" s="119" t="s">
        <v>333</v>
      </c>
      <c r="C378" s="168" t="s">
        <v>133</v>
      </c>
      <c r="D378" s="184" t="s">
        <v>4616</v>
      </c>
      <c r="E378" s="170">
        <v>52.21678</v>
      </c>
      <c r="F378" s="167" t="s">
        <v>4617</v>
      </c>
      <c r="G378" s="170" t="s">
        <v>3205</v>
      </c>
      <c r="H378" s="170" t="s">
        <v>459</v>
      </c>
      <c r="I378" s="170" t="s">
        <v>4535</v>
      </c>
      <c r="J378" s="119">
        <v>208</v>
      </c>
      <c r="K378" s="122">
        <v>41402</v>
      </c>
      <c r="L378" s="167" t="s">
        <v>4618</v>
      </c>
      <c r="M378" s="171">
        <v>32</v>
      </c>
      <c r="N378" s="394" t="s">
        <v>4619</v>
      </c>
    </row>
    <row r="379" spans="1:14" s="46" customFormat="1" ht="47.25" outlineLevel="1">
      <c r="A379" s="171" t="s">
        <v>843</v>
      </c>
      <c r="B379" s="119" t="s">
        <v>333</v>
      </c>
      <c r="C379" s="168" t="s">
        <v>133</v>
      </c>
      <c r="D379" s="169" t="s">
        <v>4620</v>
      </c>
      <c r="E379" s="170">
        <v>41.884010000000004</v>
      </c>
      <c r="F379" s="167" t="s">
        <v>4617</v>
      </c>
      <c r="G379" s="170" t="s">
        <v>3205</v>
      </c>
      <c r="H379" s="170" t="s">
        <v>459</v>
      </c>
      <c r="I379" s="170" t="s">
        <v>4535</v>
      </c>
      <c r="J379" s="119">
        <v>245</v>
      </c>
      <c r="K379" s="122">
        <v>40991</v>
      </c>
      <c r="L379" s="167" t="s">
        <v>1692</v>
      </c>
      <c r="M379" s="171">
        <v>32</v>
      </c>
      <c r="N379" s="394"/>
    </row>
    <row r="380" spans="1:14" s="46" customFormat="1" ht="31.5" outlineLevel="1">
      <c r="A380" s="171" t="s">
        <v>844</v>
      </c>
      <c r="B380" s="119" t="s">
        <v>333</v>
      </c>
      <c r="C380" s="168" t="s">
        <v>133</v>
      </c>
      <c r="D380" s="237" t="s">
        <v>4621</v>
      </c>
      <c r="E380" s="170">
        <v>39.817480000000003</v>
      </c>
      <c r="F380" s="167" t="s">
        <v>4617</v>
      </c>
      <c r="G380" s="170" t="s">
        <v>3205</v>
      </c>
      <c r="H380" s="170" t="s">
        <v>459</v>
      </c>
      <c r="I380" s="170" t="s">
        <v>4535</v>
      </c>
      <c r="J380" s="119">
        <v>653</v>
      </c>
      <c r="K380" s="122">
        <v>41157</v>
      </c>
      <c r="L380" s="167" t="s">
        <v>4622</v>
      </c>
      <c r="M380" s="171">
        <v>32</v>
      </c>
      <c r="N380" s="394"/>
    </row>
    <row r="381" spans="1:14" s="46" customFormat="1" ht="47.25" outlineLevel="1">
      <c r="A381" s="171" t="s">
        <v>845</v>
      </c>
      <c r="B381" s="119" t="s">
        <v>333</v>
      </c>
      <c r="C381" s="168" t="s">
        <v>133</v>
      </c>
      <c r="D381" s="169" t="s">
        <v>4623</v>
      </c>
      <c r="E381" s="170">
        <v>63.789430000000003</v>
      </c>
      <c r="F381" s="167" t="s">
        <v>4617</v>
      </c>
      <c r="G381" s="170" t="s">
        <v>3205</v>
      </c>
      <c r="H381" s="170" t="s">
        <v>459</v>
      </c>
      <c r="I381" s="170" t="s">
        <v>4535</v>
      </c>
      <c r="J381" s="119">
        <v>658</v>
      </c>
      <c r="K381" s="122">
        <v>41157</v>
      </c>
      <c r="L381" s="167" t="s">
        <v>1601</v>
      </c>
      <c r="M381" s="171">
        <v>32</v>
      </c>
      <c r="N381" s="394"/>
    </row>
    <row r="382" spans="1:14" s="46" customFormat="1" ht="47.25" outlineLevel="1">
      <c r="A382" s="171" t="s">
        <v>846</v>
      </c>
      <c r="B382" s="119" t="s">
        <v>333</v>
      </c>
      <c r="C382" s="168" t="s">
        <v>133</v>
      </c>
      <c r="D382" s="169" t="s">
        <v>4623</v>
      </c>
      <c r="E382" s="170">
        <v>73.708830000000006</v>
      </c>
      <c r="F382" s="167" t="s">
        <v>4617</v>
      </c>
      <c r="G382" s="170" t="s">
        <v>3205</v>
      </c>
      <c r="H382" s="170" t="s">
        <v>459</v>
      </c>
      <c r="I382" s="170" t="s">
        <v>4535</v>
      </c>
      <c r="J382" s="119">
        <v>726</v>
      </c>
      <c r="K382" s="122">
        <v>41165</v>
      </c>
      <c r="L382" s="167" t="s">
        <v>1604</v>
      </c>
      <c r="M382" s="171">
        <v>32</v>
      </c>
      <c r="N382" s="394"/>
    </row>
    <row r="383" spans="1:14" s="46" customFormat="1" ht="47.25" outlineLevel="1">
      <c r="A383" s="171" t="s">
        <v>847</v>
      </c>
      <c r="B383" s="119" t="s">
        <v>333</v>
      </c>
      <c r="C383" s="168" t="s">
        <v>133</v>
      </c>
      <c r="D383" s="169" t="s">
        <v>4624</v>
      </c>
      <c r="E383" s="170">
        <v>70.402320000000003</v>
      </c>
      <c r="F383" s="167" t="s">
        <v>4617</v>
      </c>
      <c r="G383" s="170" t="s">
        <v>3205</v>
      </c>
      <c r="H383" s="170" t="s">
        <v>459</v>
      </c>
      <c r="I383" s="170" t="s">
        <v>4535</v>
      </c>
      <c r="J383" s="119">
        <v>912</v>
      </c>
      <c r="K383" s="122">
        <v>41241</v>
      </c>
      <c r="L383" s="167" t="s">
        <v>1688</v>
      </c>
      <c r="M383" s="171">
        <v>32</v>
      </c>
      <c r="N383" s="394"/>
    </row>
    <row r="384" spans="1:14" s="46" customFormat="1" ht="37.5" customHeight="1" outlineLevel="1">
      <c r="A384" s="418" t="s">
        <v>848</v>
      </c>
      <c r="B384" s="412" t="s">
        <v>334</v>
      </c>
      <c r="C384" s="397" t="s">
        <v>133</v>
      </c>
      <c r="D384" s="398" t="s">
        <v>4625</v>
      </c>
      <c r="E384" s="399">
        <v>340.78399000000002</v>
      </c>
      <c r="F384" s="167" t="s">
        <v>4626</v>
      </c>
      <c r="G384" s="170" t="s">
        <v>4627</v>
      </c>
      <c r="H384" s="171" t="s">
        <v>3424</v>
      </c>
      <c r="I384" s="126">
        <v>3296</v>
      </c>
      <c r="J384" s="412">
        <v>45</v>
      </c>
      <c r="K384" s="417" t="s">
        <v>4628</v>
      </c>
      <c r="L384" s="394" t="s">
        <v>1695</v>
      </c>
      <c r="M384" s="418">
        <v>32</v>
      </c>
      <c r="N384" s="394" t="s">
        <v>4629</v>
      </c>
    </row>
    <row r="385" spans="1:15" s="46" customFormat="1" ht="24.75" customHeight="1" outlineLevel="1">
      <c r="A385" s="418"/>
      <c r="B385" s="412"/>
      <c r="C385" s="397"/>
      <c r="D385" s="398"/>
      <c r="E385" s="399"/>
      <c r="F385" s="167" t="s">
        <v>4630</v>
      </c>
      <c r="G385" s="170" t="s">
        <v>4631</v>
      </c>
      <c r="H385" s="171" t="s">
        <v>4632</v>
      </c>
      <c r="I385" s="126">
        <v>425</v>
      </c>
      <c r="J385" s="412"/>
      <c r="K385" s="417"/>
      <c r="L385" s="394"/>
      <c r="M385" s="418"/>
      <c r="N385" s="394"/>
    </row>
    <row r="386" spans="1:15" s="46" customFormat="1" ht="94.5" outlineLevel="1">
      <c r="A386" s="171" t="s">
        <v>849</v>
      </c>
      <c r="B386" s="119" t="s">
        <v>334</v>
      </c>
      <c r="C386" s="168" t="s">
        <v>133</v>
      </c>
      <c r="D386" s="184" t="s">
        <v>4633</v>
      </c>
      <c r="E386" s="170">
        <v>69.286349999999999</v>
      </c>
      <c r="F386" s="167" t="s">
        <v>4630</v>
      </c>
      <c r="G386" s="170" t="s">
        <v>3206</v>
      </c>
      <c r="H386" s="170" t="s">
        <v>3207</v>
      </c>
      <c r="I386" s="170" t="s">
        <v>4545</v>
      </c>
      <c r="J386" s="119">
        <v>818</v>
      </c>
      <c r="K386" s="122">
        <v>41206</v>
      </c>
      <c r="L386" s="167" t="s">
        <v>4634</v>
      </c>
      <c r="M386" s="171">
        <v>32</v>
      </c>
      <c r="N386" s="394"/>
    </row>
    <row r="387" spans="1:15" s="46" customFormat="1" ht="39" customHeight="1" outlineLevel="1">
      <c r="A387" s="171" t="s">
        <v>850</v>
      </c>
      <c r="B387" s="119" t="s">
        <v>335</v>
      </c>
      <c r="C387" s="168" t="s">
        <v>133</v>
      </c>
      <c r="D387" s="169" t="s">
        <v>4635</v>
      </c>
      <c r="E387" s="170">
        <v>597.28074000000004</v>
      </c>
      <c r="F387" s="167" t="s">
        <v>3209</v>
      </c>
      <c r="G387" s="170" t="s">
        <v>3210</v>
      </c>
      <c r="H387" s="170" t="s">
        <v>3196</v>
      </c>
      <c r="I387" s="170" t="s">
        <v>3211</v>
      </c>
      <c r="J387" s="119">
        <v>221</v>
      </c>
      <c r="K387" s="122" t="s">
        <v>3212</v>
      </c>
      <c r="L387" s="167" t="s">
        <v>1618</v>
      </c>
      <c r="M387" s="171">
        <v>32</v>
      </c>
      <c r="N387" s="394" t="s">
        <v>4636</v>
      </c>
    </row>
    <row r="388" spans="1:15" s="46" customFormat="1" ht="31.5" outlineLevel="1">
      <c r="A388" s="171" t="s">
        <v>851</v>
      </c>
      <c r="B388" s="119" t="s">
        <v>335</v>
      </c>
      <c r="C388" s="168" t="s">
        <v>133</v>
      </c>
      <c r="D388" s="169" t="s">
        <v>4637</v>
      </c>
      <c r="E388" s="170">
        <v>306.20416999999998</v>
      </c>
      <c r="F388" s="167" t="s">
        <v>4607</v>
      </c>
      <c r="G388" s="170" t="s">
        <v>3199</v>
      </c>
      <c r="H388" s="170" t="s">
        <v>4638</v>
      </c>
      <c r="I388" s="170" t="s">
        <v>4524</v>
      </c>
      <c r="J388" s="119">
        <v>531</v>
      </c>
      <c r="K388" s="122">
        <v>41519</v>
      </c>
      <c r="L388" s="167" t="s">
        <v>1707</v>
      </c>
      <c r="M388" s="171">
        <v>32</v>
      </c>
      <c r="N388" s="394"/>
    </row>
    <row r="389" spans="1:15" s="46" customFormat="1" ht="47.25" outlineLevel="1">
      <c r="A389" s="171" t="s">
        <v>852</v>
      </c>
      <c r="B389" s="119" t="s">
        <v>335</v>
      </c>
      <c r="C389" s="168" t="s">
        <v>133</v>
      </c>
      <c r="D389" s="169" t="s">
        <v>4639</v>
      </c>
      <c r="E389" s="170">
        <v>43.836010000000002</v>
      </c>
      <c r="F389" s="167" t="s">
        <v>4640</v>
      </c>
      <c r="G389" s="170" t="s">
        <v>4641</v>
      </c>
      <c r="H389" s="170" t="s">
        <v>4642</v>
      </c>
      <c r="I389" s="170" t="s">
        <v>4538</v>
      </c>
      <c r="J389" s="119">
        <v>695</v>
      </c>
      <c r="K389" s="122">
        <v>40865</v>
      </c>
      <c r="L389" s="167" t="s">
        <v>1613</v>
      </c>
      <c r="M389" s="171">
        <v>32</v>
      </c>
      <c r="N389" s="394"/>
    </row>
    <row r="390" spans="1:15" s="238" customFormat="1" ht="31.5" outlineLevel="1">
      <c r="A390" s="171" t="s">
        <v>853</v>
      </c>
      <c r="B390" s="171" t="s">
        <v>336</v>
      </c>
      <c r="C390" s="155" t="s">
        <v>133</v>
      </c>
      <c r="D390" s="156" t="s">
        <v>4643</v>
      </c>
      <c r="E390" s="170">
        <v>4493.4496600000002</v>
      </c>
      <c r="F390" s="167" t="s">
        <v>4611</v>
      </c>
      <c r="G390" s="170" t="s">
        <v>4612</v>
      </c>
      <c r="H390" s="170">
        <v>41548</v>
      </c>
      <c r="I390" s="170">
        <v>1111.47379</v>
      </c>
      <c r="J390" s="119">
        <v>268</v>
      </c>
      <c r="K390" s="122" t="s">
        <v>3208</v>
      </c>
      <c r="L390" s="167" t="s">
        <v>1453</v>
      </c>
      <c r="M390" s="171">
        <v>32</v>
      </c>
      <c r="N390" s="167" t="s">
        <v>4644</v>
      </c>
    </row>
    <row r="391" spans="1:15" s="46" customFormat="1" ht="31.5" outlineLevel="1">
      <c r="A391" s="171" t="s">
        <v>854</v>
      </c>
      <c r="B391" s="230" t="s">
        <v>337</v>
      </c>
      <c r="C391" s="168" t="s">
        <v>133</v>
      </c>
      <c r="D391" s="169" t="s">
        <v>4645</v>
      </c>
      <c r="E391" s="170">
        <v>381.49290000000002</v>
      </c>
      <c r="F391" s="167" t="s">
        <v>4607</v>
      </c>
      <c r="G391" s="170" t="s">
        <v>3199</v>
      </c>
      <c r="H391" s="170" t="s">
        <v>4638</v>
      </c>
      <c r="I391" s="170" t="s">
        <v>4524</v>
      </c>
      <c r="J391" s="119">
        <v>446</v>
      </c>
      <c r="K391" s="122">
        <v>41485</v>
      </c>
      <c r="L391" s="167" t="s">
        <v>1737</v>
      </c>
      <c r="M391" s="171">
        <v>32</v>
      </c>
      <c r="N391" s="167" t="s">
        <v>4646</v>
      </c>
    </row>
    <row r="392" spans="1:15" s="46" customFormat="1" ht="31.5" outlineLevel="1">
      <c r="A392" s="171" t="s">
        <v>855</v>
      </c>
      <c r="B392" s="230" t="s">
        <v>338</v>
      </c>
      <c r="C392" s="168" t="s">
        <v>133</v>
      </c>
      <c r="D392" s="169" t="s">
        <v>1763</v>
      </c>
      <c r="E392" s="170">
        <v>161.92784999999998</v>
      </c>
      <c r="F392" s="167" t="s">
        <v>4607</v>
      </c>
      <c r="G392" s="170" t="s">
        <v>3199</v>
      </c>
      <c r="H392" s="170" t="s">
        <v>4638</v>
      </c>
      <c r="I392" s="170" t="s">
        <v>4524</v>
      </c>
      <c r="J392" s="119" t="s">
        <v>1764</v>
      </c>
      <c r="K392" s="122">
        <v>41498</v>
      </c>
      <c r="L392" s="167" t="s">
        <v>1765</v>
      </c>
      <c r="M392" s="171">
        <v>32</v>
      </c>
      <c r="N392" s="167" t="s">
        <v>4647</v>
      </c>
    </row>
    <row r="393" spans="1:15" s="46" customFormat="1" ht="31.5" outlineLevel="1">
      <c r="A393" s="171" t="s">
        <v>856</v>
      </c>
      <c r="B393" s="230" t="s">
        <v>339</v>
      </c>
      <c r="C393" s="168" t="s">
        <v>133</v>
      </c>
      <c r="D393" s="169" t="s">
        <v>4648</v>
      </c>
      <c r="E393" s="170">
        <v>579.30050000000006</v>
      </c>
      <c r="F393" s="167" t="s">
        <v>4607</v>
      </c>
      <c r="G393" s="170" t="s">
        <v>3199</v>
      </c>
      <c r="H393" s="170" t="s">
        <v>4638</v>
      </c>
      <c r="I393" s="170" t="s">
        <v>4524</v>
      </c>
      <c r="J393" s="119">
        <v>492</v>
      </c>
      <c r="K393" s="122">
        <v>41508</v>
      </c>
      <c r="L393" s="167" t="s">
        <v>4649</v>
      </c>
      <c r="M393" s="171">
        <v>32</v>
      </c>
      <c r="N393" s="167" t="s">
        <v>4650</v>
      </c>
    </row>
    <row r="394" spans="1:15" s="46" customFormat="1" ht="47.25" outlineLevel="1">
      <c r="A394" s="171" t="s">
        <v>857</v>
      </c>
      <c r="B394" s="230" t="s">
        <v>340</v>
      </c>
      <c r="C394" s="168" t="s">
        <v>133</v>
      </c>
      <c r="D394" s="169" t="s">
        <v>4651</v>
      </c>
      <c r="E394" s="170">
        <v>180.77302</v>
      </c>
      <c r="F394" s="167" t="s">
        <v>4607</v>
      </c>
      <c r="G394" s="170" t="s">
        <v>3199</v>
      </c>
      <c r="H394" s="170" t="s">
        <v>4638</v>
      </c>
      <c r="I394" s="170" t="s">
        <v>4524</v>
      </c>
      <c r="J394" s="119">
        <v>506</v>
      </c>
      <c r="K394" s="122">
        <v>41519</v>
      </c>
      <c r="L394" s="167" t="s">
        <v>1769</v>
      </c>
      <c r="M394" s="171">
        <v>32</v>
      </c>
      <c r="N394" s="167" t="s">
        <v>4652</v>
      </c>
    </row>
    <row r="395" spans="1:15" s="134" customFormat="1">
      <c r="A395" s="226" t="s">
        <v>859</v>
      </c>
      <c r="B395" s="392" t="s">
        <v>858</v>
      </c>
      <c r="C395" s="410"/>
      <c r="D395" s="410"/>
      <c r="E395" s="133">
        <f>SUM(E396:E499)</f>
        <v>2386.4727600000006</v>
      </c>
      <c r="F395" s="147"/>
      <c r="G395" s="144"/>
      <c r="H395" s="144"/>
      <c r="I395" s="144"/>
      <c r="J395" s="145"/>
      <c r="K395" s="146"/>
      <c r="L395" s="147"/>
      <c r="M395" s="229"/>
      <c r="N395" s="207"/>
      <c r="O395" s="148"/>
    </row>
    <row r="396" spans="1:15" s="46" customFormat="1" ht="31.5" outlineLevel="1">
      <c r="A396" s="171" t="s">
        <v>860</v>
      </c>
      <c r="B396" s="211" t="s">
        <v>316</v>
      </c>
      <c r="C396" s="168" t="s">
        <v>133</v>
      </c>
      <c r="D396" s="169" t="s">
        <v>4653</v>
      </c>
      <c r="E396" s="170">
        <v>3.0089999999999999</v>
      </c>
      <c r="F396" s="167" t="s">
        <v>4654</v>
      </c>
      <c r="G396" s="170" t="s">
        <v>4655</v>
      </c>
      <c r="H396" s="170" t="s">
        <v>3543</v>
      </c>
      <c r="I396" s="170" t="s">
        <v>441</v>
      </c>
      <c r="J396" s="119">
        <v>347</v>
      </c>
      <c r="K396" s="122">
        <v>41456</v>
      </c>
      <c r="L396" s="167" t="s">
        <v>1714</v>
      </c>
      <c r="M396" s="171">
        <v>32</v>
      </c>
      <c r="N396" s="167" t="s">
        <v>4656</v>
      </c>
    </row>
    <row r="397" spans="1:15" s="46" customFormat="1" ht="31.5" outlineLevel="1">
      <c r="A397" s="171" t="s">
        <v>861</v>
      </c>
      <c r="B397" s="119" t="s">
        <v>317</v>
      </c>
      <c r="C397" s="168" t="s">
        <v>133</v>
      </c>
      <c r="D397" s="169" t="s">
        <v>4657</v>
      </c>
      <c r="E397" s="170">
        <v>0</v>
      </c>
      <c r="F397" s="167" t="s">
        <v>441</v>
      </c>
      <c r="G397" s="170" t="s">
        <v>441</v>
      </c>
      <c r="H397" s="170" t="s">
        <v>441</v>
      </c>
      <c r="I397" s="170" t="s">
        <v>441</v>
      </c>
      <c r="J397" s="119">
        <v>3709</v>
      </c>
      <c r="K397" s="122">
        <v>41124</v>
      </c>
      <c r="L397" s="167" t="s">
        <v>4552</v>
      </c>
      <c r="M397" s="171">
        <v>32</v>
      </c>
      <c r="N397" s="167" t="s">
        <v>4658</v>
      </c>
    </row>
    <row r="398" spans="1:15" s="46" customFormat="1" ht="35.25" customHeight="1" outlineLevel="1">
      <c r="A398" s="171" t="s">
        <v>862</v>
      </c>
      <c r="B398" s="119" t="s">
        <v>318</v>
      </c>
      <c r="C398" s="168" t="s">
        <v>133</v>
      </c>
      <c r="D398" s="184" t="s">
        <v>4659</v>
      </c>
      <c r="E398" s="170">
        <v>15.66108</v>
      </c>
      <c r="F398" s="174" t="s">
        <v>1318</v>
      </c>
      <c r="G398" s="170" t="s">
        <v>3171</v>
      </c>
      <c r="H398" s="170" t="s">
        <v>3037</v>
      </c>
      <c r="I398" s="170" t="s">
        <v>3223</v>
      </c>
      <c r="J398" s="119">
        <v>4350</v>
      </c>
      <c r="K398" s="122">
        <v>41568</v>
      </c>
      <c r="L398" s="167" t="s">
        <v>4660</v>
      </c>
      <c r="M398" s="171">
        <v>32</v>
      </c>
      <c r="N398" s="394" t="s">
        <v>4661</v>
      </c>
    </row>
    <row r="399" spans="1:15" s="46" customFormat="1" ht="31.5" outlineLevel="1">
      <c r="A399" s="171" t="s">
        <v>863</v>
      </c>
      <c r="B399" s="119" t="s">
        <v>318</v>
      </c>
      <c r="C399" s="168" t="s">
        <v>133</v>
      </c>
      <c r="D399" s="169" t="s">
        <v>4662</v>
      </c>
      <c r="E399" s="170">
        <v>36.828589999999998</v>
      </c>
      <c r="F399" s="174" t="s">
        <v>1318</v>
      </c>
      <c r="G399" s="170" t="s">
        <v>3171</v>
      </c>
      <c r="H399" s="170" t="s">
        <v>3037</v>
      </c>
      <c r="I399" s="170" t="s">
        <v>3223</v>
      </c>
      <c r="J399" s="119">
        <v>4375</v>
      </c>
      <c r="K399" s="122">
        <v>41577</v>
      </c>
      <c r="L399" s="167" t="s">
        <v>4663</v>
      </c>
      <c r="M399" s="171">
        <v>32</v>
      </c>
      <c r="N399" s="394"/>
    </row>
    <row r="400" spans="1:15" s="46" customFormat="1" ht="31.5" outlineLevel="1">
      <c r="A400" s="171" t="s">
        <v>864</v>
      </c>
      <c r="B400" s="119" t="s">
        <v>318</v>
      </c>
      <c r="C400" s="168" t="s">
        <v>133</v>
      </c>
      <c r="D400" s="169" t="s">
        <v>4664</v>
      </c>
      <c r="E400" s="170">
        <v>28.78668</v>
      </c>
      <c r="F400" s="174" t="s">
        <v>1318</v>
      </c>
      <c r="G400" s="170" t="s">
        <v>3171</v>
      </c>
      <c r="H400" s="170" t="s">
        <v>3037</v>
      </c>
      <c r="I400" s="170" t="s">
        <v>3223</v>
      </c>
      <c r="J400" s="119">
        <v>4406</v>
      </c>
      <c r="K400" s="122">
        <v>41590</v>
      </c>
      <c r="L400" s="167" t="s">
        <v>3213</v>
      </c>
      <c r="M400" s="171">
        <v>32</v>
      </c>
      <c r="N400" s="394"/>
    </row>
    <row r="401" spans="1:14" s="46" customFormat="1" ht="38.25" customHeight="1" outlineLevel="1">
      <c r="A401" s="171" t="s">
        <v>865</v>
      </c>
      <c r="B401" s="119" t="s">
        <v>318</v>
      </c>
      <c r="C401" s="168" t="s">
        <v>133</v>
      </c>
      <c r="D401" s="184" t="s">
        <v>4665</v>
      </c>
      <c r="E401" s="170">
        <v>25.417290000000001</v>
      </c>
      <c r="F401" s="174" t="s">
        <v>1318</v>
      </c>
      <c r="G401" s="170" t="s">
        <v>3171</v>
      </c>
      <c r="H401" s="170" t="s">
        <v>3037</v>
      </c>
      <c r="I401" s="170" t="s">
        <v>3223</v>
      </c>
      <c r="J401" s="119">
        <v>4414</v>
      </c>
      <c r="K401" s="122">
        <v>41592</v>
      </c>
      <c r="L401" s="167" t="s">
        <v>4666</v>
      </c>
      <c r="M401" s="171">
        <v>32</v>
      </c>
      <c r="N401" s="394"/>
    </row>
    <row r="402" spans="1:14" s="46" customFormat="1" ht="47.25" outlineLevel="1">
      <c r="A402" s="171" t="s">
        <v>866</v>
      </c>
      <c r="B402" s="211" t="s">
        <v>319</v>
      </c>
      <c r="C402" s="168" t="s">
        <v>133</v>
      </c>
      <c r="D402" s="169" t="s">
        <v>4667</v>
      </c>
      <c r="E402" s="170">
        <v>35.802040000000034</v>
      </c>
      <c r="F402" s="167" t="s">
        <v>1318</v>
      </c>
      <c r="G402" s="170" t="s">
        <v>4668</v>
      </c>
      <c r="H402" s="170" t="s">
        <v>4669</v>
      </c>
      <c r="I402" s="170" t="s">
        <v>4670</v>
      </c>
      <c r="J402" s="119">
        <v>4583</v>
      </c>
      <c r="K402" s="122">
        <v>41662</v>
      </c>
      <c r="L402" s="167" t="s">
        <v>4671</v>
      </c>
      <c r="M402" s="171">
        <v>32</v>
      </c>
      <c r="N402" s="167" t="s">
        <v>4672</v>
      </c>
    </row>
    <row r="403" spans="1:14" s="46" customFormat="1" ht="47.25" customHeight="1" outlineLevel="1">
      <c r="A403" s="171" t="s">
        <v>867</v>
      </c>
      <c r="B403" s="119" t="s">
        <v>320</v>
      </c>
      <c r="C403" s="168" t="s">
        <v>133</v>
      </c>
      <c r="D403" s="169" t="s">
        <v>4673</v>
      </c>
      <c r="E403" s="170">
        <v>32.040790000000001</v>
      </c>
      <c r="F403" s="174" t="s">
        <v>3652</v>
      </c>
      <c r="G403" s="170" t="s">
        <v>3173</v>
      </c>
      <c r="H403" s="170" t="s">
        <v>3174</v>
      </c>
      <c r="I403" s="170" t="s">
        <v>3221</v>
      </c>
      <c r="J403" s="119">
        <v>482</v>
      </c>
      <c r="K403" s="122">
        <v>41501</v>
      </c>
      <c r="L403" s="167" t="s">
        <v>4674</v>
      </c>
      <c r="M403" s="171">
        <v>32</v>
      </c>
      <c r="N403" s="394" t="s">
        <v>4675</v>
      </c>
    </row>
    <row r="404" spans="1:14" s="46" customFormat="1" ht="31.5" outlineLevel="1">
      <c r="A404" s="171" t="s">
        <v>868</v>
      </c>
      <c r="B404" s="119" t="s">
        <v>320</v>
      </c>
      <c r="C404" s="168" t="s">
        <v>133</v>
      </c>
      <c r="D404" s="169" t="s">
        <v>4676</v>
      </c>
      <c r="E404" s="170">
        <v>16.065149999999999</v>
      </c>
      <c r="F404" s="174" t="s">
        <v>3652</v>
      </c>
      <c r="G404" s="170" t="s">
        <v>3173</v>
      </c>
      <c r="H404" s="170" t="s">
        <v>3174</v>
      </c>
      <c r="I404" s="170" t="s">
        <v>3221</v>
      </c>
      <c r="J404" s="119">
        <v>4426</v>
      </c>
      <c r="K404" s="122">
        <v>41596</v>
      </c>
      <c r="L404" s="167" t="s">
        <v>4677</v>
      </c>
      <c r="M404" s="171">
        <v>32</v>
      </c>
      <c r="N404" s="394"/>
    </row>
    <row r="405" spans="1:14" s="46" customFormat="1" ht="31.5" outlineLevel="1">
      <c r="A405" s="171" t="s">
        <v>869</v>
      </c>
      <c r="B405" s="119" t="s">
        <v>320</v>
      </c>
      <c r="C405" s="168" t="s">
        <v>133</v>
      </c>
      <c r="D405" s="169" t="s">
        <v>4678</v>
      </c>
      <c r="E405" s="170">
        <v>16.065149999999999</v>
      </c>
      <c r="F405" s="174" t="s">
        <v>3652</v>
      </c>
      <c r="G405" s="170" t="s">
        <v>3173</v>
      </c>
      <c r="H405" s="170" t="s">
        <v>3174</v>
      </c>
      <c r="I405" s="170" t="s">
        <v>3221</v>
      </c>
      <c r="J405" s="119">
        <v>4427</v>
      </c>
      <c r="K405" s="122">
        <v>41596</v>
      </c>
      <c r="L405" s="167" t="s">
        <v>4679</v>
      </c>
      <c r="M405" s="171">
        <v>32</v>
      </c>
      <c r="N405" s="394"/>
    </row>
    <row r="406" spans="1:14" s="46" customFormat="1" ht="31.5" outlineLevel="1">
      <c r="A406" s="171" t="s">
        <v>870</v>
      </c>
      <c r="B406" s="119" t="s">
        <v>320</v>
      </c>
      <c r="C406" s="168" t="s">
        <v>133</v>
      </c>
      <c r="D406" s="169" t="s">
        <v>4680</v>
      </c>
      <c r="E406" s="170">
        <v>28.092120000000001</v>
      </c>
      <c r="F406" s="174" t="s">
        <v>3652</v>
      </c>
      <c r="G406" s="170" t="s">
        <v>3173</v>
      </c>
      <c r="H406" s="170" t="s">
        <v>3174</v>
      </c>
      <c r="I406" s="170" t="s">
        <v>3221</v>
      </c>
      <c r="J406" s="119">
        <v>4432</v>
      </c>
      <c r="K406" s="122">
        <v>41597</v>
      </c>
      <c r="L406" s="167" t="s">
        <v>4681</v>
      </c>
      <c r="M406" s="171">
        <v>32</v>
      </c>
      <c r="N406" s="394"/>
    </row>
    <row r="407" spans="1:14" s="46" customFormat="1" ht="31.5" outlineLevel="1">
      <c r="A407" s="171" t="s">
        <v>871</v>
      </c>
      <c r="B407" s="119" t="s">
        <v>320</v>
      </c>
      <c r="C407" s="168" t="s">
        <v>133</v>
      </c>
      <c r="D407" s="169" t="s">
        <v>4682</v>
      </c>
      <c r="E407" s="170">
        <v>13.900779999999999</v>
      </c>
      <c r="F407" s="174" t="s">
        <v>3652</v>
      </c>
      <c r="G407" s="170" t="s">
        <v>3173</v>
      </c>
      <c r="H407" s="170" t="s">
        <v>3174</v>
      </c>
      <c r="I407" s="170" t="s">
        <v>3221</v>
      </c>
      <c r="J407" s="119">
        <v>4438</v>
      </c>
      <c r="K407" s="122">
        <v>41603</v>
      </c>
      <c r="L407" s="167" t="s">
        <v>4683</v>
      </c>
      <c r="M407" s="171">
        <v>32</v>
      </c>
      <c r="N407" s="394"/>
    </row>
    <row r="408" spans="1:14" s="46" customFormat="1" ht="31.5" outlineLevel="1">
      <c r="A408" s="171" t="s">
        <v>872</v>
      </c>
      <c r="B408" s="119" t="s">
        <v>320</v>
      </c>
      <c r="C408" s="168" t="s">
        <v>133</v>
      </c>
      <c r="D408" s="169" t="s">
        <v>4684</v>
      </c>
      <c r="E408" s="170">
        <v>24.39002</v>
      </c>
      <c r="F408" s="174" t="s">
        <v>3652</v>
      </c>
      <c r="G408" s="170" t="s">
        <v>3173</v>
      </c>
      <c r="H408" s="170" t="s">
        <v>3174</v>
      </c>
      <c r="I408" s="170" t="s">
        <v>3221</v>
      </c>
      <c r="J408" s="119">
        <v>4451</v>
      </c>
      <c r="K408" s="122">
        <v>41610</v>
      </c>
      <c r="L408" s="167" t="s">
        <v>1749</v>
      </c>
      <c r="M408" s="171">
        <v>32</v>
      </c>
      <c r="N408" s="394"/>
    </row>
    <row r="409" spans="1:14" s="46" customFormat="1" ht="31.5" outlineLevel="1">
      <c r="A409" s="171" t="s">
        <v>873</v>
      </c>
      <c r="B409" s="119" t="s">
        <v>320</v>
      </c>
      <c r="C409" s="168" t="s">
        <v>133</v>
      </c>
      <c r="D409" s="169" t="s">
        <v>4685</v>
      </c>
      <c r="E409" s="170">
        <v>30.560179999999999</v>
      </c>
      <c r="F409" s="174" t="s">
        <v>3652</v>
      </c>
      <c r="G409" s="170" t="s">
        <v>3173</v>
      </c>
      <c r="H409" s="170" t="s">
        <v>3174</v>
      </c>
      <c r="I409" s="170" t="s">
        <v>3221</v>
      </c>
      <c r="J409" s="119">
        <v>4452</v>
      </c>
      <c r="K409" s="122">
        <v>41610</v>
      </c>
      <c r="L409" s="167" t="s">
        <v>1753</v>
      </c>
      <c r="M409" s="171">
        <v>32</v>
      </c>
      <c r="N409" s="394"/>
    </row>
    <row r="410" spans="1:14" s="46" customFormat="1" ht="31.5" outlineLevel="1">
      <c r="A410" s="171" t="s">
        <v>874</v>
      </c>
      <c r="B410" s="119" t="s">
        <v>320</v>
      </c>
      <c r="C410" s="168" t="s">
        <v>133</v>
      </c>
      <c r="D410" s="184" t="s">
        <v>4686</v>
      </c>
      <c r="E410" s="170">
        <v>13.57671</v>
      </c>
      <c r="F410" s="174" t="s">
        <v>3652</v>
      </c>
      <c r="G410" s="170" t="s">
        <v>3173</v>
      </c>
      <c r="H410" s="170" t="s">
        <v>3174</v>
      </c>
      <c r="I410" s="170" t="s">
        <v>3221</v>
      </c>
      <c r="J410" s="119">
        <v>4470</v>
      </c>
      <c r="K410" s="122">
        <v>41614</v>
      </c>
      <c r="L410" s="167" t="s">
        <v>4687</v>
      </c>
      <c r="M410" s="171">
        <v>32</v>
      </c>
      <c r="N410" s="394"/>
    </row>
    <row r="411" spans="1:14" s="46" customFormat="1" ht="31.5" outlineLevel="1">
      <c r="A411" s="171" t="s">
        <v>875</v>
      </c>
      <c r="B411" s="119" t="s">
        <v>320</v>
      </c>
      <c r="C411" s="168" t="s">
        <v>133</v>
      </c>
      <c r="D411" s="184" t="s">
        <v>4688</v>
      </c>
      <c r="E411" s="170">
        <v>36.113289999999999</v>
      </c>
      <c r="F411" s="174" t="s">
        <v>3652</v>
      </c>
      <c r="G411" s="170" t="s">
        <v>3173</v>
      </c>
      <c r="H411" s="170" t="s">
        <v>3174</v>
      </c>
      <c r="I411" s="170" t="s">
        <v>3221</v>
      </c>
      <c r="J411" s="119">
        <v>4472</v>
      </c>
      <c r="K411" s="122">
        <v>41614</v>
      </c>
      <c r="L411" s="167" t="s">
        <v>4689</v>
      </c>
      <c r="M411" s="171">
        <v>32</v>
      </c>
      <c r="N411" s="394"/>
    </row>
    <row r="412" spans="1:14" s="46" customFormat="1" ht="31.5" customHeight="1" outlineLevel="1">
      <c r="A412" s="171" t="s">
        <v>876</v>
      </c>
      <c r="B412" s="119" t="s">
        <v>320</v>
      </c>
      <c r="C412" s="168" t="s">
        <v>133</v>
      </c>
      <c r="D412" s="169" t="s">
        <v>4690</v>
      </c>
      <c r="E412" s="170">
        <v>34.90204</v>
      </c>
      <c r="F412" s="174" t="s">
        <v>3652</v>
      </c>
      <c r="G412" s="170" t="s">
        <v>3173</v>
      </c>
      <c r="H412" s="170" t="s">
        <v>3174</v>
      </c>
      <c r="I412" s="170" t="s">
        <v>3221</v>
      </c>
      <c r="J412" s="119">
        <v>4515</v>
      </c>
      <c r="K412" s="122">
        <v>41631</v>
      </c>
      <c r="L412" s="167" t="s">
        <v>4691</v>
      </c>
      <c r="M412" s="171">
        <v>32</v>
      </c>
      <c r="N412" s="394"/>
    </row>
    <row r="413" spans="1:14" s="46" customFormat="1" ht="31.5" outlineLevel="1">
      <c r="A413" s="171" t="s">
        <v>877</v>
      </c>
      <c r="B413" s="119" t="s">
        <v>320</v>
      </c>
      <c r="C413" s="168" t="s">
        <v>133</v>
      </c>
      <c r="D413" s="169" t="s">
        <v>4692</v>
      </c>
      <c r="E413" s="170">
        <v>16.065149999999999</v>
      </c>
      <c r="F413" s="174" t="s">
        <v>3652</v>
      </c>
      <c r="G413" s="170" t="s">
        <v>3173</v>
      </c>
      <c r="H413" s="170" t="s">
        <v>3174</v>
      </c>
      <c r="I413" s="170" t="s">
        <v>3221</v>
      </c>
      <c r="J413" s="119">
        <v>4519</v>
      </c>
      <c r="K413" s="122">
        <v>41634</v>
      </c>
      <c r="L413" s="167" t="s">
        <v>3222</v>
      </c>
      <c r="M413" s="171">
        <v>32</v>
      </c>
      <c r="N413" s="394"/>
    </row>
    <row r="414" spans="1:14" s="46" customFormat="1" ht="31.5" outlineLevel="1">
      <c r="A414" s="171" t="s">
        <v>878</v>
      </c>
      <c r="B414" s="119" t="s">
        <v>320</v>
      </c>
      <c r="C414" s="168" t="s">
        <v>133</v>
      </c>
      <c r="D414" s="169" t="s">
        <v>4693</v>
      </c>
      <c r="E414" s="170">
        <v>32.102710000000002</v>
      </c>
      <c r="F414" s="174" t="s">
        <v>3652</v>
      </c>
      <c r="G414" s="170" t="s">
        <v>3173</v>
      </c>
      <c r="H414" s="170" t="s">
        <v>3174</v>
      </c>
      <c r="I414" s="170" t="s">
        <v>3221</v>
      </c>
      <c r="J414" s="119">
        <v>4526</v>
      </c>
      <c r="K414" s="122">
        <v>41635</v>
      </c>
      <c r="L414" s="167" t="s">
        <v>4694</v>
      </c>
      <c r="M414" s="171">
        <v>32</v>
      </c>
      <c r="N414" s="394"/>
    </row>
    <row r="415" spans="1:14" s="46" customFormat="1" ht="31.5" outlineLevel="1">
      <c r="A415" s="171" t="s">
        <v>879</v>
      </c>
      <c r="B415" s="119" t="s">
        <v>321</v>
      </c>
      <c r="C415" s="168" t="s">
        <v>133</v>
      </c>
      <c r="D415" s="169" t="s">
        <v>4695</v>
      </c>
      <c r="E415" s="170">
        <v>1140.3169700000001</v>
      </c>
      <c r="F415" s="167" t="s">
        <v>491</v>
      </c>
      <c r="G415" s="170" t="s">
        <v>4696</v>
      </c>
      <c r="H415" s="170" t="s">
        <v>3424</v>
      </c>
      <c r="I415" s="170" t="s">
        <v>4697</v>
      </c>
      <c r="J415" s="119">
        <v>879</v>
      </c>
      <c r="K415" s="122" t="s">
        <v>4698</v>
      </c>
      <c r="L415" s="167" t="s">
        <v>288</v>
      </c>
      <c r="M415" s="171">
        <v>32</v>
      </c>
      <c r="N415" s="167" t="s">
        <v>4699</v>
      </c>
    </row>
    <row r="416" spans="1:14" s="46" customFormat="1" ht="47.25" customHeight="1" outlineLevel="1">
      <c r="A416" s="171" t="s">
        <v>880</v>
      </c>
      <c r="B416" s="211" t="s">
        <v>322</v>
      </c>
      <c r="C416" s="168" t="s">
        <v>133</v>
      </c>
      <c r="D416" s="169" t="s">
        <v>4700</v>
      </c>
      <c r="E416" s="170">
        <v>29.038229999999999</v>
      </c>
      <c r="F416" s="174" t="s">
        <v>1318</v>
      </c>
      <c r="G416" s="170" t="s">
        <v>3175</v>
      </c>
      <c r="H416" s="170" t="s">
        <v>3176</v>
      </c>
      <c r="I416" s="170" t="s">
        <v>548</v>
      </c>
      <c r="J416" s="119">
        <v>4630</v>
      </c>
      <c r="K416" s="122">
        <v>41709</v>
      </c>
      <c r="L416" s="167" t="s">
        <v>4701</v>
      </c>
      <c r="M416" s="171">
        <v>32</v>
      </c>
      <c r="N416" s="394" t="s">
        <v>4702</v>
      </c>
    </row>
    <row r="417" spans="1:14" s="46" customFormat="1" ht="31.5" outlineLevel="1">
      <c r="A417" s="171" t="s">
        <v>881</v>
      </c>
      <c r="B417" s="211" t="s">
        <v>322</v>
      </c>
      <c r="C417" s="168" t="s">
        <v>133</v>
      </c>
      <c r="D417" s="169" t="s">
        <v>4703</v>
      </c>
      <c r="E417" s="170">
        <v>32.308329999999998</v>
      </c>
      <c r="F417" s="174" t="s">
        <v>1318</v>
      </c>
      <c r="G417" s="170" t="s">
        <v>3175</v>
      </c>
      <c r="H417" s="170" t="s">
        <v>3176</v>
      </c>
      <c r="I417" s="170" t="s">
        <v>548</v>
      </c>
      <c r="J417" s="119">
        <v>4650</v>
      </c>
      <c r="K417" s="122">
        <v>41715</v>
      </c>
      <c r="L417" s="167" t="s">
        <v>4704</v>
      </c>
      <c r="M417" s="171">
        <v>32</v>
      </c>
      <c r="N417" s="394"/>
    </row>
    <row r="418" spans="1:14" s="46" customFormat="1" ht="34.5" customHeight="1" outlineLevel="1">
      <c r="A418" s="171" t="s">
        <v>882</v>
      </c>
      <c r="B418" s="119" t="s">
        <v>323</v>
      </c>
      <c r="C418" s="168" t="s">
        <v>133</v>
      </c>
      <c r="D418" s="169" t="s">
        <v>4705</v>
      </c>
      <c r="E418" s="170">
        <v>0</v>
      </c>
      <c r="F418" s="167" t="s">
        <v>4654</v>
      </c>
      <c r="G418" s="170" t="s">
        <v>4655</v>
      </c>
      <c r="H418" s="170" t="s">
        <v>3543</v>
      </c>
      <c r="I418" s="170" t="s">
        <v>441</v>
      </c>
      <c r="J418" s="119">
        <v>4638</v>
      </c>
      <c r="K418" s="122">
        <v>41771</v>
      </c>
      <c r="L418" s="167" t="s">
        <v>1607</v>
      </c>
      <c r="M418" s="171">
        <v>32</v>
      </c>
      <c r="N418" s="167" t="s">
        <v>4706</v>
      </c>
    </row>
    <row r="419" spans="1:14" s="46" customFormat="1" ht="47.25" customHeight="1" outlineLevel="1">
      <c r="A419" s="171" t="s">
        <v>883</v>
      </c>
      <c r="B419" s="211" t="s">
        <v>324</v>
      </c>
      <c r="C419" s="168" t="s">
        <v>133</v>
      </c>
      <c r="D419" s="169" t="s">
        <v>4707</v>
      </c>
      <c r="E419" s="170">
        <v>19.133489999999998</v>
      </c>
      <c r="F419" s="174" t="s">
        <v>4563</v>
      </c>
      <c r="G419" s="170" t="s">
        <v>3178</v>
      </c>
      <c r="H419" s="170" t="s">
        <v>3179</v>
      </c>
      <c r="I419" s="170" t="s">
        <v>3224</v>
      </c>
      <c r="J419" s="119">
        <v>4618</v>
      </c>
      <c r="K419" s="122">
        <v>41712</v>
      </c>
      <c r="L419" s="167" t="s">
        <v>4708</v>
      </c>
      <c r="M419" s="171">
        <v>32</v>
      </c>
      <c r="N419" s="394" t="s">
        <v>4709</v>
      </c>
    </row>
    <row r="420" spans="1:14" s="46" customFormat="1" ht="31.5" outlineLevel="1">
      <c r="A420" s="171" t="s">
        <v>884</v>
      </c>
      <c r="B420" s="211" t="s">
        <v>324</v>
      </c>
      <c r="C420" s="168" t="s">
        <v>133</v>
      </c>
      <c r="D420" s="169" t="s">
        <v>4710</v>
      </c>
      <c r="E420" s="170">
        <v>35.980449999999998</v>
      </c>
      <c r="F420" s="174" t="s">
        <v>4563</v>
      </c>
      <c r="G420" s="170" t="s">
        <v>3178</v>
      </c>
      <c r="H420" s="170" t="s">
        <v>3179</v>
      </c>
      <c r="I420" s="170" t="s">
        <v>3224</v>
      </c>
      <c r="J420" s="119">
        <v>4653</v>
      </c>
      <c r="K420" s="122">
        <v>41719</v>
      </c>
      <c r="L420" s="167" t="s">
        <v>4711</v>
      </c>
      <c r="M420" s="171">
        <v>32</v>
      </c>
      <c r="N420" s="394"/>
    </row>
    <row r="421" spans="1:14" s="46" customFormat="1" ht="31.5" outlineLevel="1">
      <c r="A421" s="171" t="s">
        <v>885</v>
      </c>
      <c r="B421" s="211" t="s">
        <v>324</v>
      </c>
      <c r="C421" s="168" t="s">
        <v>133</v>
      </c>
      <c r="D421" s="169" t="s">
        <v>4712</v>
      </c>
      <c r="E421" s="170">
        <v>45.591880000000003</v>
      </c>
      <c r="F421" s="174" t="s">
        <v>4563</v>
      </c>
      <c r="G421" s="170" t="s">
        <v>3178</v>
      </c>
      <c r="H421" s="170" t="s">
        <v>3179</v>
      </c>
      <c r="I421" s="170" t="s">
        <v>3224</v>
      </c>
      <c r="J421" s="119">
        <v>4675</v>
      </c>
      <c r="K421" s="122">
        <v>41746</v>
      </c>
      <c r="L421" s="167" t="s">
        <v>4713</v>
      </c>
      <c r="M421" s="171">
        <v>32</v>
      </c>
      <c r="N421" s="394"/>
    </row>
    <row r="422" spans="1:14" s="46" customFormat="1" ht="31.5" outlineLevel="1">
      <c r="A422" s="171" t="s">
        <v>886</v>
      </c>
      <c r="B422" s="211" t="s">
        <v>324</v>
      </c>
      <c r="C422" s="168" t="s">
        <v>133</v>
      </c>
      <c r="D422" s="169" t="s">
        <v>4714</v>
      </c>
      <c r="E422" s="170">
        <v>16.96651</v>
      </c>
      <c r="F422" s="174" t="s">
        <v>4563</v>
      </c>
      <c r="G422" s="170" t="s">
        <v>3178</v>
      </c>
      <c r="H422" s="170" t="s">
        <v>3179</v>
      </c>
      <c r="I422" s="170" t="s">
        <v>3224</v>
      </c>
      <c r="J422" s="119">
        <v>4679</v>
      </c>
      <c r="K422" s="122">
        <v>41737</v>
      </c>
      <c r="L422" s="167" t="s">
        <v>4715</v>
      </c>
      <c r="M422" s="171">
        <v>32</v>
      </c>
      <c r="N422" s="394"/>
    </row>
    <row r="423" spans="1:14" s="46" customFormat="1" ht="47.25" outlineLevel="1">
      <c r="A423" s="171" t="s">
        <v>887</v>
      </c>
      <c r="B423" s="211" t="s">
        <v>324</v>
      </c>
      <c r="C423" s="168" t="s">
        <v>133</v>
      </c>
      <c r="D423" s="169" t="s">
        <v>4716</v>
      </c>
      <c r="E423" s="170">
        <v>51.044550000000001</v>
      </c>
      <c r="F423" s="174" t="s">
        <v>4563</v>
      </c>
      <c r="G423" s="170" t="s">
        <v>3178</v>
      </c>
      <c r="H423" s="170" t="s">
        <v>3179</v>
      </c>
      <c r="I423" s="170" t="s">
        <v>3224</v>
      </c>
      <c r="J423" s="119">
        <v>4700</v>
      </c>
      <c r="K423" s="122">
        <v>41744</v>
      </c>
      <c r="L423" s="167" t="s">
        <v>4717</v>
      </c>
      <c r="M423" s="171">
        <v>32</v>
      </c>
      <c r="N423" s="394"/>
    </row>
    <row r="424" spans="1:14" s="46" customFormat="1" ht="31.5" outlineLevel="1">
      <c r="A424" s="171" t="s">
        <v>888</v>
      </c>
      <c r="B424" s="211" t="s">
        <v>324</v>
      </c>
      <c r="C424" s="168" t="s">
        <v>133</v>
      </c>
      <c r="D424" s="169" t="s">
        <v>4718</v>
      </c>
      <c r="E424" s="170">
        <v>51.044550000000001</v>
      </c>
      <c r="F424" s="174" t="s">
        <v>4563</v>
      </c>
      <c r="G424" s="170" t="s">
        <v>3178</v>
      </c>
      <c r="H424" s="170" t="s">
        <v>3179</v>
      </c>
      <c r="I424" s="170" t="s">
        <v>3224</v>
      </c>
      <c r="J424" s="119">
        <v>4701</v>
      </c>
      <c r="K424" s="122">
        <v>41745</v>
      </c>
      <c r="L424" s="167" t="s">
        <v>4719</v>
      </c>
      <c r="M424" s="171">
        <v>32</v>
      </c>
      <c r="N424" s="394"/>
    </row>
    <row r="425" spans="1:14" s="46" customFormat="1" ht="31.5" outlineLevel="1">
      <c r="A425" s="171" t="s">
        <v>889</v>
      </c>
      <c r="B425" s="211" t="s">
        <v>324</v>
      </c>
      <c r="C425" s="168" t="s">
        <v>133</v>
      </c>
      <c r="D425" s="169" t="s">
        <v>4720</v>
      </c>
      <c r="E425" s="170">
        <v>24.27955</v>
      </c>
      <c r="F425" s="174" t="s">
        <v>4563</v>
      </c>
      <c r="G425" s="170" t="s">
        <v>3178</v>
      </c>
      <c r="H425" s="170" t="s">
        <v>3179</v>
      </c>
      <c r="I425" s="170" t="s">
        <v>3224</v>
      </c>
      <c r="J425" s="119">
        <v>4724</v>
      </c>
      <c r="K425" s="122">
        <v>41745</v>
      </c>
      <c r="L425" s="167" t="s">
        <v>4721</v>
      </c>
      <c r="M425" s="171">
        <v>32</v>
      </c>
      <c r="N425" s="394"/>
    </row>
    <row r="426" spans="1:14" s="46" customFormat="1" ht="47.25" customHeight="1" outlineLevel="1">
      <c r="A426" s="171" t="s">
        <v>890</v>
      </c>
      <c r="B426" s="211" t="s">
        <v>325</v>
      </c>
      <c r="C426" s="168" t="s">
        <v>133</v>
      </c>
      <c r="D426" s="169" t="s">
        <v>4722</v>
      </c>
      <c r="E426" s="170">
        <v>61.073889999999999</v>
      </c>
      <c r="F426" s="174" t="s">
        <v>4563</v>
      </c>
      <c r="G426" s="170" t="s">
        <v>3214</v>
      </c>
      <c r="H426" s="170" t="s">
        <v>3215</v>
      </c>
      <c r="I426" s="170" t="s">
        <v>3218</v>
      </c>
      <c r="J426" s="119">
        <v>4740</v>
      </c>
      <c r="K426" s="122">
        <v>41754</v>
      </c>
      <c r="L426" s="167" t="s">
        <v>4723</v>
      </c>
      <c r="M426" s="171">
        <v>32</v>
      </c>
      <c r="N426" s="394" t="s">
        <v>4724</v>
      </c>
    </row>
    <row r="427" spans="1:14" s="46" customFormat="1" ht="31.5" outlineLevel="1">
      <c r="A427" s="171" t="s">
        <v>891</v>
      </c>
      <c r="B427" s="211" t="s">
        <v>325</v>
      </c>
      <c r="C427" s="168" t="s">
        <v>133</v>
      </c>
      <c r="D427" s="169" t="s">
        <v>4725</v>
      </c>
      <c r="E427" s="170">
        <v>0</v>
      </c>
      <c r="F427" s="174" t="s">
        <v>4563</v>
      </c>
      <c r="G427" s="170" t="s">
        <v>3214</v>
      </c>
      <c r="H427" s="170" t="s">
        <v>3215</v>
      </c>
      <c r="I427" s="170" t="s">
        <v>3218</v>
      </c>
      <c r="J427" s="119">
        <v>4761</v>
      </c>
      <c r="K427" s="122">
        <v>41766</v>
      </c>
      <c r="L427" s="167" t="s">
        <v>4726</v>
      </c>
      <c r="M427" s="171">
        <v>32</v>
      </c>
      <c r="N427" s="394"/>
    </row>
    <row r="428" spans="1:14" s="46" customFormat="1" ht="31.5" outlineLevel="1">
      <c r="A428" s="171" t="s">
        <v>892</v>
      </c>
      <c r="B428" s="211" t="s">
        <v>325</v>
      </c>
      <c r="C428" s="168" t="s">
        <v>133</v>
      </c>
      <c r="D428" s="169" t="s">
        <v>4727</v>
      </c>
      <c r="E428" s="170">
        <v>0</v>
      </c>
      <c r="F428" s="174" t="s">
        <v>4563</v>
      </c>
      <c r="G428" s="170" t="s">
        <v>3214</v>
      </c>
      <c r="H428" s="170" t="s">
        <v>3215</v>
      </c>
      <c r="I428" s="170" t="s">
        <v>3218</v>
      </c>
      <c r="J428" s="119">
        <v>4765</v>
      </c>
      <c r="K428" s="122">
        <v>41764</v>
      </c>
      <c r="L428" s="167" t="s">
        <v>4728</v>
      </c>
      <c r="M428" s="171">
        <v>32</v>
      </c>
      <c r="N428" s="394"/>
    </row>
    <row r="429" spans="1:14" s="46" customFormat="1" ht="31.5" outlineLevel="1">
      <c r="A429" s="171" t="s">
        <v>893</v>
      </c>
      <c r="B429" s="211" t="s">
        <v>325</v>
      </c>
      <c r="C429" s="168" t="s">
        <v>133</v>
      </c>
      <c r="D429" s="169" t="s">
        <v>4729</v>
      </c>
      <c r="E429" s="170">
        <v>0</v>
      </c>
      <c r="F429" s="174" t="s">
        <v>4563</v>
      </c>
      <c r="G429" s="170" t="s">
        <v>3214</v>
      </c>
      <c r="H429" s="170" t="s">
        <v>3215</v>
      </c>
      <c r="I429" s="170" t="s">
        <v>3218</v>
      </c>
      <c r="J429" s="119">
        <v>4787</v>
      </c>
      <c r="K429" s="122">
        <v>41788</v>
      </c>
      <c r="L429" s="167" t="s">
        <v>4730</v>
      </c>
      <c r="M429" s="171">
        <v>32</v>
      </c>
      <c r="N429" s="394"/>
    </row>
    <row r="430" spans="1:14" s="46" customFormat="1" ht="31.5" outlineLevel="1">
      <c r="A430" s="171" t="s">
        <v>894</v>
      </c>
      <c r="B430" s="211" t="s">
        <v>325</v>
      </c>
      <c r="C430" s="168" t="s">
        <v>133</v>
      </c>
      <c r="D430" s="169" t="s">
        <v>4731</v>
      </c>
      <c r="E430" s="170">
        <v>0</v>
      </c>
      <c r="F430" s="167" t="s">
        <v>441</v>
      </c>
      <c r="G430" s="170" t="s">
        <v>441</v>
      </c>
      <c r="H430" s="170" t="s">
        <v>441</v>
      </c>
      <c r="I430" s="170" t="s">
        <v>441</v>
      </c>
      <c r="J430" s="119">
        <v>6300004831</v>
      </c>
      <c r="K430" s="122">
        <v>41795</v>
      </c>
      <c r="L430" s="167" t="s">
        <v>4732</v>
      </c>
      <c r="M430" s="171">
        <v>32</v>
      </c>
      <c r="N430" s="394"/>
    </row>
    <row r="431" spans="1:14" s="46" customFormat="1" ht="31.5" outlineLevel="1">
      <c r="A431" s="171" t="s">
        <v>895</v>
      </c>
      <c r="B431" s="211" t="s">
        <v>325</v>
      </c>
      <c r="C431" s="168" t="s">
        <v>133</v>
      </c>
      <c r="D431" s="169" t="s">
        <v>4733</v>
      </c>
      <c r="E431" s="170">
        <v>0</v>
      </c>
      <c r="F431" s="167" t="s">
        <v>441</v>
      </c>
      <c r="G431" s="170" t="s">
        <v>441</v>
      </c>
      <c r="H431" s="170" t="s">
        <v>441</v>
      </c>
      <c r="I431" s="170" t="s">
        <v>441</v>
      </c>
      <c r="J431" s="119">
        <v>6300004838</v>
      </c>
      <c r="K431" s="122">
        <v>41794</v>
      </c>
      <c r="L431" s="167" t="s">
        <v>4734</v>
      </c>
      <c r="M431" s="171">
        <v>32</v>
      </c>
      <c r="N431" s="394"/>
    </row>
    <row r="432" spans="1:14" s="46" customFormat="1" ht="31.5" outlineLevel="1">
      <c r="A432" s="171" t="s">
        <v>896</v>
      </c>
      <c r="B432" s="211" t="s">
        <v>325</v>
      </c>
      <c r="C432" s="168" t="s">
        <v>133</v>
      </c>
      <c r="D432" s="169" t="s">
        <v>4735</v>
      </c>
      <c r="E432" s="170">
        <v>0</v>
      </c>
      <c r="F432" s="167" t="s">
        <v>441</v>
      </c>
      <c r="G432" s="170" t="s">
        <v>441</v>
      </c>
      <c r="H432" s="170" t="s">
        <v>441</v>
      </c>
      <c r="I432" s="170" t="s">
        <v>441</v>
      </c>
      <c r="J432" s="119">
        <v>6300004863</v>
      </c>
      <c r="K432" s="122">
        <v>41795</v>
      </c>
      <c r="L432" s="167" t="s">
        <v>4736</v>
      </c>
      <c r="M432" s="171">
        <v>32</v>
      </c>
      <c r="N432" s="394"/>
    </row>
    <row r="433" spans="1:14" s="46" customFormat="1" ht="47.25" customHeight="1" outlineLevel="1">
      <c r="A433" s="171" t="s">
        <v>897</v>
      </c>
      <c r="B433" s="211" t="s">
        <v>326</v>
      </c>
      <c r="C433" s="168" t="s">
        <v>133</v>
      </c>
      <c r="D433" s="169" t="s">
        <v>4737</v>
      </c>
      <c r="E433" s="170">
        <v>0</v>
      </c>
      <c r="F433" s="167" t="s">
        <v>441</v>
      </c>
      <c r="G433" s="170" t="s">
        <v>441</v>
      </c>
      <c r="H433" s="170" t="s">
        <v>441</v>
      </c>
      <c r="I433" s="170" t="s">
        <v>441</v>
      </c>
      <c r="J433" s="119">
        <v>351</v>
      </c>
      <c r="K433" s="122">
        <v>41456</v>
      </c>
      <c r="L433" s="167" t="s">
        <v>289</v>
      </c>
      <c r="M433" s="171">
        <v>32</v>
      </c>
      <c r="N433" s="394" t="s">
        <v>4738</v>
      </c>
    </row>
    <row r="434" spans="1:14" s="46" customFormat="1" ht="47.25" outlineLevel="1">
      <c r="A434" s="171" t="s">
        <v>898</v>
      </c>
      <c r="B434" s="211" t="s">
        <v>326</v>
      </c>
      <c r="C434" s="168" t="s">
        <v>133</v>
      </c>
      <c r="D434" s="169" t="s">
        <v>4739</v>
      </c>
      <c r="E434" s="170">
        <v>7.2215999999999996</v>
      </c>
      <c r="F434" s="167" t="s">
        <v>4654</v>
      </c>
      <c r="G434" s="170" t="s">
        <v>4655</v>
      </c>
      <c r="H434" s="170" t="s">
        <v>3543</v>
      </c>
      <c r="I434" s="170" t="s">
        <v>441</v>
      </c>
      <c r="J434" s="119">
        <v>479</v>
      </c>
      <c r="K434" s="122">
        <v>41501</v>
      </c>
      <c r="L434" s="167" t="s">
        <v>3411</v>
      </c>
      <c r="M434" s="171">
        <v>32</v>
      </c>
      <c r="N434" s="394"/>
    </row>
    <row r="435" spans="1:14" s="46" customFormat="1" ht="31.5" outlineLevel="1">
      <c r="A435" s="171" t="s">
        <v>899</v>
      </c>
      <c r="B435" s="211" t="s">
        <v>326</v>
      </c>
      <c r="C435" s="168" t="s">
        <v>133</v>
      </c>
      <c r="D435" s="169" t="s">
        <v>4740</v>
      </c>
      <c r="E435" s="170">
        <v>4.2126000000000001</v>
      </c>
      <c r="F435" s="167" t="s">
        <v>4654</v>
      </c>
      <c r="G435" s="170" t="s">
        <v>4655</v>
      </c>
      <c r="H435" s="170" t="s">
        <v>3543</v>
      </c>
      <c r="I435" s="170" t="s">
        <v>441</v>
      </c>
      <c r="J435" s="119">
        <v>4490</v>
      </c>
      <c r="K435" s="122">
        <v>41626</v>
      </c>
      <c r="L435" s="167" t="s">
        <v>4741</v>
      </c>
      <c r="M435" s="171">
        <v>32</v>
      </c>
      <c r="N435" s="394"/>
    </row>
    <row r="436" spans="1:14" s="46" customFormat="1" ht="47.25" customHeight="1" outlineLevel="1">
      <c r="A436" s="171" t="s">
        <v>900</v>
      </c>
      <c r="B436" s="119" t="s">
        <v>327</v>
      </c>
      <c r="C436" s="168" t="s">
        <v>133</v>
      </c>
      <c r="D436" s="184" t="s">
        <v>4742</v>
      </c>
      <c r="E436" s="170">
        <v>0</v>
      </c>
      <c r="F436" s="174" t="s">
        <v>4654</v>
      </c>
      <c r="G436" s="170" t="s">
        <v>4655</v>
      </c>
      <c r="H436" s="170" t="s">
        <v>3543</v>
      </c>
      <c r="I436" s="170" t="s">
        <v>441</v>
      </c>
      <c r="J436" s="119">
        <v>453</v>
      </c>
      <c r="K436" s="122">
        <v>41493</v>
      </c>
      <c r="L436" s="167" t="s">
        <v>4743</v>
      </c>
      <c r="M436" s="171">
        <v>32</v>
      </c>
      <c r="N436" s="394" t="s">
        <v>4744</v>
      </c>
    </row>
    <row r="437" spans="1:14" s="46" customFormat="1" ht="47.25" outlineLevel="1">
      <c r="A437" s="171" t="s">
        <v>901</v>
      </c>
      <c r="B437" s="119" t="s">
        <v>327</v>
      </c>
      <c r="C437" s="168" t="s">
        <v>133</v>
      </c>
      <c r="D437" s="169" t="s">
        <v>4745</v>
      </c>
      <c r="E437" s="170">
        <v>15.045</v>
      </c>
      <c r="F437" s="174" t="s">
        <v>4654</v>
      </c>
      <c r="G437" s="170" t="s">
        <v>4655</v>
      </c>
      <c r="H437" s="170" t="s">
        <v>3543</v>
      </c>
      <c r="I437" s="170" t="s">
        <v>441</v>
      </c>
      <c r="J437" s="119">
        <v>4262</v>
      </c>
      <c r="K437" s="122">
        <v>41543</v>
      </c>
      <c r="L437" s="167" t="s">
        <v>3216</v>
      </c>
      <c r="M437" s="171">
        <v>32</v>
      </c>
      <c r="N437" s="394"/>
    </row>
    <row r="438" spans="1:14" s="46" customFormat="1" ht="48" customHeight="1" outlineLevel="1">
      <c r="A438" s="171" t="s">
        <v>902</v>
      </c>
      <c r="B438" s="119" t="s">
        <v>327</v>
      </c>
      <c r="C438" s="168" t="s">
        <v>133</v>
      </c>
      <c r="D438" s="169" t="s">
        <v>4746</v>
      </c>
      <c r="E438" s="170">
        <v>18.053999999999998</v>
      </c>
      <c r="F438" s="174" t="s">
        <v>4654</v>
      </c>
      <c r="G438" s="170" t="s">
        <v>4655</v>
      </c>
      <c r="H438" s="170" t="s">
        <v>3543</v>
      </c>
      <c r="I438" s="170" t="s">
        <v>441</v>
      </c>
      <c r="J438" s="119">
        <v>4584</v>
      </c>
      <c r="K438" s="122">
        <v>41662</v>
      </c>
      <c r="L438" s="167" t="s">
        <v>4747</v>
      </c>
      <c r="M438" s="171">
        <v>32</v>
      </c>
      <c r="N438" s="394"/>
    </row>
    <row r="439" spans="1:14" s="46" customFormat="1" ht="47.25" customHeight="1" outlineLevel="1">
      <c r="A439" s="171" t="s">
        <v>903</v>
      </c>
      <c r="B439" s="211" t="s">
        <v>328</v>
      </c>
      <c r="C439" s="168" t="s">
        <v>133</v>
      </c>
      <c r="D439" s="169" t="s">
        <v>4748</v>
      </c>
      <c r="E439" s="170">
        <v>0</v>
      </c>
      <c r="F439" s="167" t="s">
        <v>441</v>
      </c>
      <c r="G439" s="170" t="s">
        <v>441</v>
      </c>
      <c r="H439" s="170" t="s">
        <v>441</v>
      </c>
      <c r="I439" s="170" t="s">
        <v>441</v>
      </c>
      <c r="J439" s="119">
        <v>753</v>
      </c>
      <c r="K439" s="122">
        <v>41179</v>
      </c>
      <c r="L439" s="167" t="s">
        <v>4749</v>
      </c>
      <c r="M439" s="171">
        <v>32</v>
      </c>
      <c r="N439" s="394" t="s">
        <v>4750</v>
      </c>
    </row>
    <row r="440" spans="1:14" s="46" customFormat="1" ht="31.5" outlineLevel="1">
      <c r="A440" s="171" t="s">
        <v>904</v>
      </c>
      <c r="B440" s="211" t="s">
        <v>328</v>
      </c>
      <c r="C440" s="168" t="s">
        <v>133</v>
      </c>
      <c r="D440" s="169" t="s">
        <v>4751</v>
      </c>
      <c r="E440" s="170">
        <v>0</v>
      </c>
      <c r="F440" s="167" t="s">
        <v>441</v>
      </c>
      <c r="G440" s="170" t="s">
        <v>441</v>
      </c>
      <c r="H440" s="170" t="s">
        <v>441</v>
      </c>
      <c r="I440" s="170" t="s">
        <v>441</v>
      </c>
      <c r="J440" s="119">
        <v>6300004927</v>
      </c>
      <c r="K440" s="122">
        <v>41830</v>
      </c>
      <c r="L440" s="167" t="s">
        <v>4752</v>
      </c>
      <c r="M440" s="171">
        <v>32</v>
      </c>
      <c r="N440" s="394"/>
    </row>
    <row r="441" spans="1:14" s="46" customFormat="1" ht="31.5" outlineLevel="1">
      <c r="A441" s="171" t="s">
        <v>1320</v>
      </c>
      <c r="B441" s="211" t="s">
        <v>328</v>
      </c>
      <c r="C441" s="168" t="s">
        <v>133</v>
      </c>
      <c r="D441" s="169" t="s">
        <v>4753</v>
      </c>
      <c r="E441" s="170">
        <v>0</v>
      </c>
      <c r="F441" s="167" t="s">
        <v>441</v>
      </c>
      <c r="G441" s="170" t="s">
        <v>441</v>
      </c>
      <c r="H441" s="170" t="s">
        <v>441</v>
      </c>
      <c r="I441" s="170" t="s">
        <v>441</v>
      </c>
      <c r="J441" s="119">
        <v>6300004930</v>
      </c>
      <c r="K441" s="122">
        <v>41836</v>
      </c>
      <c r="L441" s="167" t="s">
        <v>4754</v>
      </c>
      <c r="M441" s="171">
        <v>32</v>
      </c>
      <c r="N441" s="394"/>
    </row>
    <row r="442" spans="1:14" s="46" customFormat="1" ht="31.5" outlineLevel="1">
      <c r="A442" s="171" t="s">
        <v>4755</v>
      </c>
      <c r="B442" s="211" t="s">
        <v>328</v>
      </c>
      <c r="C442" s="168" t="s">
        <v>133</v>
      </c>
      <c r="D442" s="169" t="s">
        <v>4756</v>
      </c>
      <c r="E442" s="170">
        <v>0</v>
      </c>
      <c r="F442" s="167" t="s">
        <v>441</v>
      </c>
      <c r="G442" s="170" t="s">
        <v>441</v>
      </c>
      <c r="H442" s="170" t="s">
        <v>441</v>
      </c>
      <c r="I442" s="170" t="s">
        <v>441</v>
      </c>
      <c r="J442" s="119">
        <v>6300004945</v>
      </c>
      <c r="K442" s="122">
        <v>41837</v>
      </c>
      <c r="L442" s="167" t="s">
        <v>4757</v>
      </c>
      <c r="M442" s="171">
        <v>32</v>
      </c>
      <c r="N442" s="394"/>
    </row>
    <row r="443" spans="1:14" s="46" customFormat="1" ht="31.5" outlineLevel="1">
      <c r="A443" s="171" t="s">
        <v>4758</v>
      </c>
      <c r="B443" s="211" t="s">
        <v>328</v>
      </c>
      <c r="C443" s="168" t="s">
        <v>133</v>
      </c>
      <c r="D443" s="169" t="s">
        <v>4759</v>
      </c>
      <c r="E443" s="170">
        <v>0</v>
      </c>
      <c r="F443" s="167" t="s">
        <v>441</v>
      </c>
      <c r="G443" s="170" t="s">
        <v>441</v>
      </c>
      <c r="H443" s="170" t="s">
        <v>441</v>
      </c>
      <c r="I443" s="170" t="s">
        <v>441</v>
      </c>
      <c r="J443" s="119">
        <v>6300004956</v>
      </c>
      <c r="K443" s="122">
        <v>41849</v>
      </c>
      <c r="L443" s="167" t="s">
        <v>4760</v>
      </c>
      <c r="M443" s="171">
        <v>32</v>
      </c>
      <c r="N443" s="394"/>
    </row>
    <row r="444" spans="1:14" s="46" customFormat="1" ht="31.5" outlineLevel="1">
      <c r="A444" s="171" t="s">
        <v>4761</v>
      </c>
      <c r="B444" s="211" t="s">
        <v>328</v>
      </c>
      <c r="C444" s="168" t="s">
        <v>133</v>
      </c>
      <c r="D444" s="169" t="s">
        <v>4762</v>
      </c>
      <c r="E444" s="170">
        <v>0</v>
      </c>
      <c r="F444" s="167" t="s">
        <v>441</v>
      </c>
      <c r="G444" s="170" t="s">
        <v>441</v>
      </c>
      <c r="H444" s="170" t="s">
        <v>441</v>
      </c>
      <c r="I444" s="170" t="s">
        <v>441</v>
      </c>
      <c r="J444" s="119">
        <v>6300004970</v>
      </c>
      <c r="K444" s="122">
        <v>41859</v>
      </c>
      <c r="L444" s="167" t="s">
        <v>4763</v>
      </c>
      <c r="M444" s="171">
        <v>32</v>
      </c>
      <c r="N444" s="394"/>
    </row>
    <row r="445" spans="1:14" s="46" customFormat="1" ht="94.5" outlineLevel="1">
      <c r="A445" s="171" t="s">
        <v>4764</v>
      </c>
      <c r="B445" s="211" t="s">
        <v>328</v>
      </c>
      <c r="C445" s="168" t="s">
        <v>133</v>
      </c>
      <c r="D445" s="169" t="s">
        <v>4765</v>
      </c>
      <c r="E445" s="170">
        <v>0</v>
      </c>
      <c r="F445" s="167" t="s">
        <v>441</v>
      </c>
      <c r="G445" s="170" t="s">
        <v>441</v>
      </c>
      <c r="H445" s="170" t="s">
        <v>441</v>
      </c>
      <c r="I445" s="170" t="s">
        <v>441</v>
      </c>
      <c r="J445" s="119">
        <v>6300004993</v>
      </c>
      <c r="K445" s="122">
        <v>41878</v>
      </c>
      <c r="L445" s="167" t="s">
        <v>4766</v>
      </c>
      <c r="M445" s="171">
        <v>32</v>
      </c>
      <c r="N445" s="394"/>
    </row>
    <row r="446" spans="1:14" s="46" customFormat="1" ht="31.5" outlineLevel="1">
      <c r="A446" s="171" t="s">
        <v>4767</v>
      </c>
      <c r="B446" s="211" t="s">
        <v>328</v>
      </c>
      <c r="C446" s="168" t="s">
        <v>133</v>
      </c>
      <c r="D446" s="169" t="s">
        <v>4768</v>
      </c>
      <c r="E446" s="170">
        <v>0</v>
      </c>
      <c r="F446" s="167" t="s">
        <v>441</v>
      </c>
      <c r="G446" s="170" t="s">
        <v>441</v>
      </c>
      <c r="H446" s="170" t="s">
        <v>441</v>
      </c>
      <c r="I446" s="170" t="s">
        <v>441</v>
      </c>
      <c r="J446" s="119">
        <v>6300005001</v>
      </c>
      <c r="K446" s="122">
        <v>41872</v>
      </c>
      <c r="L446" s="167" t="s">
        <v>4769</v>
      </c>
      <c r="M446" s="171">
        <v>32</v>
      </c>
      <c r="N446" s="394"/>
    </row>
    <row r="447" spans="1:14" s="46" customFormat="1" ht="31.5" outlineLevel="1">
      <c r="A447" s="171" t="s">
        <v>4770</v>
      </c>
      <c r="B447" s="211" t="s">
        <v>328</v>
      </c>
      <c r="C447" s="168" t="s">
        <v>133</v>
      </c>
      <c r="D447" s="169" t="s">
        <v>4771</v>
      </c>
      <c r="E447" s="170">
        <v>0</v>
      </c>
      <c r="F447" s="167" t="s">
        <v>441</v>
      </c>
      <c r="G447" s="170" t="s">
        <v>441</v>
      </c>
      <c r="H447" s="170" t="s">
        <v>441</v>
      </c>
      <c r="I447" s="170" t="s">
        <v>441</v>
      </c>
      <c r="J447" s="119">
        <v>6300005011</v>
      </c>
      <c r="K447" s="122">
        <v>41869</v>
      </c>
      <c r="L447" s="167" t="s">
        <v>4772</v>
      </c>
      <c r="M447" s="171">
        <v>32</v>
      </c>
      <c r="N447" s="394"/>
    </row>
    <row r="448" spans="1:14" s="46" customFormat="1" ht="31.5" outlineLevel="1">
      <c r="A448" s="171" t="s">
        <v>4773</v>
      </c>
      <c r="B448" s="211" t="s">
        <v>328</v>
      </c>
      <c r="C448" s="168" t="s">
        <v>133</v>
      </c>
      <c r="D448" s="169" t="s">
        <v>4774</v>
      </c>
      <c r="E448" s="170">
        <v>0</v>
      </c>
      <c r="F448" s="167" t="s">
        <v>441</v>
      </c>
      <c r="G448" s="170" t="s">
        <v>441</v>
      </c>
      <c r="H448" s="170" t="s">
        <v>441</v>
      </c>
      <c r="I448" s="170" t="s">
        <v>441</v>
      </c>
      <c r="J448" s="119">
        <v>6300005015</v>
      </c>
      <c r="K448" s="122">
        <v>41872</v>
      </c>
      <c r="L448" s="167" t="s">
        <v>4775</v>
      </c>
      <c r="M448" s="171">
        <v>32</v>
      </c>
      <c r="N448" s="394"/>
    </row>
    <row r="449" spans="1:14" s="46" customFormat="1" ht="31.5" outlineLevel="1">
      <c r="A449" s="171" t="s">
        <v>4776</v>
      </c>
      <c r="B449" s="211" t="s">
        <v>328</v>
      </c>
      <c r="C449" s="168" t="s">
        <v>133</v>
      </c>
      <c r="D449" s="169" t="s">
        <v>4777</v>
      </c>
      <c r="E449" s="170">
        <v>0</v>
      </c>
      <c r="F449" s="167" t="s">
        <v>441</v>
      </c>
      <c r="G449" s="170" t="s">
        <v>441</v>
      </c>
      <c r="H449" s="170" t="s">
        <v>441</v>
      </c>
      <c r="I449" s="170" t="s">
        <v>441</v>
      </c>
      <c r="J449" s="119">
        <v>6300005017</v>
      </c>
      <c r="K449" s="122">
        <v>41872</v>
      </c>
      <c r="L449" s="167" t="s">
        <v>4778</v>
      </c>
      <c r="M449" s="171">
        <v>32</v>
      </c>
      <c r="N449" s="394"/>
    </row>
    <row r="450" spans="1:14" s="46" customFormat="1" ht="31.5" outlineLevel="1">
      <c r="A450" s="171" t="s">
        <v>4779</v>
      </c>
      <c r="B450" s="211" t="s">
        <v>328</v>
      </c>
      <c r="C450" s="168" t="s">
        <v>133</v>
      </c>
      <c r="D450" s="169" t="s">
        <v>4780</v>
      </c>
      <c r="E450" s="170">
        <v>0</v>
      </c>
      <c r="F450" s="167" t="s">
        <v>441</v>
      </c>
      <c r="G450" s="170" t="s">
        <v>441</v>
      </c>
      <c r="H450" s="170" t="s">
        <v>441</v>
      </c>
      <c r="I450" s="170" t="s">
        <v>441</v>
      </c>
      <c r="J450" s="119">
        <v>6300005027</v>
      </c>
      <c r="K450" s="122">
        <v>41886</v>
      </c>
      <c r="L450" s="167" t="s">
        <v>4781</v>
      </c>
      <c r="M450" s="171">
        <v>32</v>
      </c>
      <c r="N450" s="394"/>
    </row>
    <row r="451" spans="1:14" s="46" customFormat="1" outlineLevel="1">
      <c r="A451" s="171" t="s">
        <v>4782</v>
      </c>
      <c r="B451" s="211" t="s">
        <v>328</v>
      </c>
      <c r="C451" s="168" t="s">
        <v>133</v>
      </c>
      <c r="D451" s="169" t="s">
        <v>4783</v>
      </c>
      <c r="E451" s="170">
        <v>0</v>
      </c>
      <c r="F451" s="167" t="s">
        <v>441</v>
      </c>
      <c r="G451" s="170" t="s">
        <v>441</v>
      </c>
      <c r="H451" s="170" t="s">
        <v>441</v>
      </c>
      <c r="I451" s="170" t="s">
        <v>441</v>
      </c>
      <c r="J451" s="119">
        <v>6300005040</v>
      </c>
      <c r="K451" s="122">
        <v>41907</v>
      </c>
      <c r="L451" s="167" t="s">
        <v>4784</v>
      </c>
      <c r="M451" s="171">
        <v>32</v>
      </c>
      <c r="N451" s="394"/>
    </row>
    <row r="452" spans="1:14" s="46" customFormat="1" outlineLevel="1">
      <c r="A452" s="171" t="s">
        <v>4785</v>
      </c>
      <c r="B452" s="211" t="s">
        <v>328</v>
      </c>
      <c r="C452" s="168" t="s">
        <v>133</v>
      </c>
      <c r="D452" s="169" t="s">
        <v>4786</v>
      </c>
      <c r="E452" s="170">
        <v>0</v>
      </c>
      <c r="F452" s="167" t="s">
        <v>441</v>
      </c>
      <c r="G452" s="170" t="s">
        <v>441</v>
      </c>
      <c r="H452" s="170" t="s">
        <v>441</v>
      </c>
      <c r="I452" s="170" t="s">
        <v>441</v>
      </c>
      <c r="J452" s="119">
        <v>6300005044</v>
      </c>
      <c r="K452" s="122">
        <v>41885</v>
      </c>
      <c r="L452" s="167" t="s">
        <v>4787</v>
      </c>
      <c r="M452" s="171">
        <v>32</v>
      </c>
      <c r="N452" s="394"/>
    </row>
    <row r="453" spans="1:14" s="46" customFormat="1" outlineLevel="1">
      <c r="A453" s="171" t="s">
        <v>4788</v>
      </c>
      <c r="B453" s="211" t="s">
        <v>328</v>
      </c>
      <c r="C453" s="168" t="s">
        <v>133</v>
      </c>
      <c r="D453" s="169" t="s">
        <v>4789</v>
      </c>
      <c r="E453" s="170">
        <v>0</v>
      </c>
      <c r="F453" s="167" t="s">
        <v>441</v>
      </c>
      <c r="G453" s="170" t="s">
        <v>441</v>
      </c>
      <c r="H453" s="170" t="s">
        <v>441</v>
      </c>
      <c r="I453" s="170" t="s">
        <v>441</v>
      </c>
      <c r="J453" s="119">
        <v>6300005082</v>
      </c>
      <c r="K453" s="122">
        <v>41907</v>
      </c>
      <c r="L453" s="167" t="s">
        <v>4790</v>
      </c>
      <c r="M453" s="171">
        <v>32</v>
      </c>
      <c r="N453" s="394"/>
    </row>
    <row r="454" spans="1:14" s="46" customFormat="1" outlineLevel="1">
      <c r="A454" s="171" t="s">
        <v>4791</v>
      </c>
      <c r="B454" s="211" t="s">
        <v>328</v>
      </c>
      <c r="C454" s="168" t="s">
        <v>133</v>
      </c>
      <c r="D454" s="169" t="s">
        <v>4792</v>
      </c>
      <c r="E454" s="170">
        <v>0</v>
      </c>
      <c r="F454" s="167" t="s">
        <v>441</v>
      </c>
      <c r="G454" s="170" t="s">
        <v>441</v>
      </c>
      <c r="H454" s="170" t="s">
        <v>441</v>
      </c>
      <c r="I454" s="170" t="s">
        <v>441</v>
      </c>
      <c r="J454" s="119">
        <v>6300005106</v>
      </c>
      <c r="K454" s="122">
        <v>41912</v>
      </c>
      <c r="L454" s="167" t="s">
        <v>4793</v>
      </c>
      <c r="M454" s="171">
        <v>32</v>
      </c>
      <c r="N454" s="394"/>
    </row>
    <row r="455" spans="1:14" s="46" customFormat="1" outlineLevel="1">
      <c r="A455" s="171" t="s">
        <v>4794</v>
      </c>
      <c r="B455" s="211" t="s">
        <v>328</v>
      </c>
      <c r="C455" s="168" t="s">
        <v>133</v>
      </c>
      <c r="D455" s="169" t="s">
        <v>4795</v>
      </c>
      <c r="E455" s="170">
        <v>0</v>
      </c>
      <c r="F455" s="167" t="s">
        <v>441</v>
      </c>
      <c r="G455" s="170" t="s">
        <v>441</v>
      </c>
      <c r="H455" s="170" t="s">
        <v>441</v>
      </c>
      <c r="I455" s="170" t="s">
        <v>441</v>
      </c>
      <c r="J455" s="119">
        <v>6300005106</v>
      </c>
      <c r="K455" s="122">
        <v>41912</v>
      </c>
      <c r="L455" s="167" t="s">
        <v>4793</v>
      </c>
      <c r="M455" s="171">
        <v>32</v>
      </c>
      <c r="N455" s="394"/>
    </row>
    <row r="456" spans="1:14" s="46" customFormat="1" ht="47.25" outlineLevel="1">
      <c r="A456" s="171" t="s">
        <v>4796</v>
      </c>
      <c r="B456" s="211" t="s">
        <v>329</v>
      </c>
      <c r="C456" s="168" t="s">
        <v>133</v>
      </c>
      <c r="D456" s="169" t="s">
        <v>4797</v>
      </c>
      <c r="E456" s="170">
        <v>21.062999999999999</v>
      </c>
      <c r="F456" s="167" t="s">
        <v>4654</v>
      </c>
      <c r="G456" s="170" t="s">
        <v>4655</v>
      </c>
      <c r="H456" s="170" t="s">
        <v>3543</v>
      </c>
      <c r="I456" s="170" t="s">
        <v>441</v>
      </c>
      <c r="J456" s="119">
        <v>4297</v>
      </c>
      <c r="K456" s="122">
        <v>41550</v>
      </c>
      <c r="L456" s="167" t="s">
        <v>4798</v>
      </c>
      <c r="M456" s="171">
        <v>32</v>
      </c>
      <c r="N456" s="167" t="s">
        <v>4799</v>
      </c>
    </row>
    <row r="457" spans="1:14" s="46" customFormat="1" ht="31.5" outlineLevel="1">
      <c r="A457" s="171" t="s">
        <v>4800</v>
      </c>
      <c r="B457" s="211" t="s">
        <v>330</v>
      </c>
      <c r="C457" s="168" t="s">
        <v>133</v>
      </c>
      <c r="D457" s="169" t="s">
        <v>4801</v>
      </c>
      <c r="E457" s="170">
        <v>0</v>
      </c>
      <c r="F457" s="167" t="s">
        <v>441</v>
      </c>
      <c r="G457" s="170" t="s">
        <v>441</v>
      </c>
      <c r="H457" s="170" t="s">
        <v>441</v>
      </c>
      <c r="I457" s="170" t="s">
        <v>441</v>
      </c>
      <c r="J457" s="119">
        <v>4739</v>
      </c>
      <c r="K457" s="122">
        <v>41765</v>
      </c>
      <c r="L457" s="167" t="s">
        <v>4802</v>
      </c>
      <c r="M457" s="171">
        <v>32</v>
      </c>
      <c r="N457" s="167" t="s">
        <v>4803</v>
      </c>
    </row>
    <row r="458" spans="1:14" s="46" customFormat="1" ht="31.5" outlineLevel="1">
      <c r="A458" s="171" t="s">
        <v>4804</v>
      </c>
      <c r="B458" s="211" t="s">
        <v>331</v>
      </c>
      <c r="C458" s="168" t="s">
        <v>133</v>
      </c>
      <c r="D458" s="232" t="s">
        <v>4805</v>
      </c>
      <c r="E458" s="170">
        <v>0</v>
      </c>
      <c r="F458" s="167" t="s">
        <v>441</v>
      </c>
      <c r="G458" s="170" t="s">
        <v>441</v>
      </c>
      <c r="H458" s="170" t="s">
        <v>441</v>
      </c>
      <c r="I458" s="170" t="s">
        <v>441</v>
      </c>
      <c r="J458" s="119">
        <v>891</v>
      </c>
      <c r="K458" s="122">
        <v>41227</v>
      </c>
      <c r="L458" s="167" t="s">
        <v>1578</v>
      </c>
      <c r="M458" s="171">
        <v>32</v>
      </c>
      <c r="N458" s="167" t="s">
        <v>4806</v>
      </c>
    </row>
    <row r="459" spans="1:14" s="46" customFormat="1" ht="31.5" outlineLevel="1">
      <c r="A459" s="171" t="s">
        <v>4807</v>
      </c>
      <c r="B459" s="211" t="s">
        <v>332</v>
      </c>
      <c r="C459" s="168" t="s">
        <v>133</v>
      </c>
      <c r="D459" s="169" t="s">
        <v>4808</v>
      </c>
      <c r="E459" s="170">
        <v>56.30198</v>
      </c>
      <c r="F459" s="167" t="s">
        <v>4611</v>
      </c>
      <c r="G459" s="170" t="s">
        <v>547</v>
      </c>
      <c r="H459" s="170" t="s">
        <v>464</v>
      </c>
      <c r="I459" s="170" t="s">
        <v>465</v>
      </c>
      <c r="J459" s="119">
        <v>981</v>
      </c>
      <c r="K459" s="122" t="s">
        <v>4809</v>
      </c>
      <c r="L459" s="167" t="s">
        <v>291</v>
      </c>
      <c r="M459" s="171">
        <v>32</v>
      </c>
      <c r="N459" s="167" t="s">
        <v>4810</v>
      </c>
    </row>
    <row r="460" spans="1:14" s="46" customFormat="1" ht="31.5" outlineLevel="1">
      <c r="A460" s="171" t="s">
        <v>4811</v>
      </c>
      <c r="B460" s="211" t="s">
        <v>333</v>
      </c>
      <c r="C460" s="168" t="s">
        <v>133</v>
      </c>
      <c r="D460" s="169" t="s">
        <v>4812</v>
      </c>
      <c r="E460" s="170">
        <v>44.128729999999997</v>
      </c>
      <c r="F460" s="167" t="s">
        <v>4611</v>
      </c>
      <c r="G460" s="170" t="s">
        <v>549</v>
      </c>
      <c r="H460" s="170" t="s">
        <v>459</v>
      </c>
      <c r="I460" s="170" t="s">
        <v>460</v>
      </c>
      <c r="J460" s="119">
        <v>346</v>
      </c>
      <c r="K460" s="122" t="s">
        <v>3419</v>
      </c>
      <c r="L460" s="167" t="s">
        <v>4813</v>
      </c>
      <c r="M460" s="171">
        <v>32</v>
      </c>
      <c r="N460" s="167" t="s">
        <v>4814</v>
      </c>
    </row>
    <row r="461" spans="1:14" s="46" customFormat="1" ht="78.75" outlineLevel="1">
      <c r="A461" s="171" t="s">
        <v>4815</v>
      </c>
      <c r="B461" s="211" t="s">
        <v>334</v>
      </c>
      <c r="C461" s="168" t="s">
        <v>133</v>
      </c>
      <c r="D461" s="169" t="s">
        <v>4816</v>
      </c>
      <c r="E461" s="170">
        <v>15.045</v>
      </c>
      <c r="F461" s="167" t="s">
        <v>4654</v>
      </c>
      <c r="G461" s="170" t="s">
        <v>4655</v>
      </c>
      <c r="H461" s="170" t="s">
        <v>3543</v>
      </c>
      <c r="I461" s="170" t="s">
        <v>441</v>
      </c>
      <c r="J461" s="119">
        <v>18</v>
      </c>
      <c r="K461" s="122">
        <v>41289</v>
      </c>
      <c r="L461" s="167" t="s">
        <v>4817</v>
      </c>
      <c r="M461" s="171">
        <v>32</v>
      </c>
      <c r="N461" s="167" t="s">
        <v>4818</v>
      </c>
    </row>
    <row r="462" spans="1:14" s="46" customFormat="1" ht="31.5" outlineLevel="1">
      <c r="A462" s="171" t="s">
        <v>4819</v>
      </c>
      <c r="B462" s="119" t="s">
        <v>335</v>
      </c>
      <c r="C462" s="168" t="s">
        <v>133</v>
      </c>
      <c r="D462" s="184" t="s">
        <v>4820</v>
      </c>
      <c r="E462" s="170">
        <v>15.045</v>
      </c>
      <c r="F462" s="167" t="s">
        <v>441</v>
      </c>
      <c r="G462" s="170" t="s">
        <v>441</v>
      </c>
      <c r="H462" s="170" t="s">
        <v>441</v>
      </c>
      <c r="I462" s="170" t="s">
        <v>441</v>
      </c>
      <c r="J462" s="119">
        <v>244</v>
      </c>
      <c r="K462" s="122">
        <v>41414</v>
      </c>
      <c r="L462" s="167" t="s">
        <v>4821</v>
      </c>
      <c r="M462" s="171">
        <v>32</v>
      </c>
      <c r="N462" s="167" t="s">
        <v>4822</v>
      </c>
    </row>
    <row r="463" spans="1:14" s="46" customFormat="1" ht="31.5" outlineLevel="1">
      <c r="A463" s="171" t="s">
        <v>4823</v>
      </c>
      <c r="B463" s="211" t="s">
        <v>336</v>
      </c>
      <c r="C463" s="168" t="s">
        <v>133</v>
      </c>
      <c r="D463" s="169" t="s">
        <v>4824</v>
      </c>
      <c r="E463" s="170">
        <v>21.354340000000001</v>
      </c>
      <c r="F463" s="167" t="s">
        <v>4563</v>
      </c>
      <c r="G463" s="170" t="s">
        <v>3178</v>
      </c>
      <c r="H463" s="170" t="s">
        <v>3179</v>
      </c>
      <c r="I463" s="170" t="s">
        <v>3224</v>
      </c>
      <c r="J463" s="119" t="s">
        <v>4825</v>
      </c>
      <c r="K463" s="122">
        <v>41039</v>
      </c>
      <c r="L463" s="167" t="s">
        <v>4826</v>
      </c>
      <c r="M463" s="171">
        <v>32</v>
      </c>
      <c r="N463" s="167" t="s">
        <v>4827</v>
      </c>
    </row>
    <row r="464" spans="1:14" s="46" customFormat="1" ht="31.5" outlineLevel="1">
      <c r="A464" s="171" t="s">
        <v>4828</v>
      </c>
      <c r="B464" s="119" t="s">
        <v>337</v>
      </c>
      <c r="C464" s="168" t="s">
        <v>133</v>
      </c>
      <c r="D464" s="184" t="s">
        <v>4829</v>
      </c>
      <c r="E464" s="170">
        <v>0</v>
      </c>
      <c r="F464" s="167" t="s">
        <v>441</v>
      </c>
      <c r="G464" s="170" t="s">
        <v>441</v>
      </c>
      <c r="H464" s="170" t="s">
        <v>441</v>
      </c>
      <c r="I464" s="170" t="s">
        <v>441</v>
      </c>
      <c r="J464" s="119">
        <v>408</v>
      </c>
      <c r="K464" s="122">
        <v>41460</v>
      </c>
      <c r="L464" s="167" t="s">
        <v>4830</v>
      </c>
      <c r="M464" s="171">
        <v>32</v>
      </c>
      <c r="N464" s="167" t="s">
        <v>4831</v>
      </c>
    </row>
    <row r="465" spans="1:15" s="46" customFormat="1" ht="31.5" outlineLevel="1">
      <c r="A465" s="171" t="s">
        <v>4832</v>
      </c>
      <c r="B465" s="119" t="s">
        <v>338</v>
      </c>
      <c r="C465" s="168" t="s">
        <v>133</v>
      </c>
      <c r="D465" s="184" t="s">
        <v>4833</v>
      </c>
      <c r="E465" s="170">
        <v>0</v>
      </c>
      <c r="F465" s="167" t="s">
        <v>441</v>
      </c>
      <c r="G465" s="170" t="s">
        <v>441</v>
      </c>
      <c r="H465" s="170" t="s">
        <v>441</v>
      </c>
      <c r="I465" s="170" t="s">
        <v>441</v>
      </c>
      <c r="J465" s="119">
        <v>457</v>
      </c>
      <c r="K465" s="122">
        <v>41493</v>
      </c>
      <c r="L465" s="167" t="s">
        <v>1733</v>
      </c>
      <c r="M465" s="171">
        <v>32</v>
      </c>
      <c r="N465" s="167" t="s">
        <v>4834</v>
      </c>
    </row>
    <row r="466" spans="1:15" s="46" customFormat="1" ht="31.5" outlineLevel="1">
      <c r="A466" s="171" t="s">
        <v>4835</v>
      </c>
      <c r="B466" s="119" t="s">
        <v>339</v>
      </c>
      <c r="C466" s="168" t="s">
        <v>133</v>
      </c>
      <c r="D466" s="184" t="s">
        <v>4836</v>
      </c>
      <c r="E466" s="170">
        <v>16.2486</v>
      </c>
      <c r="F466" s="167" t="s">
        <v>4654</v>
      </c>
      <c r="G466" s="170" t="s">
        <v>4655</v>
      </c>
      <c r="H466" s="170" t="s">
        <v>3543</v>
      </c>
      <c r="I466" s="170" t="s">
        <v>441</v>
      </c>
      <c r="J466" s="119">
        <v>458</v>
      </c>
      <c r="K466" s="122">
        <v>41493</v>
      </c>
      <c r="L466" s="167" t="s">
        <v>4837</v>
      </c>
      <c r="M466" s="171">
        <v>32</v>
      </c>
      <c r="N466" s="167" t="s">
        <v>4838</v>
      </c>
    </row>
    <row r="467" spans="1:15" s="46" customFormat="1" ht="31.5" outlineLevel="1">
      <c r="A467" s="171" t="s">
        <v>4839</v>
      </c>
      <c r="B467" s="211" t="s">
        <v>340</v>
      </c>
      <c r="C467" s="168" t="s">
        <v>133</v>
      </c>
      <c r="D467" s="169" t="s">
        <v>4840</v>
      </c>
      <c r="E467" s="170">
        <v>6.0179999999999998</v>
      </c>
      <c r="F467" s="167" t="s">
        <v>4654</v>
      </c>
      <c r="G467" s="170" t="s">
        <v>4655</v>
      </c>
      <c r="H467" s="170" t="s">
        <v>3543</v>
      </c>
      <c r="I467" s="170" t="s">
        <v>441</v>
      </c>
      <c r="J467" s="119">
        <v>477</v>
      </c>
      <c r="K467" s="122">
        <v>41501</v>
      </c>
      <c r="L467" s="167" t="s">
        <v>1728</v>
      </c>
      <c r="M467" s="171">
        <v>32</v>
      </c>
      <c r="N467" s="167" t="s">
        <v>4841</v>
      </c>
    </row>
    <row r="468" spans="1:15" s="46" customFormat="1" ht="47.25" outlineLevel="1">
      <c r="A468" s="171" t="s">
        <v>4842</v>
      </c>
      <c r="B468" s="211" t="s">
        <v>341</v>
      </c>
      <c r="C468" s="168" t="s">
        <v>133</v>
      </c>
      <c r="D468" s="169" t="s">
        <v>4843</v>
      </c>
      <c r="E468" s="170">
        <v>6.0179999999999998</v>
      </c>
      <c r="F468" s="167" t="s">
        <v>4654</v>
      </c>
      <c r="G468" s="170" t="s">
        <v>4655</v>
      </c>
      <c r="H468" s="170" t="s">
        <v>3543</v>
      </c>
      <c r="I468" s="170" t="s">
        <v>441</v>
      </c>
      <c r="J468" s="119">
        <v>485</v>
      </c>
      <c r="K468" s="122" t="s">
        <v>4844</v>
      </c>
      <c r="L468" s="167" t="s">
        <v>3217</v>
      </c>
      <c r="M468" s="171">
        <v>32</v>
      </c>
      <c r="N468" s="167" t="s">
        <v>4845</v>
      </c>
    </row>
    <row r="469" spans="1:15" s="46" customFormat="1" ht="47.25" outlineLevel="1">
      <c r="A469" s="171" t="s">
        <v>4846</v>
      </c>
      <c r="B469" s="211" t="s">
        <v>342</v>
      </c>
      <c r="C469" s="168" t="s">
        <v>133</v>
      </c>
      <c r="D469" s="169" t="s">
        <v>4847</v>
      </c>
      <c r="E469" s="170">
        <v>7.2215999999999996</v>
      </c>
      <c r="F469" s="167" t="s">
        <v>4654</v>
      </c>
      <c r="G469" s="170" t="s">
        <v>4655</v>
      </c>
      <c r="H469" s="170" t="s">
        <v>3543</v>
      </c>
      <c r="I469" s="170" t="s">
        <v>441</v>
      </c>
      <c r="J469" s="119">
        <v>4315</v>
      </c>
      <c r="K469" s="122">
        <v>41556</v>
      </c>
      <c r="L469" s="167" t="s">
        <v>4848</v>
      </c>
      <c r="M469" s="171">
        <v>32</v>
      </c>
      <c r="N469" s="167" t="s">
        <v>4849</v>
      </c>
    </row>
    <row r="470" spans="1:15" s="46" customFormat="1" ht="47.25" outlineLevel="1">
      <c r="A470" s="171" t="s">
        <v>4850</v>
      </c>
      <c r="B470" s="211" t="s">
        <v>343</v>
      </c>
      <c r="C470" s="168" t="s">
        <v>133</v>
      </c>
      <c r="D470" s="169" t="s">
        <v>4851</v>
      </c>
      <c r="E470" s="170">
        <v>7.2215999999999996</v>
      </c>
      <c r="F470" s="167" t="s">
        <v>4654</v>
      </c>
      <c r="G470" s="170" t="s">
        <v>4655</v>
      </c>
      <c r="H470" s="170" t="s">
        <v>3543</v>
      </c>
      <c r="I470" s="170" t="s">
        <v>441</v>
      </c>
      <c r="J470" s="119">
        <v>4374</v>
      </c>
      <c r="K470" s="122">
        <v>41577</v>
      </c>
      <c r="L470" s="167" t="s">
        <v>4852</v>
      </c>
      <c r="M470" s="171">
        <v>32</v>
      </c>
      <c r="N470" s="167" t="s">
        <v>4853</v>
      </c>
    </row>
    <row r="471" spans="1:15" ht="47.25" outlineLevel="1">
      <c r="A471" s="171" t="s">
        <v>4854</v>
      </c>
      <c r="B471" s="211" t="s">
        <v>344</v>
      </c>
      <c r="C471" s="168" t="s">
        <v>133</v>
      </c>
      <c r="D471" s="169" t="s">
        <v>4855</v>
      </c>
      <c r="E471" s="170">
        <v>4.8144</v>
      </c>
      <c r="F471" s="167" t="s">
        <v>4654</v>
      </c>
      <c r="G471" s="170" t="s">
        <v>4655</v>
      </c>
      <c r="H471" s="170" t="s">
        <v>3543</v>
      </c>
      <c r="I471" s="170" t="s">
        <v>441</v>
      </c>
      <c r="J471" s="119">
        <v>4572</v>
      </c>
      <c r="K471" s="122">
        <v>41660</v>
      </c>
      <c r="L471" s="167" t="s">
        <v>4856</v>
      </c>
      <c r="M471" s="171">
        <v>32</v>
      </c>
      <c r="N471" s="167" t="s">
        <v>4857</v>
      </c>
      <c r="O471" s="46"/>
    </row>
    <row r="472" spans="1:15" ht="34.5" customHeight="1" outlineLevel="1">
      <c r="A472" s="171" t="s">
        <v>4858</v>
      </c>
      <c r="B472" s="211" t="s">
        <v>345</v>
      </c>
      <c r="C472" s="168" t="s">
        <v>133</v>
      </c>
      <c r="D472" s="169" t="s">
        <v>4859</v>
      </c>
      <c r="E472" s="170">
        <v>0</v>
      </c>
      <c r="F472" s="167" t="s">
        <v>441</v>
      </c>
      <c r="G472" s="170" t="s">
        <v>441</v>
      </c>
      <c r="H472" s="170" t="s">
        <v>441</v>
      </c>
      <c r="I472" s="170" t="s">
        <v>441</v>
      </c>
      <c r="J472" s="119" t="s">
        <v>4860</v>
      </c>
      <c r="K472" s="122">
        <v>41775</v>
      </c>
      <c r="L472" s="167" t="s">
        <v>4861</v>
      </c>
      <c r="M472" s="171">
        <v>32</v>
      </c>
      <c r="N472" s="167" t="s">
        <v>4862</v>
      </c>
      <c r="O472" s="46"/>
    </row>
    <row r="473" spans="1:15" ht="31.5" outlineLevel="1">
      <c r="A473" s="171" t="s">
        <v>4863</v>
      </c>
      <c r="B473" s="211" t="s">
        <v>346</v>
      </c>
      <c r="C473" s="168" t="s">
        <v>133</v>
      </c>
      <c r="D473" s="169" t="s">
        <v>4864</v>
      </c>
      <c r="E473" s="170">
        <v>17.175450000000001</v>
      </c>
      <c r="F473" s="167" t="s">
        <v>441</v>
      </c>
      <c r="G473" s="170" t="s">
        <v>441</v>
      </c>
      <c r="H473" s="170" t="s">
        <v>441</v>
      </c>
      <c r="I473" s="170" t="s">
        <v>441</v>
      </c>
      <c r="J473" s="119">
        <v>4743</v>
      </c>
      <c r="K473" s="122">
        <v>41753</v>
      </c>
      <c r="L473" s="167" t="s">
        <v>4865</v>
      </c>
      <c r="M473" s="171">
        <v>32</v>
      </c>
      <c r="N473" s="167" t="s">
        <v>4866</v>
      </c>
    </row>
    <row r="474" spans="1:15" ht="31.5" outlineLevel="1">
      <c r="A474" s="171" t="s">
        <v>4867</v>
      </c>
      <c r="B474" s="211" t="s">
        <v>347</v>
      </c>
      <c r="C474" s="168" t="s">
        <v>133</v>
      </c>
      <c r="D474" s="169" t="s">
        <v>4868</v>
      </c>
      <c r="E474" s="170">
        <v>0</v>
      </c>
      <c r="F474" s="167" t="s">
        <v>441</v>
      </c>
      <c r="G474" s="170" t="s">
        <v>441</v>
      </c>
      <c r="H474" s="170" t="s">
        <v>441</v>
      </c>
      <c r="I474" s="170" t="s">
        <v>441</v>
      </c>
      <c r="J474" s="119" t="s">
        <v>4869</v>
      </c>
      <c r="K474" s="122">
        <v>41775</v>
      </c>
      <c r="L474" s="167" t="s">
        <v>4870</v>
      </c>
      <c r="M474" s="171">
        <v>32</v>
      </c>
      <c r="N474" s="167" t="s">
        <v>4871</v>
      </c>
    </row>
    <row r="475" spans="1:15" ht="31.5" outlineLevel="1">
      <c r="A475" s="171" t="s">
        <v>4872</v>
      </c>
      <c r="B475" s="211" t="s">
        <v>348</v>
      </c>
      <c r="C475" s="168" t="s">
        <v>133</v>
      </c>
      <c r="D475" s="169" t="s">
        <v>4873</v>
      </c>
      <c r="E475" s="170">
        <v>38.069890000000001</v>
      </c>
      <c r="F475" s="167" t="s">
        <v>4563</v>
      </c>
      <c r="G475" s="170" t="s">
        <v>3178</v>
      </c>
      <c r="H475" s="170" t="s">
        <v>3179</v>
      </c>
      <c r="I475" s="170" t="s">
        <v>3224</v>
      </c>
      <c r="J475" s="119" t="s">
        <v>4874</v>
      </c>
      <c r="K475" s="122">
        <v>41764</v>
      </c>
      <c r="L475" s="167" t="s">
        <v>4875</v>
      </c>
      <c r="M475" s="171">
        <v>32</v>
      </c>
      <c r="N475" s="167" t="s">
        <v>4876</v>
      </c>
    </row>
    <row r="476" spans="1:15" ht="31.5" outlineLevel="1">
      <c r="A476" s="171" t="s">
        <v>4877</v>
      </c>
      <c r="B476" s="119" t="s">
        <v>349</v>
      </c>
      <c r="C476" s="168" t="s">
        <v>133</v>
      </c>
      <c r="D476" s="231" t="s">
        <v>4878</v>
      </c>
      <c r="E476" s="170">
        <v>0</v>
      </c>
      <c r="F476" s="167" t="s">
        <v>441</v>
      </c>
      <c r="G476" s="170" t="s">
        <v>441</v>
      </c>
      <c r="H476" s="170" t="s">
        <v>441</v>
      </c>
      <c r="I476" s="170" t="s">
        <v>441</v>
      </c>
      <c r="J476" s="119">
        <v>4862</v>
      </c>
      <c r="K476" s="122">
        <v>41383</v>
      </c>
      <c r="L476" s="167" t="s">
        <v>4879</v>
      </c>
      <c r="M476" s="171">
        <v>32</v>
      </c>
      <c r="N476" s="167" t="s">
        <v>4880</v>
      </c>
    </row>
    <row r="477" spans="1:15" ht="21.75" customHeight="1" outlineLevel="1">
      <c r="A477" s="418" t="s">
        <v>4881</v>
      </c>
      <c r="B477" s="412" t="s">
        <v>350</v>
      </c>
      <c r="C477" s="397" t="s">
        <v>133</v>
      </c>
      <c r="D477" s="398" t="s">
        <v>1755</v>
      </c>
      <c r="E477" s="399">
        <v>35.8048</v>
      </c>
      <c r="F477" s="394" t="s">
        <v>3652</v>
      </c>
      <c r="G477" s="399" t="s">
        <v>3173</v>
      </c>
      <c r="H477" s="399" t="s">
        <v>3174</v>
      </c>
      <c r="I477" s="399" t="s">
        <v>3221</v>
      </c>
      <c r="J477" s="119">
        <v>4443</v>
      </c>
      <c r="K477" s="122">
        <v>41607</v>
      </c>
      <c r="L477" s="167" t="s">
        <v>1757</v>
      </c>
      <c r="M477" s="171">
        <v>32</v>
      </c>
      <c r="N477" s="394" t="s">
        <v>4882</v>
      </c>
    </row>
    <row r="478" spans="1:15" outlineLevel="1">
      <c r="A478" s="418"/>
      <c r="B478" s="412"/>
      <c r="C478" s="397"/>
      <c r="D478" s="398"/>
      <c r="E478" s="399"/>
      <c r="F478" s="394"/>
      <c r="G478" s="399"/>
      <c r="H478" s="399"/>
      <c r="I478" s="399"/>
      <c r="J478" s="119">
        <v>4481</v>
      </c>
      <c r="K478" s="122">
        <v>41618</v>
      </c>
      <c r="L478" s="167" t="s">
        <v>4883</v>
      </c>
      <c r="M478" s="171">
        <v>32</v>
      </c>
      <c r="N478" s="394"/>
    </row>
    <row r="479" spans="1:15" ht="31.5" outlineLevel="1">
      <c r="A479" s="171" t="s">
        <v>4884</v>
      </c>
      <c r="B479" s="211" t="s">
        <v>351</v>
      </c>
      <c r="C479" s="168" t="s">
        <v>133</v>
      </c>
      <c r="D479" s="169" t="s">
        <v>4885</v>
      </c>
      <c r="E479" s="170">
        <v>0</v>
      </c>
      <c r="F479" s="167" t="s">
        <v>441</v>
      </c>
      <c r="G479" s="170" t="s">
        <v>441</v>
      </c>
      <c r="H479" s="170" t="s">
        <v>441</v>
      </c>
      <c r="I479" s="170" t="s">
        <v>441</v>
      </c>
      <c r="J479" s="119" t="s">
        <v>4886</v>
      </c>
      <c r="K479" s="122">
        <v>41793</v>
      </c>
      <c r="L479" s="167" t="s">
        <v>4887</v>
      </c>
      <c r="M479" s="171">
        <v>32</v>
      </c>
      <c r="N479" s="167" t="s">
        <v>4888</v>
      </c>
    </row>
    <row r="480" spans="1:15" ht="31.5" outlineLevel="1">
      <c r="A480" s="171" t="s">
        <v>4889</v>
      </c>
      <c r="B480" s="211" t="s">
        <v>352</v>
      </c>
      <c r="C480" s="168" t="s">
        <v>133</v>
      </c>
      <c r="D480" s="169" t="s">
        <v>4890</v>
      </c>
      <c r="E480" s="170">
        <v>0</v>
      </c>
      <c r="F480" s="167" t="s">
        <v>441</v>
      </c>
      <c r="G480" s="170" t="s">
        <v>441</v>
      </c>
      <c r="H480" s="170" t="s">
        <v>441</v>
      </c>
      <c r="I480" s="170" t="s">
        <v>441</v>
      </c>
      <c r="J480" s="119" t="s">
        <v>4891</v>
      </c>
      <c r="K480" s="122">
        <v>41807</v>
      </c>
      <c r="L480" s="167" t="s">
        <v>4892</v>
      </c>
      <c r="M480" s="171">
        <v>32</v>
      </c>
      <c r="N480" s="167" t="s">
        <v>4893</v>
      </c>
    </row>
    <row r="481" spans="1:14" ht="31.5" outlineLevel="1">
      <c r="A481" s="171" t="s">
        <v>4894</v>
      </c>
      <c r="B481" s="211" t="s">
        <v>353</v>
      </c>
      <c r="C481" s="168" t="s">
        <v>133</v>
      </c>
      <c r="D481" s="169" t="s">
        <v>4895</v>
      </c>
      <c r="E481" s="170">
        <v>0</v>
      </c>
      <c r="F481" s="167" t="s">
        <v>441</v>
      </c>
      <c r="G481" s="170" t="s">
        <v>441</v>
      </c>
      <c r="H481" s="170" t="s">
        <v>441</v>
      </c>
      <c r="I481" s="170" t="s">
        <v>441</v>
      </c>
      <c r="J481" s="119" t="s">
        <v>4896</v>
      </c>
      <c r="K481" s="122">
        <v>41808</v>
      </c>
      <c r="L481" s="167" t="s">
        <v>4897</v>
      </c>
      <c r="M481" s="171">
        <v>32</v>
      </c>
      <c r="N481" s="167" t="s">
        <v>4898</v>
      </c>
    </row>
    <row r="482" spans="1:14" ht="31.5" outlineLevel="1">
      <c r="A482" s="171" t="s">
        <v>4899</v>
      </c>
      <c r="B482" s="211" t="s">
        <v>354</v>
      </c>
      <c r="C482" s="168" t="s">
        <v>133</v>
      </c>
      <c r="D482" s="169" t="s">
        <v>4900</v>
      </c>
      <c r="E482" s="170">
        <v>0</v>
      </c>
      <c r="F482" s="167" t="s">
        <v>4563</v>
      </c>
      <c r="G482" s="170" t="s">
        <v>3214</v>
      </c>
      <c r="H482" s="170" t="s">
        <v>3215</v>
      </c>
      <c r="I482" s="170" t="s">
        <v>3218</v>
      </c>
      <c r="J482" s="119" t="s">
        <v>4901</v>
      </c>
      <c r="K482" s="122">
        <v>41799</v>
      </c>
      <c r="L482" s="167" t="s">
        <v>4902</v>
      </c>
      <c r="M482" s="171">
        <v>32</v>
      </c>
      <c r="N482" s="167" t="s">
        <v>4903</v>
      </c>
    </row>
    <row r="483" spans="1:14" ht="31.5" outlineLevel="1">
      <c r="A483" s="171" t="s">
        <v>4904</v>
      </c>
      <c r="B483" s="211" t="s">
        <v>355</v>
      </c>
      <c r="C483" s="168" t="s">
        <v>133</v>
      </c>
      <c r="D483" s="169" t="s">
        <v>4905</v>
      </c>
      <c r="E483" s="170">
        <v>0</v>
      </c>
      <c r="F483" s="167" t="s">
        <v>4563</v>
      </c>
      <c r="G483" s="170" t="s">
        <v>3214</v>
      </c>
      <c r="H483" s="170" t="s">
        <v>3215</v>
      </c>
      <c r="I483" s="170" t="s">
        <v>3218</v>
      </c>
      <c r="J483" s="119" t="s">
        <v>4906</v>
      </c>
      <c r="K483" s="122">
        <v>41820</v>
      </c>
      <c r="L483" s="167" t="s">
        <v>4907</v>
      </c>
      <c r="M483" s="171">
        <v>32</v>
      </c>
      <c r="N483" s="167" t="s">
        <v>4908</v>
      </c>
    </row>
    <row r="484" spans="1:14" ht="47.25" outlineLevel="1">
      <c r="A484" s="171" t="s">
        <v>4909</v>
      </c>
      <c r="B484" s="119" t="s">
        <v>356</v>
      </c>
      <c r="C484" s="168" t="s">
        <v>133</v>
      </c>
      <c r="D484" s="169" t="s">
        <v>4910</v>
      </c>
      <c r="E484" s="170">
        <v>36.108000000000011</v>
      </c>
      <c r="F484" s="167" t="s">
        <v>441</v>
      </c>
      <c r="G484" s="170" t="s">
        <v>441</v>
      </c>
      <c r="H484" s="170" t="s">
        <v>441</v>
      </c>
      <c r="I484" s="170" t="s">
        <v>441</v>
      </c>
      <c r="J484" s="119">
        <v>6300004995</v>
      </c>
      <c r="K484" s="122">
        <v>41871</v>
      </c>
      <c r="L484" s="167" t="s">
        <v>4911</v>
      </c>
      <c r="M484" s="171">
        <v>32</v>
      </c>
      <c r="N484" s="167" t="s">
        <v>4912</v>
      </c>
    </row>
    <row r="485" spans="1:14" ht="31.5" outlineLevel="1">
      <c r="A485" s="171" t="s">
        <v>4913</v>
      </c>
      <c r="B485" s="211" t="s">
        <v>357</v>
      </c>
      <c r="C485" s="168" t="s">
        <v>133</v>
      </c>
      <c r="D485" s="169" t="s">
        <v>4914</v>
      </c>
      <c r="E485" s="170">
        <v>0</v>
      </c>
      <c r="F485" s="167" t="s">
        <v>441</v>
      </c>
      <c r="G485" s="170" t="s">
        <v>441</v>
      </c>
      <c r="H485" s="170" t="s">
        <v>441</v>
      </c>
      <c r="I485" s="170" t="s">
        <v>441</v>
      </c>
      <c r="J485" s="119" t="s">
        <v>4915</v>
      </c>
      <c r="K485" s="122">
        <v>41919</v>
      </c>
      <c r="L485" s="167" t="s">
        <v>4916</v>
      </c>
      <c r="M485" s="171">
        <v>32</v>
      </c>
      <c r="N485" s="167" t="s">
        <v>4917</v>
      </c>
    </row>
    <row r="486" spans="1:14" ht="47.25" outlineLevel="1">
      <c r="A486" s="171" t="s">
        <v>4918</v>
      </c>
      <c r="B486" s="211" t="s">
        <v>358</v>
      </c>
      <c r="C486" s="168" t="s">
        <v>133</v>
      </c>
      <c r="D486" s="169" t="s">
        <v>4919</v>
      </c>
      <c r="E486" s="170">
        <v>0</v>
      </c>
      <c r="F486" s="167" t="s">
        <v>441</v>
      </c>
      <c r="G486" s="170" t="s">
        <v>441</v>
      </c>
      <c r="H486" s="170" t="s">
        <v>441</v>
      </c>
      <c r="I486" s="170" t="s">
        <v>441</v>
      </c>
      <c r="J486" s="119">
        <v>6300005119</v>
      </c>
      <c r="K486" s="122">
        <v>41954</v>
      </c>
      <c r="L486" s="167" t="s">
        <v>4920</v>
      </c>
      <c r="M486" s="171">
        <v>32</v>
      </c>
      <c r="N486" s="167" t="s">
        <v>4921</v>
      </c>
    </row>
    <row r="487" spans="1:14" ht="31.5" outlineLevel="1">
      <c r="A487" s="171" t="s">
        <v>4922</v>
      </c>
      <c r="B487" s="119" t="s">
        <v>359</v>
      </c>
      <c r="C487" s="168" t="s">
        <v>133</v>
      </c>
      <c r="D487" s="169" t="s">
        <v>4923</v>
      </c>
      <c r="E487" s="170">
        <v>0</v>
      </c>
      <c r="F487" s="167" t="s">
        <v>441</v>
      </c>
      <c r="G487" s="170" t="s">
        <v>441</v>
      </c>
      <c r="H487" s="170" t="s">
        <v>441</v>
      </c>
      <c r="I487" s="170" t="s">
        <v>441</v>
      </c>
      <c r="J487" s="119">
        <v>6300005124</v>
      </c>
      <c r="K487" s="122">
        <v>41927</v>
      </c>
      <c r="L487" s="167" t="s">
        <v>4924</v>
      </c>
      <c r="M487" s="171">
        <v>32</v>
      </c>
      <c r="N487" s="167" t="s">
        <v>4925</v>
      </c>
    </row>
    <row r="488" spans="1:14" ht="31.5" outlineLevel="1">
      <c r="A488" s="171" t="s">
        <v>4926</v>
      </c>
      <c r="B488" s="211" t="s">
        <v>360</v>
      </c>
      <c r="C488" s="168" t="s">
        <v>133</v>
      </c>
      <c r="D488" s="169" t="s">
        <v>4927</v>
      </c>
      <c r="E488" s="170">
        <v>0</v>
      </c>
      <c r="F488" s="167" t="s">
        <v>441</v>
      </c>
      <c r="G488" s="170" t="s">
        <v>441</v>
      </c>
      <c r="H488" s="170" t="s">
        <v>441</v>
      </c>
      <c r="I488" s="170" t="s">
        <v>441</v>
      </c>
      <c r="J488" s="119">
        <v>6300005230</v>
      </c>
      <c r="K488" s="122">
        <v>41960</v>
      </c>
      <c r="L488" s="167" t="s">
        <v>4928</v>
      </c>
      <c r="M488" s="171">
        <v>32</v>
      </c>
      <c r="N488" s="167" t="s">
        <v>4929</v>
      </c>
    </row>
    <row r="489" spans="1:14" ht="31.5" outlineLevel="1">
      <c r="A489" s="171" t="s">
        <v>4930</v>
      </c>
      <c r="B489" s="211" t="s">
        <v>361</v>
      </c>
      <c r="C489" s="168" t="s">
        <v>133</v>
      </c>
      <c r="D489" s="169" t="s">
        <v>4931</v>
      </c>
      <c r="E489" s="170">
        <v>0</v>
      </c>
      <c r="F489" s="167" t="s">
        <v>441</v>
      </c>
      <c r="G489" s="170" t="s">
        <v>441</v>
      </c>
      <c r="H489" s="170" t="s">
        <v>441</v>
      </c>
      <c r="I489" s="170" t="s">
        <v>441</v>
      </c>
      <c r="J489" s="119">
        <v>6300005231</v>
      </c>
      <c r="K489" s="122">
        <v>41963</v>
      </c>
      <c r="L489" s="167" t="s">
        <v>4932</v>
      </c>
      <c r="M489" s="171">
        <v>32</v>
      </c>
      <c r="N489" s="167" t="s">
        <v>4933</v>
      </c>
    </row>
    <row r="490" spans="1:14" ht="31.5" outlineLevel="1">
      <c r="A490" s="171" t="s">
        <v>4934</v>
      </c>
      <c r="B490" s="211" t="s">
        <v>362</v>
      </c>
      <c r="C490" s="168" t="s">
        <v>133</v>
      </c>
      <c r="D490" s="169" t="s">
        <v>4935</v>
      </c>
      <c r="E490" s="170">
        <v>0</v>
      </c>
      <c r="F490" s="167" t="s">
        <v>441</v>
      </c>
      <c r="G490" s="170" t="s">
        <v>441</v>
      </c>
      <c r="H490" s="170" t="s">
        <v>441</v>
      </c>
      <c r="I490" s="170" t="s">
        <v>441</v>
      </c>
      <c r="J490" s="119">
        <v>6300005241</v>
      </c>
      <c r="K490" s="122">
        <v>41953</v>
      </c>
      <c r="L490" s="167" t="s">
        <v>4936</v>
      </c>
      <c r="M490" s="171">
        <v>32</v>
      </c>
      <c r="N490" s="167" t="s">
        <v>4937</v>
      </c>
    </row>
    <row r="491" spans="1:14" ht="31.5" outlineLevel="1">
      <c r="A491" s="171" t="s">
        <v>4938</v>
      </c>
      <c r="B491" s="211" t="s">
        <v>363</v>
      </c>
      <c r="C491" s="168" t="s">
        <v>133</v>
      </c>
      <c r="D491" s="169" t="s">
        <v>4939</v>
      </c>
      <c r="E491" s="170">
        <v>0</v>
      </c>
      <c r="F491" s="167" t="s">
        <v>441</v>
      </c>
      <c r="G491" s="170" t="s">
        <v>441</v>
      </c>
      <c r="H491" s="170" t="s">
        <v>441</v>
      </c>
      <c r="I491" s="170" t="s">
        <v>441</v>
      </c>
      <c r="J491" s="119" t="s">
        <v>4940</v>
      </c>
      <c r="K491" s="122">
        <v>41969</v>
      </c>
      <c r="L491" s="167" t="s">
        <v>4941</v>
      </c>
      <c r="M491" s="171">
        <v>32</v>
      </c>
      <c r="N491" s="167" t="s">
        <v>4942</v>
      </c>
    </row>
    <row r="492" spans="1:14" ht="47.25" outlineLevel="1">
      <c r="A492" s="171" t="s">
        <v>4943</v>
      </c>
      <c r="B492" s="119" t="s">
        <v>364</v>
      </c>
      <c r="C492" s="168" t="s">
        <v>133</v>
      </c>
      <c r="D492" s="169" t="s">
        <v>4944</v>
      </c>
      <c r="E492" s="170">
        <v>0</v>
      </c>
      <c r="F492" s="167" t="s">
        <v>441</v>
      </c>
      <c r="G492" s="170" t="s">
        <v>441</v>
      </c>
      <c r="H492" s="170" t="s">
        <v>441</v>
      </c>
      <c r="I492" s="170" t="s">
        <v>441</v>
      </c>
      <c r="J492" s="119" t="s">
        <v>4945</v>
      </c>
      <c r="K492" s="122">
        <v>41982</v>
      </c>
      <c r="L492" s="167" t="s">
        <v>4946</v>
      </c>
      <c r="M492" s="171">
        <v>32</v>
      </c>
      <c r="N492" s="167" t="s">
        <v>4947</v>
      </c>
    </row>
    <row r="493" spans="1:14" ht="18.75" customHeight="1" outlineLevel="1">
      <c r="A493" s="418" t="s">
        <v>4948</v>
      </c>
      <c r="B493" s="411" t="s">
        <v>365</v>
      </c>
      <c r="C493" s="397" t="s">
        <v>133</v>
      </c>
      <c r="D493" s="413" t="s">
        <v>4949</v>
      </c>
      <c r="E493" s="399">
        <v>0</v>
      </c>
      <c r="F493" s="167" t="s">
        <v>441</v>
      </c>
      <c r="G493" s="170" t="s">
        <v>441</v>
      </c>
      <c r="H493" s="170" t="s">
        <v>441</v>
      </c>
      <c r="I493" s="170" t="s">
        <v>441</v>
      </c>
      <c r="J493" s="171" t="s">
        <v>4950</v>
      </c>
      <c r="K493" s="171" t="s">
        <v>4951</v>
      </c>
      <c r="L493" s="167" t="s">
        <v>4952</v>
      </c>
      <c r="M493" s="171">
        <v>32</v>
      </c>
      <c r="N493" s="394" t="s">
        <v>4953</v>
      </c>
    </row>
    <row r="494" spans="1:14" outlineLevel="1">
      <c r="A494" s="418"/>
      <c r="B494" s="411"/>
      <c r="C494" s="397"/>
      <c r="D494" s="413"/>
      <c r="E494" s="399"/>
      <c r="F494" s="167"/>
      <c r="G494" s="170"/>
      <c r="H494" s="170"/>
      <c r="I494" s="170"/>
      <c r="J494" s="171" t="s">
        <v>4954</v>
      </c>
      <c r="K494" s="171" t="s">
        <v>3198</v>
      </c>
      <c r="L494" s="167" t="s">
        <v>4955</v>
      </c>
      <c r="M494" s="171">
        <v>32</v>
      </c>
      <c r="N494" s="394"/>
    </row>
    <row r="495" spans="1:14" outlineLevel="1">
      <c r="A495" s="418"/>
      <c r="B495" s="411"/>
      <c r="C495" s="397"/>
      <c r="D495" s="413"/>
      <c r="E495" s="399"/>
      <c r="F495" s="167"/>
      <c r="G495" s="170"/>
      <c r="H495" s="170"/>
      <c r="I495" s="170"/>
      <c r="J495" s="171" t="s">
        <v>203</v>
      </c>
      <c r="K495" s="171" t="s">
        <v>4951</v>
      </c>
      <c r="L495" s="167" t="s">
        <v>4956</v>
      </c>
      <c r="M495" s="171">
        <v>32</v>
      </c>
      <c r="N495" s="394"/>
    </row>
    <row r="496" spans="1:14" outlineLevel="1">
      <c r="A496" s="418"/>
      <c r="B496" s="411"/>
      <c r="C496" s="397"/>
      <c r="D496" s="413"/>
      <c r="E496" s="399"/>
      <c r="F496" s="167"/>
      <c r="G496" s="170"/>
      <c r="H496" s="170"/>
      <c r="I496" s="170"/>
      <c r="J496" s="171" t="s">
        <v>4957</v>
      </c>
      <c r="K496" s="171" t="s">
        <v>4951</v>
      </c>
      <c r="L496" s="167" t="s">
        <v>4958</v>
      </c>
      <c r="M496" s="171">
        <v>32</v>
      </c>
      <c r="N496" s="394"/>
    </row>
    <row r="497" spans="1:14" outlineLevel="1">
      <c r="A497" s="418"/>
      <c r="B497" s="411"/>
      <c r="C497" s="397"/>
      <c r="D497" s="413"/>
      <c r="E497" s="399"/>
      <c r="F497" s="167"/>
      <c r="G497" s="170"/>
      <c r="H497" s="170"/>
      <c r="I497" s="170"/>
      <c r="J497" s="171" t="s">
        <v>4959</v>
      </c>
      <c r="K497" s="171" t="s">
        <v>4844</v>
      </c>
      <c r="L497" s="167" t="s">
        <v>4960</v>
      </c>
      <c r="M497" s="171">
        <v>32</v>
      </c>
      <c r="N497" s="394"/>
    </row>
    <row r="498" spans="1:14" ht="25.5" customHeight="1" outlineLevel="1">
      <c r="A498" s="418" t="s">
        <v>4961</v>
      </c>
      <c r="B498" s="411" t="s">
        <v>366</v>
      </c>
      <c r="C498" s="397" t="s">
        <v>133</v>
      </c>
      <c r="D498" s="413" t="s">
        <v>4962</v>
      </c>
      <c r="E498" s="399">
        <v>48.143999999999998</v>
      </c>
      <c r="F498" s="174" t="s">
        <v>4654</v>
      </c>
      <c r="G498" s="170" t="s">
        <v>4655</v>
      </c>
      <c r="H498" s="170" t="s">
        <v>3543</v>
      </c>
      <c r="I498" s="170" t="s">
        <v>441</v>
      </c>
      <c r="J498" s="119">
        <v>4440</v>
      </c>
      <c r="K498" s="122">
        <v>41605</v>
      </c>
      <c r="L498" s="167" t="s">
        <v>4963</v>
      </c>
      <c r="M498" s="171">
        <v>32</v>
      </c>
      <c r="N498" s="394" t="s">
        <v>4964</v>
      </c>
    </row>
    <row r="499" spans="1:14" ht="24" customHeight="1" outlineLevel="1">
      <c r="A499" s="418"/>
      <c r="B499" s="411"/>
      <c r="C499" s="397"/>
      <c r="D499" s="413"/>
      <c r="E499" s="399"/>
      <c r="F499" s="174" t="s">
        <v>4654</v>
      </c>
      <c r="G499" s="170" t="s">
        <v>4655</v>
      </c>
      <c r="H499" s="170" t="s">
        <v>3543</v>
      </c>
      <c r="I499" s="170"/>
      <c r="J499" s="119">
        <v>4586</v>
      </c>
      <c r="K499" s="122">
        <v>41662</v>
      </c>
      <c r="L499" s="167" t="s">
        <v>3219</v>
      </c>
      <c r="M499" s="171">
        <v>32</v>
      </c>
      <c r="N499" s="394"/>
    </row>
    <row r="500" spans="1:14" s="152" customFormat="1">
      <c r="A500" s="224" t="s">
        <v>905</v>
      </c>
      <c r="B500" s="390" t="s">
        <v>132</v>
      </c>
      <c r="C500" s="391"/>
      <c r="D500" s="391"/>
      <c r="E500" s="130">
        <f>E501+E779</f>
        <v>53831.249310000014</v>
      </c>
      <c r="F500" s="225"/>
      <c r="G500" s="177"/>
      <c r="H500" s="177"/>
      <c r="I500" s="177"/>
      <c r="J500" s="149"/>
      <c r="K500" s="150"/>
      <c r="L500" s="151"/>
      <c r="M500" s="236"/>
      <c r="N500" s="205"/>
    </row>
    <row r="501" spans="1:14" s="148" customFormat="1" ht="15.75" customHeight="1">
      <c r="A501" s="226" t="s">
        <v>906</v>
      </c>
      <c r="B501" s="392" t="s">
        <v>4965</v>
      </c>
      <c r="C501" s="392"/>
      <c r="D501" s="392"/>
      <c r="E501" s="133">
        <f>SUM(E502:E778)</f>
        <v>35058.495840000011</v>
      </c>
      <c r="F501" s="227"/>
      <c r="G501" s="178"/>
      <c r="H501" s="178"/>
      <c r="I501" s="178"/>
      <c r="J501" s="145"/>
      <c r="K501" s="146"/>
      <c r="L501" s="147"/>
      <c r="M501" s="229"/>
      <c r="N501" s="207"/>
    </row>
    <row r="502" spans="1:14" ht="36.75" customHeight="1" outlineLevel="1">
      <c r="A502" s="175" t="s">
        <v>910</v>
      </c>
      <c r="B502" s="119" t="s">
        <v>316</v>
      </c>
      <c r="C502" s="168" t="s">
        <v>132</v>
      </c>
      <c r="D502" s="184" t="s">
        <v>4966</v>
      </c>
      <c r="E502" s="170">
        <v>16.452110000000001</v>
      </c>
      <c r="F502" s="167" t="s">
        <v>3026</v>
      </c>
      <c r="G502" s="170" t="s">
        <v>3227</v>
      </c>
      <c r="H502" s="170" t="s">
        <v>561</v>
      </c>
      <c r="I502" s="170" t="s">
        <v>3228</v>
      </c>
      <c r="J502" s="119">
        <v>6100008891</v>
      </c>
      <c r="K502" s="122">
        <v>40905</v>
      </c>
      <c r="L502" s="167" t="s">
        <v>301</v>
      </c>
      <c r="M502" s="171">
        <v>34</v>
      </c>
      <c r="N502" s="167" t="s">
        <v>4967</v>
      </c>
    </row>
    <row r="503" spans="1:14" ht="31.5" outlineLevel="1">
      <c r="A503" s="175" t="s">
        <v>911</v>
      </c>
      <c r="B503" s="211" t="s">
        <v>317</v>
      </c>
      <c r="C503" s="168" t="s">
        <v>132</v>
      </c>
      <c r="D503" s="169" t="s">
        <v>4968</v>
      </c>
      <c r="E503" s="170">
        <v>18.871790000000001</v>
      </c>
      <c r="F503" s="167" t="s">
        <v>3026</v>
      </c>
      <c r="G503" s="170" t="s">
        <v>3229</v>
      </c>
      <c r="H503" s="170" t="s">
        <v>561</v>
      </c>
      <c r="I503" s="170" t="s">
        <v>3230</v>
      </c>
      <c r="J503" s="119">
        <v>6100003793</v>
      </c>
      <c r="K503" s="122">
        <v>40471</v>
      </c>
      <c r="L503" s="167" t="s">
        <v>3231</v>
      </c>
      <c r="M503" s="171">
        <v>34</v>
      </c>
      <c r="N503" s="167" t="s">
        <v>4969</v>
      </c>
    </row>
    <row r="504" spans="1:14" ht="18" customHeight="1" outlineLevel="1">
      <c r="A504" s="175" t="s">
        <v>912</v>
      </c>
      <c r="B504" s="211" t="s">
        <v>318</v>
      </c>
      <c r="C504" s="168" t="s">
        <v>132</v>
      </c>
      <c r="D504" s="169" t="s">
        <v>4970</v>
      </c>
      <c r="E504" s="170">
        <v>23.415430000000001</v>
      </c>
      <c r="F504" s="394" t="s">
        <v>3225</v>
      </c>
      <c r="G504" s="399" t="s">
        <v>560</v>
      </c>
      <c r="H504" s="399" t="s">
        <v>561</v>
      </c>
      <c r="I504" s="399" t="s">
        <v>3234</v>
      </c>
      <c r="J504" s="119">
        <v>6100007742</v>
      </c>
      <c r="K504" s="122" t="s">
        <v>4971</v>
      </c>
      <c r="L504" s="167" t="s">
        <v>3235</v>
      </c>
      <c r="M504" s="171">
        <v>34</v>
      </c>
      <c r="N504" s="394" t="s">
        <v>4972</v>
      </c>
    </row>
    <row r="505" spans="1:14" ht="47.25" outlineLevel="1">
      <c r="A505" s="175" t="s">
        <v>913</v>
      </c>
      <c r="B505" s="211" t="s">
        <v>318</v>
      </c>
      <c r="C505" s="168" t="s">
        <v>132</v>
      </c>
      <c r="D505" s="184" t="s">
        <v>1917</v>
      </c>
      <c r="E505" s="170">
        <v>10.67543</v>
      </c>
      <c r="F505" s="394"/>
      <c r="G505" s="399"/>
      <c r="H505" s="399"/>
      <c r="I505" s="399"/>
      <c r="J505" s="119">
        <v>6100008419</v>
      </c>
      <c r="K505" s="122">
        <v>40869</v>
      </c>
      <c r="L505" s="167" t="s">
        <v>210</v>
      </c>
      <c r="M505" s="171">
        <v>34</v>
      </c>
      <c r="N505" s="394"/>
    </row>
    <row r="506" spans="1:14" ht="23.25" customHeight="1" outlineLevel="1">
      <c r="A506" s="175" t="s">
        <v>914</v>
      </c>
      <c r="B506" s="119" t="s">
        <v>319</v>
      </c>
      <c r="C506" s="168" t="s">
        <v>132</v>
      </c>
      <c r="D506" s="184" t="s">
        <v>4973</v>
      </c>
      <c r="E506" s="170">
        <v>24.11</v>
      </c>
      <c r="F506" s="174" t="s">
        <v>3225</v>
      </c>
      <c r="G506" s="170" t="s">
        <v>3236</v>
      </c>
      <c r="H506" s="170" t="s">
        <v>561</v>
      </c>
      <c r="I506" s="170" t="s">
        <v>3237</v>
      </c>
      <c r="J506" s="119">
        <v>6100008198</v>
      </c>
      <c r="K506" s="122">
        <v>40850</v>
      </c>
      <c r="L506" s="167" t="s">
        <v>4974</v>
      </c>
      <c r="M506" s="171">
        <v>34</v>
      </c>
      <c r="N506" s="394" t="s">
        <v>4975</v>
      </c>
    </row>
    <row r="507" spans="1:14" ht="31.5" outlineLevel="1">
      <c r="A507" s="175" t="s">
        <v>915</v>
      </c>
      <c r="B507" s="119" t="s">
        <v>319</v>
      </c>
      <c r="C507" s="168" t="s">
        <v>132</v>
      </c>
      <c r="D507" s="184" t="s">
        <v>4976</v>
      </c>
      <c r="E507" s="170">
        <v>13.781359999999999</v>
      </c>
      <c r="F507" s="174" t="s">
        <v>3225</v>
      </c>
      <c r="G507" s="170" t="s">
        <v>3236</v>
      </c>
      <c r="H507" s="170" t="s">
        <v>561</v>
      </c>
      <c r="I507" s="170" t="s">
        <v>3237</v>
      </c>
      <c r="J507" s="119">
        <v>6100008748</v>
      </c>
      <c r="K507" s="122">
        <v>40897</v>
      </c>
      <c r="L507" s="167" t="s">
        <v>3238</v>
      </c>
      <c r="M507" s="171">
        <v>34</v>
      </c>
      <c r="N507" s="394"/>
    </row>
    <row r="508" spans="1:14" ht="31.5" outlineLevel="1">
      <c r="A508" s="175" t="s">
        <v>916</v>
      </c>
      <c r="B508" s="119" t="s">
        <v>320</v>
      </c>
      <c r="C508" s="168" t="s">
        <v>132</v>
      </c>
      <c r="D508" s="184" t="s">
        <v>4977</v>
      </c>
      <c r="E508" s="170">
        <v>10.719989999999999</v>
      </c>
      <c r="F508" s="167" t="s">
        <v>3225</v>
      </c>
      <c r="G508" s="170" t="s">
        <v>579</v>
      </c>
      <c r="H508" s="170" t="s">
        <v>561</v>
      </c>
      <c r="I508" s="170" t="s">
        <v>3239</v>
      </c>
      <c r="J508" s="119">
        <v>6100008907</v>
      </c>
      <c r="K508" s="122">
        <v>40904</v>
      </c>
      <c r="L508" s="167" t="s">
        <v>4978</v>
      </c>
      <c r="M508" s="171">
        <v>34</v>
      </c>
      <c r="N508" s="167" t="s">
        <v>4979</v>
      </c>
    </row>
    <row r="509" spans="1:14" ht="47.25" outlineLevel="1">
      <c r="A509" s="175" t="s">
        <v>917</v>
      </c>
      <c r="B509" s="119" t="s">
        <v>321</v>
      </c>
      <c r="C509" s="168" t="s">
        <v>132</v>
      </c>
      <c r="D509" s="184" t="s">
        <v>4980</v>
      </c>
      <c r="E509" s="170">
        <v>15.35</v>
      </c>
      <c r="F509" s="167" t="s">
        <v>3225</v>
      </c>
      <c r="G509" s="170" t="s">
        <v>563</v>
      </c>
      <c r="H509" s="170" t="s">
        <v>561</v>
      </c>
      <c r="I509" s="170" t="s">
        <v>584</v>
      </c>
      <c r="J509" s="119">
        <v>6100008284</v>
      </c>
      <c r="K509" s="122">
        <v>40857</v>
      </c>
      <c r="L509" s="167" t="s">
        <v>4981</v>
      </c>
      <c r="M509" s="171">
        <v>34</v>
      </c>
      <c r="N509" s="167" t="s">
        <v>4982</v>
      </c>
    </row>
    <row r="510" spans="1:14" ht="31.5" outlineLevel="1">
      <c r="A510" s="175" t="s">
        <v>918</v>
      </c>
      <c r="B510" s="119" t="s">
        <v>322</v>
      </c>
      <c r="C510" s="168" t="s">
        <v>132</v>
      </c>
      <c r="D510" s="169" t="s">
        <v>4983</v>
      </c>
      <c r="E510" s="170">
        <v>21.811520000000002</v>
      </c>
      <c r="F510" s="167" t="s">
        <v>3240</v>
      </c>
      <c r="G510" s="170" t="s">
        <v>3241</v>
      </c>
      <c r="H510" s="170" t="s">
        <v>558</v>
      </c>
      <c r="I510" s="170" t="s">
        <v>3242</v>
      </c>
      <c r="J510" s="119">
        <v>6100011743</v>
      </c>
      <c r="K510" s="122">
        <v>41116</v>
      </c>
      <c r="L510" s="167" t="s">
        <v>4984</v>
      </c>
      <c r="M510" s="171">
        <v>34</v>
      </c>
      <c r="N510" s="167" t="s">
        <v>4985</v>
      </c>
    </row>
    <row r="511" spans="1:14" ht="31.5" outlineLevel="1">
      <c r="A511" s="175" t="s">
        <v>919</v>
      </c>
      <c r="B511" s="211" t="s">
        <v>323</v>
      </c>
      <c r="C511" s="168" t="s">
        <v>132</v>
      </c>
      <c r="D511" s="169" t="s">
        <v>4986</v>
      </c>
      <c r="E511" s="170">
        <v>3.7900100000000001</v>
      </c>
      <c r="F511" s="167" t="s">
        <v>3240</v>
      </c>
      <c r="G511" s="170" t="s">
        <v>3243</v>
      </c>
      <c r="H511" s="170" t="s">
        <v>558</v>
      </c>
      <c r="I511" s="170" t="s">
        <v>3244</v>
      </c>
      <c r="J511" s="119">
        <v>6100010199</v>
      </c>
      <c r="K511" s="122">
        <v>41026</v>
      </c>
      <c r="L511" s="167" t="s">
        <v>3245</v>
      </c>
      <c r="M511" s="171">
        <v>34</v>
      </c>
      <c r="N511" s="167" t="s">
        <v>4987</v>
      </c>
    </row>
    <row r="512" spans="1:14" ht="47.25" outlineLevel="1">
      <c r="A512" s="175" t="s">
        <v>920</v>
      </c>
      <c r="B512" s="119" t="s">
        <v>324</v>
      </c>
      <c r="C512" s="168" t="s">
        <v>132</v>
      </c>
      <c r="D512" s="184" t="s">
        <v>2116</v>
      </c>
      <c r="E512" s="170">
        <v>29.95</v>
      </c>
      <c r="F512" s="174" t="s">
        <v>3240</v>
      </c>
      <c r="G512" s="170" t="s">
        <v>3246</v>
      </c>
      <c r="H512" s="170" t="s">
        <v>558</v>
      </c>
      <c r="I512" s="170" t="s">
        <v>3247</v>
      </c>
      <c r="J512" s="119">
        <v>610009411</v>
      </c>
      <c r="K512" s="122">
        <v>40968</v>
      </c>
      <c r="L512" s="167" t="s">
        <v>2118</v>
      </c>
      <c r="M512" s="171">
        <v>34</v>
      </c>
      <c r="N512" s="394" t="s">
        <v>4988</v>
      </c>
    </row>
    <row r="513" spans="1:14" ht="36.75" customHeight="1" outlineLevel="1">
      <c r="A513" s="175" t="s">
        <v>921</v>
      </c>
      <c r="B513" s="119" t="s">
        <v>324</v>
      </c>
      <c r="C513" s="168" t="s">
        <v>132</v>
      </c>
      <c r="D513" s="184" t="s">
        <v>1786</v>
      </c>
      <c r="E513" s="170">
        <v>30.07</v>
      </c>
      <c r="F513" s="174" t="s">
        <v>3240</v>
      </c>
      <c r="G513" s="170" t="s">
        <v>3246</v>
      </c>
      <c r="H513" s="170" t="s">
        <v>558</v>
      </c>
      <c r="I513" s="170" t="s">
        <v>3247</v>
      </c>
      <c r="J513" s="119">
        <v>6100010604</v>
      </c>
      <c r="K513" s="122">
        <v>41050</v>
      </c>
      <c r="L513" s="167" t="s">
        <v>1792</v>
      </c>
      <c r="M513" s="171">
        <v>34</v>
      </c>
      <c r="N513" s="394"/>
    </row>
    <row r="514" spans="1:14" ht="30" customHeight="1" outlineLevel="1">
      <c r="A514" s="175" t="s">
        <v>922</v>
      </c>
      <c r="B514" s="119" t="s">
        <v>324</v>
      </c>
      <c r="C514" s="168" t="s">
        <v>132</v>
      </c>
      <c r="D514" s="169" t="s">
        <v>2124</v>
      </c>
      <c r="E514" s="170">
        <v>41.69</v>
      </c>
      <c r="F514" s="174" t="s">
        <v>3240</v>
      </c>
      <c r="G514" s="170" t="s">
        <v>3246</v>
      </c>
      <c r="H514" s="170" t="s">
        <v>558</v>
      </c>
      <c r="I514" s="170" t="s">
        <v>3247</v>
      </c>
      <c r="J514" s="119">
        <v>6100011758</v>
      </c>
      <c r="K514" s="122">
        <v>41113</v>
      </c>
      <c r="L514" s="167" t="s">
        <v>2126</v>
      </c>
      <c r="M514" s="171">
        <v>34</v>
      </c>
      <c r="N514" s="394"/>
    </row>
    <row r="515" spans="1:14" ht="31.5" outlineLevel="1">
      <c r="A515" s="175" t="s">
        <v>923</v>
      </c>
      <c r="B515" s="211" t="s">
        <v>325</v>
      </c>
      <c r="C515" s="168" t="s">
        <v>132</v>
      </c>
      <c r="D515" s="169" t="s">
        <v>4989</v>
      </c>
      <c r="E515" s="170">
        <v>12.057639999999999</v>
      </c>
      <c r="F515" s="167" t="s">
        <v>574</v>
      </c>
      <c r="G515" s="170" t="s">
        <v>4990</v>
      </c>
      <c r="H515" s="170" t="s">
        <v>565</v>
      </c>
      <c r="I515" s="170" t="s">
        <v>4991</v>
      </c>
      <c r="J515" s="119">
        <v>6100012418</v>
      </c>
      <c r="K515" s="122">
        <v>41149</v>
      </c>
      <c r="L515" s="167" t="s">
        <v>298</v>
      </c>
      <c r="M515" s="171">
        <v>34</v>
      </c>
      <c r="N515" s="167" t="s">
        <v>4992</v>
      </c>
    </row>
    <row r="516" spans="1:14" ht="31.5" outlineLevel="1">
      <c r="A516" s="175" t="s">
        <v>924</v>
      </c>
      <c r="B516" s="119" t="s">
        <v>326</v>
      </c>
      <c r="C516" s="168" t="s">
        <v>132</v>
      </c>
      <c r="D516" s="184" t="s">
        <v>4993</v>
      </c>
      <c r="E516" s="170">
        <v>20.624569999999999</v>
      </c>
      <c r="F516" s="167" t="s">
        <v>3248</v>
      </c>
      <c r="G516" s="170" t="s">
        <v>3249</v>
      </c>
      <c r="H516" s="170" t="s">
        <v>566</v>
      </c>
      <c r="I516" s="170" t="s">
        <v>3250</v>
      </c>
      <c r="J516" s="119">
        <v>6100010739</v>
      </c>
      <c r="K516" s="122">
        <v>41050</v>
      </c>
      <c r="L516" s="167" t="s">
        <v>208</v>
      </c>
      <c r="M516" s="171">
        <v>34</v>
      </c>
      <c r="N516" s="167" t="s">
        <v>4994</v>
      </c>
    </row>
    <row r="517" spans="1:14" ht="31.5" outlineLevel="1">
      <c r="A517" s="175" t="s">
        <v>925</v>
      </c>
      <c r="B517" s="119" t="s">
        <v>327</v>
      </c>
      <c r="C517" s="168" t="s">
        <v>132</v>
      </c>
      <c r="D517" s="184" t="s">
        <v>4995</v>
      </c>
      <c r="E517" s="170">
        <v>74.2</v>
      </c>
      <c r="F517" s="167" t="s">
        <v>3248</v>
      </c>
      <c r="G517" s="170" t="s">
        <v>4996</v>
      </c>
      <c r="H517" s="170" t="s">
        <v>565</v>
      </c>
      <c r="I517" s="170" t="s">
        <v>4997</v>
      </c>
      <c r="J517" s="119">
        <v>6100011665</v>
      </c>
      <c r="K517" s="122" t="s">
        <v>3015</v>
      </c>
      <c r="L517" s="167" t="s">
        <v>4998</v>
      </c>
      <c r="M517" s="171">
        <v>34</v>
      </c>
      <c r="N517" s="167" t="s">
        <v>4999</v>
      </c>
    </row>
    <row r="518" spans="1:14" ht="31.5" outlineLevel="1">
      <c r="A518" s="175" t="s">
        <v>926</v>
      </c>
      <c r="B518" s="119" t="s">
        <v>328</v>
      </c>
      <c r="C518" s="168" t="s">
        <v>132</v>
      </c>
      <c r="D518" s="184" t="s">
        <v>5000</v>
      </c>
      <c r="E518" s="170">
        <v>92.764259999999993</v>
      </c>
      <c r="F518" s="167" t="s">
        <v>3026</v>
      </c>
      <c r="G518" s="170" t="s">
        <v>5001</v>
      </c>
      <c r="H518" s="170" t="s">
        <v>1889</v>
      </c>
      <c r="I518" s="170" t="s">
        <v>583</v>
      </c>
      <c r="J518" s="119">
        <v>6100013203</v>
      </c>
      <c r="K518" s="122">
        <v>41194</v>
      </c>
      <c r="L518" s="167" t="s">
        <v>295</v>
      </c>
      <c r="M518" s="171">
        <v>34</v>
      </c>
      <c r="N518" s="167" t="s">
        <v>5002</v>
      </c>
    </row>
    <row r="519" spans="1:14" ht="31.5" outlineLevel="1">
      <c r="A519" s="175" t="s">
        <v>927</v>
      </c>
      <c r="B519" s="211" t="s">
        <v>329</v>
      </c>
      <c r="C519" s="168" t="s">
        <v>132</v>
      </c>
      <c r="D519" s="169" t="s">
        <v>1932</v>
      </c>
      <c r="E519" s="170">
        <v>65.75</v>
      </c>
      <c r="F519" s="167" t="s">
        <v>3240</v>
      </c>
      <c r="G519" s="170" t="s">
        <v>5003</v>
      </c>
      <c r="H519" s="170" t="s">
        <v>562</v>
      </c>
      <c r="I519" s="170" t="s">
        <v>3234</v>
      </c>
      <c r="J519" s="119">
        <v>6100011113</v>
      </c>
      <c r="K519" s="122">
        <v>41068</v>
      </c>
      <c r="L519" s="167" t="s">
        <v>1934</v>
      </c>
      <c r="M519" s="171">
        <v>34</v>
      </c>
      <c r="N519" s="167" t="s">
        <v>5004</v>
      </c>
    </row>
    <row r="520" spans="1:14" ht="31.5" outlineLevel="1">
      <c r="A520" s="175" t="s">
        <v>928</v>
      </c>
      <c r="B520" s="211" t="s">
        <v>330</v>
      </c>
      <c r="C520" s="168" t="s">
        <v>132</v>
      </c>
      <c r="D520" s="169" t="s">
        <v>5005</v>
      </c>
      <c r="E520" s="170">
        <v>29.58</v>
      </c>
      <c r="F520" s="167" t="s">
        <v>3026</v>
      </c>
      <c r="G520" s="170" t="s">
        <v>3253</v>
      </c>
      <c r="H520" s="170" t="s">
        <v>567</v>
      </c>
      <c r="I520" s="170" t="s">
        <v>3252</v>
      </c>
      <c r="J520" s="119">
        <v>6100009052</v>
      </c>
      <c r="K520" s="122">
        <v>40904</v>
      </c>
      <c r="L520" s="167" t="s">
        <v>5006</v>
      </c>
      <c r="M520" s="171">
        <v>34</v>
      </c>
      <c r="N520" s="167" t="s">
        <v>5007</v>
      </c>
    </row>
    <row r="521" spans="1:14" ht="47.25" outlineLevel="1">
      <c r="A521" s="175" t="s">
        <v>929</v>
      </c>
      <c r="B521" s="119" t="s">
        <v>331</v>
      </c>
      <c r="C521" s="168" t="s">
        <v>132</v>
      </c>
      <c r="D521" s="184" t="s">
        <v>5008</v>
      </c>
      <c r="E521" s="170">
        <v>124.76039999999999</v>
      </c>
      <c r="F521" s="167" t="s">
        <v>574</v>
      </c>
      <c r="G521" s="170" t="s">
        <v>5009</v>
      </c>
      <c r="H521" s="170" t="s">
        <v>445</v>
      </c>
      <c r="I521" s="170" t="s">
        <v>495</v>
      </c>
      <c r="J521" s="119">
        <v>6100013132</v>
      </c>
      <c r="K521" s="122">
        <v>41186</v>
      </c>
      <c r="L521" s="167" t="s">
        <v>5010</v>
      </c>
      <c r="M521" s="171">
        <v>34</v>
      </c>
      <c r="N521" s="167" t="s">
        <v>5011</v>
      </c>
    </row>
    <row r="522" spans="1:14" ht="37.5" customHeight="1" outlineLevel="1">
      <c r="A522" s="175" t="s">
        <v>930</v>
      </c>
      <c r="B522" s="211" t="s">
        <v>332</v>
      </c>
      <c r="C522" s="168" t="s">
        <v>132</v>
      </c>
      <c r="D522" s="169" t="s">
        <v>5012</v>
      </c>
      <c r="E522" s="170">
        <v>67.243690000000001</v>
      </c>
      <c r="F522" s="174" t="s">
        <v>574</v>
      </c>
      <c r="G522" s="170" t="s">
        <v>3254</v>
      </c>
      <c r="H522" s="170" t="s">
        <v>2061</v>
      </c>
      <c r="I522" s="170" t="s">
        <v>2062</v>
      </c>
      <c r="J522" s="119">
        <v>6100013871</v>
      </c>
      <c r="K522" s="122">
        <v>41234</v>
      </c>
      <c r="L522" s="167" t="s">
        <v>309</v>
      </c>
      <c r="M522" s="171">
        <v>34</v>
      </c>
      <c r="N522" s="394" t="s">
        <v>5013</v>
      </c>
    </row>
    <row r="523" spans="1:14" ht="31.5" outlineLevel="1">
      <c r="A523" s="175" t="s">
        <v>931</v>
      </c>
      <c r="B523" s="211" t="s">
        <v>332</v>
      </c>
      <c r="C523" s="168" t="s">
        <v>132</v>
      </c>
      <c r="D523" s="184" t="s">
        <v>5014</v>
      </c>
      <c r="E523" s="170">
        <v>21.999600000000001</v>
      </c>
      <c r="F523" s="174" t="s">
        <v>574</v>
      </c>
      <c r="G523" s="170" t="s">
        <v>3254</v>
      </c>
      <c r="H523" s="170" t="s">
        <v>2061</v>
      </c>
      <c r="I523" s="170" t="s">
        <v>2062</v>
      </c>
      <c r="J523" s="119">
        <v>6100014123</v>
      </c>
      <c r="K523" s="122" t="s">
        <v>146</v>
      </c>
      <c r="L523" s="167" t="s">
        <v>279</v>
      </c>
      <c r="M523" s="171">
        <v>34</v>
      </c>
      <c r="N523" s="394"/>
    </row>
    <row r="524" spans="1:14" ht="36.75" customHeight="1" outlineLevel="1">
      <c r="A524" s="175" t="s">
        <v>932</v>
      </c>
      <c r="B524" s="211" t="s">
        <v>332</v>
      </c>
      <c r="C524" s="168" t="s">
        <v>132</v>
      </c>
      <c r="D524" s="184" t="s">
        <v>5015</v>
      </c>
      <c r="E524" s="170">
        <v>34.489379999999997</v>
      </c>
      <c r="F524" s="174" t="s">
        <v>574</v>
      </c>
      <c r="G524" s="170" t="s">
        <v>3254</v>
      </c>
      <c r="H524" s="170" t="s">
        <v>2061</v>
      </c>
      <c r="I524" s="170" t="s">
        <v>2062</v>
      </c>
      <c r="J524" s="119">
        <v>6100014130</v>
      </c>
      <c r="K524" s="122" t="s">
        <v>146</v>
      </c>
      <c r="L524" s="167" t="s">
        <v>5016</v>
      </c>
      <c r="M524" s="171">
        <v>34</v>
      </c>
      <c r="N524" s="394"/>
    </row>
    <row r="525" spans="1:14" ht="38.25" customHeight="1" outlineLevel="1">
      <c r="A525" s="175" t="s">
        <v>933</v>
      </c>
      <c r="B525" s="211" t="s">
        <v>332</v>
      </c>
      <c r="C525" s="168" t="s">
        <v>132</v>
      </c>
      <c r="D525" s="169" t="s">
        <v>2059</v>
      </c>
      <c r="E525" s="170">
        <v>18.301880000000001</v>
      </c>
      <c r="F525" s="174" t="s">
        <v>574</v>
      </c>
      <c r="G525" s="170" t="s">
        <v>3254</v>
      </c>
      <c r="H525" s="170" t="s">
        <v>2061</v>
      </c>
      <c r="I525" s="170" t="s">
        <v>2062</v>
      </c>
      <c r="J525" s="119">
        <v>6100014137</v>
      </c>
      <c r="K525" s="122">
        <v>41247</v>
      </c>
      <c r="L525" s="167" t="s">
        <v>2063</v>
      </c>
      <c r="M525" s="171">
        <v>34</v>
      </c>
      <c r="N525" s="394"/>
    </row>
    <row r="526" spans="1:14" ht="47.25" outlineLevel="1">
      <c r="A526" s="175" t="s">
        <v>934</v>
      </c>
      <c r="B526" s="119" t="s">
        <v>333</v>
      </c>
      <c r="C526" s="168" t="s">
        <v>132</v>
      </c>
      <c r="D526" s="184" t="s">
        <v>5017</v>
      </c>
      <c r="E526" s="170">
        <v>67.110900000000001</v>
      </c>
      <c r="F526" s="174" t="s">
        <v>3026</v>
      </c>
      <c r="G526" s="170" t="s">
        <v>3255</v>
      </c>
      <c r="H526" s="170" t="s">
        <v>3256</v>
      </c>
      <c r="I526" s="170" t="s">
        <v>3257</v>
      </c>
      <c r="J526" s="119">
        <v>6100013596</v>
      </c>
      <c r="K526" s="122" t="s">
        <v>145</v>
      </c>
      <c r="L526" s="167" t="s">
        <v>307</v>
      </c>
      <c r="M526" s="171">
        <v>34</v>
      </c>
      <c r="N526" s="394" t="s">
        <v>5018</v>
      </c>
    </row>
    <row r="527" spans="1:14" ht="47.25" outlineLevel="1">
      <c r="A527" s="175" t="s">
        <v>935</v>
      </c>
      <c r="B527" s="119" t="s">
        <v>333</v>
      </c>
      <c r="C527" s="168" t="s">
        <v>132</v>
      </c>
      <c r="D527" s="184" t="s">
        <v>5019</v>
      </c>
      <c r="E527" s="170">
        <v>16.765070000000001</v>
      </c>
      <c r="F527" s="174" t="s">
        <v>3026</v>
      </c>
      <c r="G527" s="170" t="s">
        <v>3255</v>
      </c>
      <c r="H527" s="170" t="s">
        <v>3256</v>
      </c>
      <c r="I527" s="170" t="s">
        <v>3257</v>
      </c>
      <c r="J527" s="119">
        <v>6100014190</v>
      </c>
      <c r="K527" s="122" t="s">
        <v>147</v>
      </c>
      <c r="L527" s="167" t="s">
        <v>5020</v>
      </c>
      <c r="M527" s="171">
        <v>34</v>
      </c>
      <c r="N527" s="394"/>
    </row>
    <row r="528" spans="1:14" ht="47.25" outlineLevel="1">
      <c r="A528" s="175" t="s">
        <v>936</v>
      </c>
      <c r="B528" s="119" t="s">
        <v>334</v>
      </c>
      <c r="C528" s="168" t="s">
        <v>132</v>
      </c>
      <c r="D528" s="184" t="s">
        <v>5021</v>
      </c>
      <c r="E528" s="170">
        <v>20.015219999999999</v>
      </c>
      <c r="F528" s="167" t="s">
        <v>3260</v>
      </c>
      <c r="G528" s="170" t="s">
        <v>3261</v>
      </c>
      <c r="H528" s="170" t="s">
        <v>479</v>
      </c>
      <c r="I528" s="170" t="s">
        <v>3262</v>
      </c>
      <c r="J528" s="119">
        <v>6100008793</v>
      </c>
      <c r="K528" s="122">
        <v>40903</v>
      </c>
      <c r="L528" s="167" t="s">
        <v>5022</v>
      </c>
      <c r="M528" s="171">
        <v>34</v>
      </c>
      <c r="N528" s="167" t="s">
        <v>5023</v>
      </c>
    </row>
    <row r="529" spans="1:14" ht="48" customHeight="1" outlineLevel="1">
      <c r="A529" s="175" t="s">
        <v>937</v>
      </c>
      <c r="B529" s="211" t="s">
        <v>335</v>
      </c>
      <c r="C529" s="168" t="s">
        <v>132</v>
      </c>
      <c r="D529" s="169" t="s">
        <v>5024</v>
      </c>
      <c r="E529" s="170">
        <v>1.05999</v>
      </c>
      <c r="F529" s="174" t="s">
        <v>3260</v>
      </c>
      <c r="G529" s="170" t="s">
        <v>3263</v>
      </c>
      <c r="H529" s="170" t="s">
        <v>479</v>
      </c>
      <c r="I529" s="170" t="s">
        <v>3264</v>
      </c>
      <c r="J529" s="119">
        <v>6100007639</v>
      </c>
      <c r="K529" s="122">
        <v>40793</v>
      </c>
      <c r="L529" s="167" t="s">
        <v>305</v>
      </c>
      <c r="M529" s="171">
        <v>34</v>
      </c>
      <c r="N529" s="394" t="s">
        <v>5025</v>
      </c>
    </row>
    <row r="530" spans="1:14" ht="31.5" outlineLevel="1">
      <c r="A530" s="175" t="s">
        <v>938</v>
      </c>
      <c r="B530" s="211" t="s">
        <v>335</v>
      </c>
      <c r="C530" s="168" t="s">
        <v>132</v>
      </c>
      <c r="D530" s="184" t="s">
        <v>5026</v>
      </c>
      <c r="E530" s="170">
        <v>13.882730000000002</v>
      </c>
      <c r="F530" s="174" t="s">
        <v>3260</v>
      </c>
      <c r="G530" s="170" t="s">
        <v>3263</v>
      </c>
      <c r="H530" s="170" t="s">
        <v>479</v>
      </c>
      <c r="I530" s="170" t="s">
        <v>3264</v>
      </c>
      <c r="J530" s="119">
        <v>6100007838</v>
      </c>
      <c r="K530" s="122">
        <v>40813</v>
      </c>
      <c r="L530" s="167" t="s">
        <v>5027</v>
      </c>
      <c r="M530" s="171">
        <v>34</v>
      </c>
      <c r="N530" s="394"/>
    </row>
    <row r="531" spans="1:14" ht="47.25" outlineLevel="1">
      <c r="A531" s="175" t="s">
        <v>939</v>
      </c>
      <c r="B531" s="211" t="s">
        <v>336</v>
      </c>
      <c r="C531" s="168" t="s">
        <v>132</v>
      </c>
      <c r="D531" s="169" t="s">
        <v>5028</v>
      </c>
      <c r="E531" s="170">
        <v>1.0535000000000001</v>
      </c>
      <c r="F531" s="167" t="s">
        <v>3260</v>
      </c>
      <c r="G531" s="170" t="s">
        <v>3265</v>
      </c>
      <c r="H531" s="170" t="s">
        <v>479</v>
      </c>
      <c r="I531" s="170" t="s">
        <v>3266</v>
      </c>
      <c r="J531" s="119">
        <v>6100006420</v>
      </c>
      <c r="K531" s="122">
        <v>40730</v>
      </c>
      <c r="L531" s="167" t="s">
        <v>205</v>
      </c>
      <c r="M531" s="171">
        <v>34</v>
      </c>
      <c r="N531" s="167" t="s">
        <v>5029</v>
      </c>
    </row>
    <row r="532" spans="1:14" ht="31.5" customHeight="1" outlineLevel="1">
      <c r="A532" s="175" t="s">
        <v>940</v>
      </c>
      <c r="B532" s="119" t="s">
        <v>337</v>
      </c>
      <c r="C532" s="168" t="s">
        <v>132</v>
      </c>
      <c r="D532" s="184" t="s">
        <v>5030</v>
      </c>
      <c r="E532" s="170">
        <v>9.3324800000000003</v>
      </c>
      <c r="F532" s="167" t="s">
        <v>574</v>
      </c>
      <c r="G532" s="170" t="s">
        <v>3267</v>
      </c>
      <c r="H532" s="170" t="s">
        <v>519</v>
      </c>
      <c r="I532" s="170" t="s">
        <v>551</v>
      </c>
      <c r="J532" s="119">
        <v>6100014523</v>
      </c>
      <c r="K532" s="122" t="s">
        <v>157</v>
      </c>
      <c r="L532" s="167" t="s">
        <v>5031</v>
      </c>
      <c r="M532" s="171">
        <v>34</v>
      </c>
      <c r="N532" s="394" t="s">
        <v>5032</v>
      </c>
    </row>
    <row r="533" spans="1:14" ht="21.75" customHeight="1" outlineLevel="1">
      <c r="A533" s="407" t="s">
        <v>941</v>
      </c>
      <c r="B533" s="412" t="s">
        <v>337</v>
      </c>
      <c r="C533" s="397" t="s">
        <v>132</v>
      </c>
      <c r="D533" s="398" t="s">
        <v>5033</v>
      </c>
      <c r="E533" s="399">
        <v>224.26398</v>
      </c>
      <c r="F533" s="167" t="s">
        <v>574</v>
      </c>
      <c r="G533" s="126">
        <v>20952</v>
      </c>
      <c r="H533" s="171" t="s">
        <v>519</v>
      </c>
      <c r="I533" s="126">
        <v>455</v>
      </c>
      <c r="J533" s="412">
        <v>6100014578</v>
      </c>
      <c r="K533" s="417" t="s">
        <v>150</v>
      </c>
      <c r="L533" s="394" t="s">
        <v>3578</v>
      </c>
      <c r="M533" s="418">
        <v>34</v>
      </c>
      <c r="N533" s="394"/>
    </row>
    <row r="534" spans="1:14" outlineLevel="1">
      <c r="A534" s="407"/>
      <c r="B534" s="412"/>
      <c r="C534" s="397"/>
      <c r="D534" s="398"/>
      <c r="E534" s="399"/>
      <c r="F534" s="167" t="s">
        <v>4611</v>
      </c>
      <c r="G534" s="126">
        <v>23532</v>
      </c>
      <c r="H534" s="171" t="s">
        <v>3952</v>
      </c>
      <c r="I534" s="126">
        <v>455</v>
      </c>
      <c r="J534" s="412"/>
      <c r="K534" s="417"/>
      <c r="L534" s="394"/>
      <c r="M534" s="418"/>
      <c r="N534" s="394"/>
    </row>
    <row r="535" spans="1:14" ht="47.25" outlineLevel="1">
      <c r="A535" s="175" t="s">
        <v>942</v>
      </c>
      <c r="B535" s="119" t="s">
        <v>337</v>
      </c>
      <c r="C535" s="168" t="s">
        <v>132</v>
      </c>
      <c r="D535" s="184" t="s">
        <v>2127</v>
      </c>
      <c r="E535" s="170">
        <v>8.8438199999999991</v>
      </c>
      <c r="F535" s="174" t="s">
        <v>574</v>
      </c>
      <c r="G535" s="170" t="s">
        <v>3267</v>
      </c>
      <c r="H535" s="170" t="s">
        <v>519</v>
      </c>
      <c r="I535" s="170" t="s">
        <v>551</v>
      </c>
      <c r="J535" s="119">
        <v>6100014582</v>
      </c>
      <c r="K535" s="122" t="s">
        <v>150</v>
      </c>
      <c r="L535" s="167" t="s">
        <v>5034</v>
      </c>
      <c r="M535" s="171">
        <v>34</v>
      </c>
      <c r="N535" s="394"/>
    </row>
    <row r="536" spans="1:14" ht="47.25" outlineLevel="1">
      <c r="A536" s="175" t="s">
        <v>943</v>
      </c>
      <c r="B536" s="119" t="s">
        <v>337</v>
      </c>
      <c r="C536" s="168" t="s">
        <v>132</v>
      </c>
      <c r="D536" s="184" t="s">
        <v>5030</v>
      </c>
      <c r="E536" s="170">
        <v>90.740819999999999</v>
      </c>
      <c r="F536" s="174" t="s">
        <v>574</v>
      </c>
      <c r="G536" s="170" t="s">
        <v>3267</v>
      </c>
      <c r="H536" s="170" t="s">
        <v>519</v>
      </c>
      <c r="I536" s="170" t="s">
        <v>551</v>
      </c>
      <c r="J536" s="119">
        <v>6100014666</v>
      </c>
      <c r="K536" s="122" t="s">
        <v>150</v>
      </c>
      <c r="L536" s="167" t="s">
        <v>5035</v>
      </c>
      <c r="M536" s="171">
        <v>34</v>
      </c>
      <c r="N536" s="394"/>
    </row>
    <row r="537" spans="1:14" ht="33.75" customHeight="1" outlineLevel="1">
      <c r="A537" s="175" t="s">
        <v>944</v>
      </c>
      <c r="B537" s="119" t="s">
        <v>338</v>
      </c>
      <c r="C537" s="168" t="s">
        <v>132</v>
      </c>
      <c r="D537" s="184" t="s">
        <v>5036</v>
      </c>
      <c r="E537" s="170">
        <v>57.084249999999997</v>
      </c>
      <c r="F537" s="174" t="s">
        <v>574</v>
      </c>
      <c r="G537" s="170" t="s">
        <v>3269</v>
      </c>
      <c r="H537" s="170" t="s">
        <v>519</v>
      </c>
      <c r="I537" s="170" t="s">
        <v>3270</v>
      </c>
      <c r="J537" s="119">
        <v>6100013204</v>
      </c>
      <c r="K537" s="122" t="s">
        <v>3259</v>
      </c>
      <c r="L537" s="167" t="s">
        <v>3271</v>
      </c>
      <c r="M537" s="171">
        <v>34</v>
      </c>
      <c r="N537" s="394" t="s">
        <v>5037</v>
      </c>
    </row>
    <row r="538" spans="1:14" ht="33.75" customHeight="1" outlineLevel="1">
      <c r="A538" s="175" t="s">
        <v>945</v>
      </c>
      <c r="B538" s="119" t="s">
        <v>338</v>
      </c>
      <c r="C538" s="168" t="s">
        <v>132</v>
      </c>
      <c r="D538" s="184" t="s">
        <v>2110</v>
      </c>
      <c r="E538" s="170">
        <v>25.061119999999999</v>
      </c>
      <c r="F538" s="174" t="s">
        <v>574</v>
      </c>
      <c r="G538" s="170" t="s">
        <v>3269</v>
      </c>
      <c r="H538" s="170" t="s">
        <v>519</v>
      </c>
      <c r="I538" s="170" t="s">
        <v>3270</v>
      </c>
      <c r="J538" s="119">
        <v>6100014270</v>
      </c>
      <c r="K538" s="122" t="s">
        <v>158</v>
      </c>
      <c r="L538" s="167" t="s">
        <v>5038</v>
      </c>
      <c r="M538" s="171">
        <v>34</v>
      </c>
      <c r="N538" s="394"/>
    </row>
    <row r="539" spans="1:14" ht="31.5" customHeight="1" outlineLevel="1">
      <c r="A539" s="175" t="s">
        <v>946</v>
      </c>
      <c r="B539" s="119" t="s">
        <v>338</v>
      </c>
      <c r="C539" s="168" t="s">
        <v>132</v>
      </c>
      <c r="D539" s="184" t="s">
        <v>1786</v>
      </c>
      <c r="E539" s="170">
        <v>61.763840000000002</v>
      </c>
      <c r="F539" s="174" t="s">
        <v>574</v>
      </c>
      <c r="G539" s="170" t="s">
        <v>3269</v>
      </c>
      <c r="H539" s="170" t="s">
        <v>519</v>
      </c>
      <c r="I539" s="170" t="s">
        <v>3270</v>
      </c>
      <c r="J539" s="119">
        <v>6100014469</v>
      </c>
      <c r="K539" s="122" t="s">
        <v>159</v>
      </c>
      <c r="L539" s="167" t="s">
        <v>5039</v>
      </c>
      <c r="M539" s="171">
        <v>34</v>
      </c>
      <c r="N539" s="394"/>
    </row>
    <row r="540" spans="1:14" ht="33" customHeight="1" outlineLevel="1">
      <c r="A540" s="175" t="s">
        <v>947</v>
      </c>
      <c r="B540" s="119" t="s">
        <v>339</v>
      </c>
      <c r="C540" s="168" t="s">
        <v>132</v>
      </c>
      <c r="D540" s="184" t="s">
        <v>5040</v>
      </c>
      <c r="E540" s="170">
        <v>47.032440000000001</v>
      </c>
      <c r="F540" s="167" t="s">
        <v>574</v>
      </c>
      <c r="G540" s="170" t="s">
        <v>3272</v>
      </c>
      <c r="H540" s="170" t="s">
        <v>2243</v>
      </c>
      <c r="I540" s="170" t="s">
        <v>581</v>
      </c>
      <c r="J540" s="119">
        <v>6100014769</v>
      </c>
      <c r="K540" s="122" t="s">
        <v>149</v>
      </c>
      <c r="L540" s="167" t="s">
        <v>5041</v>
      </c>
      <c r="M540" s="171">
        <v>34</v>
      </c>
      <c r="N540" s="167" t="s">
        <v>5042</v>
      </c>
    </row>
    <row r="541" spans="1:14" ht="38.25" customHeight="1" outlineLevel="1">
      <c r="A541" s="175" t="s">
        <v>948</v>
      </c>
      <c r="B541" s="119" t="s">
        <v>340</v>
      </c>
      <c r="C541" s="168" t="s">
        <v>132</v>
      </c>
      <c r="D541" s="184" t="s">
        <v>1913</v>
      </c>
      <c r="E541" s="170">
        <v>27.993849999999998</v>
      </c>
      <c r="F541" s="174" t="s">
        <v>574</v>
      </c>
      <c r="G541" s="170" t="s">
        <v>3273</v>
      </c>
      <c r="H541" s="170" t="s">
        <v>2243</v>
      </c>
      <c r="I541" s="170" t="s">
        <v>3242</v>
      </c>
      <c r="J541" s="119">
        <v>6100014397</v>
      </c>
      <c r="K541" s="122" t="s">
        <v>141</v>
      </c>
      <c r="L541" s="167" t="s">
        <v>5043</v>
      </c>
      <c r="M541" s="171">
        <v>34</v>
      </c>
      <c r="N541" s="394" t="s">
        <v>5044</v>
      </c>
    </row>
    <row r="542" spans="1:14" ht="34.5" customHeight="1" outlineLevel="1">
      <c r="A542" s="407" t="s">
        <v>949</v>
      </c>
      <c r="B542" s="412" t="s">
        <v>340</v>
      </c>
      <c r="C542" s="397" t="s">
        <v>132</v>
      </c>
      <c r="D542" s="398" t="s">
        <v>5045</v>
      </c>
      <c r="E542" s="399">
        <v>392.34690000000001</v>
      </c>
      <c r="F542" s="174" t="s">
        <v>574</v>
      </c>
      <c r="G542" s="170" t="s">
        <v>3273</v>
      </c>
      <c r="H542" s="170" t="s">
        <v>2243</v>
      </c>
      <c r="I542" s="170" t="s">
        <v>3242</v>
      </c>
      <c r="J542" s="412">
        <v>6100014402</v>
      </c>
      <c r="K542" s="417" t="s">
        <v>141</v>
      </c>
      <c r="L542" s="394" t="s">
        <v>3274</v>
      </c>
      <c r="M542" s="418">
        <v>34</v>
      </c>
      <c r="N542" s="394"/>
    </row>
    <row r="543" spans="1:14" outlineLevel="1">
      <c r="A543" s="407"/>
      <c r="B543" s="412"/>
      <c r="C543" s="397"/>
      <c r="D543" s="398"/>
      <c r="E543" s="399"/>
      <c r="F543" s="174" t="s">
        <v>574</v>
      </c>
      <c r="G543" s="126">
        <v>24823</v>
      </c>
      <c r="H543" s="171" t="s">
        <v>5046</v>
      </c>
      <c r="I543" s="126">
        <v>451</v>
      </c>
      <c r="J543" s="412"/>
      <c r="K543" s="417"/>
      <c r="L543" s="394"/>
      <c r="M543" s="418"/>
      <c r="N543" s="394"/>
    </row>
    <row r="544" spans="1:14" ht="31.5" customHeight="1" outlineLevel="1">
      <c r="A544" s="175" t="s">
        <v>950</v>
      </c>
      <c r="B544" s="119" t="s">
        <v>341</v>
      </c>
      <c r="C544" s="168" t="s">
        <v>132</v>
      </c>
      <c r="D544" s="184" t="s">
        <v>5047</v>
      </c>
      <c r="E544" s="170">
        <v>68.476070000000007</v>
      </c>
      <c r="F544" s="174" t="s">
        <v>574</v>
      </c>
      <c r="G544" s="170" t="s">
        <v>3276</v>
      </c>
      <c r="H544" s="170" t="s">
        <v>2243</v>
      </c>
      <c r="I544" s="170" t="s">
        <v>2244</v>
      </c>
      <c r="J544" s="119">
        <v>6100014135</v>
      </c>
      <c r="K544" s="122" t="s">
        <v>146</v>
      </c>
      <c r="L544" s="167" t="s">
        <v>2249</v>
      </c>
      <c r="M544" s="171">
        <v>34</v>
      </c>
      <c r="N544" s="394" t="s">
        <v>5048</v>
      </c>
    </row>
    <row r="545" spans="1:14" ht="22.5" customHeight="1" outlineLevel="1">
      <c r="A545" s="407" t="s">
        <v>951</v>
      </c>
      <c r="B545" s="412" t="s">
        <v>341</v>
      </c>
      <c r="C545" s="397" t="s">
        <v>132</v>
      </c>
      <c r="D545" s="398" t="s">
        <v>5049</v>
      </c>
      <c r="E545" s="399">
        <v>62.97475</v>
      </c>
      <c r="F545" s="174" t="s">
        <v>574</v>
      </c>
      <c r="G545" s="170" t="s">
        <v>3276</v>
      </c>
      <c r="H545" s="170" t="s">
        <v>2243</v>
      </c>
      <c r="I545" s="170" t="s">
        <v>2244</v>
      </c>
      <c r="J545" s="412">
        <v>6100014185</v>
      </c>
      <c r="K545" s="417" t="s">
        <v>147</v>
      </c>
      <c r="L545" s="394" t="s">
        <v>5050</v>
      </c>
      <c r="M545" s="418">
        <v>34</v>
      </c>
      <c r="N545" s="394"/>
    </row>
    <row r="546" spans="1:14" ht="18.75" customHeight="1" outlineLevel="1">
      <c r="A546" s="407"/>
      <c r="B546" s="412"/>
      <c r="C546" s="397"/>
      <c r="D546" s="398"/>
      <c r="E546" s="399"/>
      <c r="F546" s="174" t="s">
        <v>574</v>
      </c>
      <c r="G546" s="126">
        <v>23668</v>
      </c>
      <c r="H546" s="171" t="s">
        <v>5051</v>
      </c>
      <c r="I546" s="126">
        <v>476</v>
      </c>
      <c r="J546" s="412"/>
      <c r="K546" s="417"/>
      <c r="L546" s="394"/>
      <c r="M546" s="418"/>
      <c r="N546" s="394"/>
    </row>
    <row r="547" spans="1:14" ht="46.5" customHeight="1" outlineLevel="1">
      <c r="A547" s="175" t="s">
        <v>952</v>
      </c>
      <c r="B547" s="119" t="s">
        <v>341</v>
      </c>
      <c r="C547" s="168" t="s">
        <v>132</v>
      </c>
      <c r="D547" s="184" t="s">
        <v>5052</v>
      </c>
      <c r="E547" s="170">
        <v>114.33271999999999</v>
      </c>
      <c r="F547" s="174" t="s">
        <v>574</v>
      </c>
      <c r="G547" s="170" t="s">
        <v>3276</v>
      </c>
      <c r="H547" s="170" t="s">
        <v>2243</v>
      </c>
      <c r="I547" s="170" t="s">
        <v>2244</v>
      </c>
      <c r="J547" s="119">
        <v>6100014232</v>
      </c>
      <c r="K547" s="122" t="s">
        <v>3258</v>
      </c>
      <c r="L547" s="167" t="s">
        <v>5053</v>
      </c>
      <c r="M547" s="171">
        <v>34</v>
      </c>
      <c r="N547" s="394"/>
    </row>
    <row r="548" spans="1:14" ht="39" customHeight="1" outlineLevel="1">
      <c r="A548" s="175" t="s">
        <v>953</v>
      </c>
      <c r="B548" s="119" t="s">
        <v>341</v>
      </c>
      <c r="C548" s="168" t="s">
        <v>132</v>
      </c>
      <c r="D548" s="184" t="s">
        <v>5054</v>
      </c>
      <c r="E548" s="170">
        <v>10.94359</v>
      </c>
      <c r="F548" s="174" t="s">
        <v>574</v>
      </c>
      <c r="G548" s="170" t="s">
        <v>3276</v>
      </c>
      <c r="H548" s="170" t="s">
        <v>2243</v>
      </c>
      <c r="I548" s="170" t="s">
        <v>2244</v>
      </c>
      <c r="J548" s="119">
        <v>6100014548</v>
      </c>
      <c r="K548" s="122" t="s">
        <v>150</v>
      </c>
      <c r="L548" s="167" t="s">
        <v>2246</v>
      </c>
      <c r="M548" s="171">
        <v>34</v>
      </c>
      <c r="N548" s="394"/>
    </row>
    <row r="549" spans="1:14" ht="35.25" customHeight="1" outlineLevel="1">
      <c r="A549" s="175" t="s">
        <v>954</v>
      </c>
      <c r="B549" s="119" t="s">
        <v>341</v>
      </c>
      <c r="C549" s="168" t="s">
        <v>132</v>
      </c>
      <c r="D549" s="184" t="s">
        <v>5055</v>
      </c>
      <c r="E549" s="170">
        <v>31.77244</v>
      </c>
      <c r="F549" s="174" t="s">
        <v>574</v>
      </c>
      <c r="G549" s="170" t="s">
        <v>3276</v>
      </c>
      <c r="H549" s="170" t="s">
        <v>2243</v>
      </c>
      <c r="I549" s="170" t="s">
        <v>2244</v>
      </c>
      <c r="J549" s="119">
        <v>6100014559</v>
      </c>
      <c r="K549" s="122" t="s">
        <v>150</v>
      </c>
      <c r="L549" s="167" t="s">
        <v>5056</v>
      </c>
      <c r="M549" s="171">
        <v>34</v>
      </c>
      <c r="N549" s="394"/>
    </row>
    <row r="550" spans="1:14" ht="40.5" customHeight="1" outlineLevel="1">
      <c r="A550" s="175" t="s">
        <v>955</v>
      </c>
      <c r="B550" s="119" t="s">
        <v>341</v>
      </c>
      <c r="C550" s="168" t="s">
        <v>132</v>
      </c>
      <c r="D550" s="184" t="s">
        <v>5057</v>
      </c>
      <c r="E550" s="170">
        <v>31.516159999999999</v>
      </c>
      <c r="F550" s="174" t="s">
        <v>574</v>
      </c>
      <c r="G550" s="170" t="s">
        <v>3276</v>
      </c>
      <c r="H550" s="170" t="s">
        <v>2243</v>
      </c>
      <c r="I550" s="170" t="s">
        <v>2244</v>
      </c>
      <c r="J550" s="119">
        <v>6100014807</v>
      </c>
      <c r="K550" s="122" t="s">
        <v>169</v>
      </c>
      <c r="L550" s="167" t="s">
        <v>3277</v>
      </c>
      <c r="M550" s="171">
        <v>34</v>
      </c>
      <c r="N550" s="394"/>
    </row>
    <row r="551" spans="1:14" ht="47.25" outlineLevel="1">
      <c r="A551" s="175" t="s">
        <v>956</v>
      </c>
      <c r="B551" s="119" t="s">
        <v>341</v>
      </c>
      <c r="C551" s="168" t="s">
        <v>132</v>
      </c>
      <c r="D551" s="184" t="s">
        <v>5058</v>
      </c>
      <c r="E551" s="170">
        <v>14.055619999999999</v>
      </c>
      <c r="F551" s="174" t="s">
        <v>574</v>
      </c>
      <c r="G551" s="170" t="s">
        <v>3276</v>
      </c>
      <c r="H551" s="170" t="s">
        <v>2243</v>
      </c>
      <c r="I551" s="170" t="s">
        <v>2244</v>
      </c>
      <c r="J551" s="119">
        <v>6100015125</v>
      </c>
      <c r="K551" s="122" t="s">
        <v>183</v>
      </c>
      <c r="L551" s="167" t="s">
        <v>3278</v>
      </c>
      <c r="M551" s="171">
        <v>34</v>
      </c>
      <c r="N551" s="394"/>
    </row>
    <row r="552" spans="1:14" ht="47.25" outlineLevel="1">
      <c r="A552" s="175" t="s">
        <v>957</v>
      </c>
      <c r="B552" s="119" t="s">
        <v>342</v>
      </c>
      <c r="C552" s="168" t="s">
        <v>132</v>
      </c>
      <c r="D552" s="184" t="s">
        <v>5059</v>
      </c>
      <c r="E552" s="170">
        <v>78.212689999999995</v>
      </c>
      <c r="F552" s="167" t="s">
        <v>574</v>
      </c>
      <c r="G552" s="170" t="s">
        <v>3279</v>
      </c>
      <c r="H552" s="170" t="s">
        <v>2243</v>
      </c>
      <c r="I552" s="170" t="s">
        <v>3251</v>
      </c>
      <c r="J552" s="119">
        <v>6100014141</v>
      </c>
      <c r="K552" s="122" t="s">
        <v>160</v>
      </c>
      <c r="L552" s="167" t="s">
        <v>3280</v>
      </c>
      <c r="M552" s="171">
        <v>34</v>
      </c>
      <c r="N552" s="167" t="s">
        <v>5060</v>
      </c>
    </row>
    <row r="553" spans="1:14" ht="21" customHeight="1" outlineLevel="1">
      <c r="A553" s="407" t="s">
        <v>958</v>
      </c>
      <c r="B553" s="412" t="s">
        <v>343</v>
      </c>
      <c r="C553" s="397" t="s">
        <v>132</v>
      </c>
      <c r="D553" s="398" t="s">
        <v>5061</v>
      </c>
      <c r="E553" s="399">
        <v>447.80188999999996</v>
      </c>
      <c r="F553" s="174" t="s">
        <v>574</v>
      </c>
      <c r="G553" s="126">
        <v>21304</v>
      </c>
      <c r="H553" s="171" t="s">
        <v>2243</v>
      </c>
      <c r="I553" s="126">
        <v>4547</v>
      </c>
      <c r="J553" s="412">
        <v>6100014192</v>
      </c>
      <c r="K553" s="417" t="s">
        <v>147</v>
      </c>
      <c r="L553" s="394" t="s">
        <v>5062</v>
      </c>
      <c r="M553" s="418">
        <v>34</v>
      </c>
      <c r="N553" s="394" t="s">
        <v>5063</v>
      </c>
    </row>
    <row r="554" spans="1:14" outlineLevel="1">
      <c r="A554" s="407"/>
      <c r="B554" s="412"/>
      <c r="C554" s="397"/>
      <c r="D554" s="398"/>
      <c r="E554" s="399"/>
      <c r="F554" s="174" t="s">
        <v>574</v>
      </c>
      <c r="G554" s="126">
        <v>23668</v>
      </c>
      <c r="H554" s="171" t="s">
        <v>5051</v>
      </c>
      <c r="I554" s="126">
        <v>4547</v>
      </c>
      <c r="J554" s="412"/>
      <c r="K554" s="417"/>
      <c r="L554" s="394"/>
      <c r="M554" s="418"/>
      <c r="N554" s="394"/>
    </row>
    <row r="555" spans="1:14" outlineLevel="1">
      <c r="A555" s="407" t="s">
        <v>959</v>
      </c>
      <c r="B555" s="412" t="s">
        <v>343</v>
      </c>
      <c r="C555" s="397" t="s">
        <v>132</v>
      </c>
      <c r="D555" s="398" t="s">
        <v>5064</v>
      </c>
      <c r="E555" s="399">
        <v>422.98623999999995</v>
      </c>
      <c r="F555" s="174" t="s">
        <v>574</v>
      </c>
      <c r="G555" s="126">
        <v>21304</v>
      </c>
      <c r="H555" s="171" t="s">
        <v>2243</v>
      </c>
      <c r="I555" s="126">
        <v>4547</v>
      </c>
      <c r="J555" s="412">
        <v>6100014464</v>
      </c>
      <c r="K555" s="417" t="s">
        <v>159</v>
      </c>
      <c r="L555" s="394" t="s">
        <v>5065</v>
      </c>
      <c r="M555" s="418">
        <v>34</v>
      </c>
      <c r="N555" s="394"/>
    </row>
    <row r="556" spans="1:14" outlineLevel="1">
      <c r="A556" s="407"/>
      <c r="B556" s="412"/>
      <c r="C556" s="397"/>
      <c r="D556" s="398"/>
      <c r="E556" s="399"/>
      <c r="F556" s="174" t="s">
        <v>574</v>
      </c>
      <c r="G556" s="126">
        <v>23668</v>
      </c>
      <c r="H556" s="171" t="s">
        <v>5051</v>
      </c>
      <c r="I556" s="126">
        <v>4547</v>
      </c>
      <c r="J556" s="412"/>
      <c r="K556" s="417"/>
      <c r="L556" s="394"/>
      <c r="M556" s="418"/>
      <c r="N556" s="394"/>
    </row>
    <row r="557" spans="1:14" ht="18.75" customHeight="1" outlineLevel="1">
      <c r="A557" s="407" t="s">
        <v>960</v>
      </c>
      <c r="B557" s="412" t="s">
        <v>343</v>
      </c>
      <c r="C557" s="397" t="s">
        <v>132</v>
      </c>
      <c r="D557" s="398" t="s">
        <v>5066</v>
      </c>
      <c r="E557" s="399">
        <v>104.96472</v>
      </c>
      <c r="F557" s="174" t="s">
        <v>574</v>
      </c>
      <c r="G557" s="126">
        <v>21304</v>
      </c>
      <c r="H557" s="171" t="s">
        <v>2243</v>
      </c>
      <c r="I557" s="126">
        <v>4547</v>
      </c>
      <c r="J557" s="412">
        <v>6100014467</v>
      </c>
      <c r="K557" s="417" t="s">
        <v>159</v>
      </c>
      <c r="L557" s="394" t="s">
        <v>5067</v>
      </c>
      <c r="M557" s="418">
        <v>34</v>
      </c>
      <c r="N557" s="394"/>
    </row>
    <row r="558" spans="1:14" ht="18.75" customHeight="1" outlineLevel="1">
      <c r="A558" s="407"/>
      <c r="B558" s="412"/>
      <c r="C558" s="397"/>
      <c r="D558" s="398"/>
      <c r="E558" s="399"/>
      <c r="F558" s="174" t="s">
        <v>574</v>
      </c>
      <c r="G558" s="126">
        <v>23668</v>
      </c>
      <c r="H558" s="171" t="s">
        <v>5051</v>
      </c>
      <c r="I558" s="126">
        <v>4547</v>
      </c>
      <c r="J558" s="412"/>
      <c r="K558" s="417"/>
      <c r="L558" s="394"/>
      <c r="M558" s="418"/>
      <c r="N558" s="394"/>
    </row>
    <row r="559" spans="1:14" ht="47.25" outlineLevel="1">
      <c r="A559" s="175" t="s">
        <v>961</v>
      </c>
      <c r="B559" s="119" t="s">
        <v>343</v>
      </c>
      <c r="C559" s="168" t="s">
        <v>132</v>
      </c>
      <c r="D559" s="184" t="s">
        <v>5068</v>
      </c>
      <c r="E559" s="170">
        <v>57.549500000000002</v>
      </c>
      <c r="F559" s="167" t="s">
        <v>574</v>
      </c>
      <c r="G559" s="170" t="s">
        <v>3281</v>
      </c>
      <c r="H559" s="170" t="s">
        <v>2243</v>
      </c>
      <c r="I559" s="170" t="s">
        <v>3282</v>
      </c>
      <c r="J559" s="119">
        <v>6100014520</v>
      </c>
      <c r="K559" s="122" t="s">
        <v>157</v>
      </c>
      <c r="L559" s="167" t="s">
        <v>5069</v>
      </c>
      <c r="M559" s="171">
        <v>34</v>
      </c>
      <c r="N559" s="394"/>
    </row>
    <row r="560" spans="1:14" ht="45.75" customHeight="1" outlineLevel="1">
      <c r="A560" s="175" t="s">
        <v>962</v>
      </c>
      <c r="B560" s="119" t="s">
        <v>344</v>
      </c>
      <c r="C560" s="168" t="s">
        <v>132</v>
      </c>
      <c r="D560" s="184" t="s">
        <v>5070</v>
      </c>
      <c r="E560" s="170">
        <v>321.65474999999998</v>
      </c>
      <c r="F560" s="174" t="s">
        <v>3284</v>
      </c>
      <c r="G560" s="170" t="s">
        <v>3285</v>
      </c>
      <c r="H560" s="170" t="s">
        <v>3286</v>
      </c>
      <c r="I560" s="170" t="s">
        <v>526</v>
      </c>
      <c r="J560" s="119">
        <v>6100009255</v>
      </c>
      <c r="K560" s="122">
        <v>40955</v>
      </c>
      <c r="L560" s="167" t="s">
        <v>304</v>
      </c>
      <c r="M560" s="171">
        <v>34</v>
      </c>
      <c r="N560" s="394" t="s">
        <v>5071</v>
      </c>
    </row>
    <row r="561" spans="1:14" ht="50.25" customHeight="1" outlineLevel="1">
      <c r="A561" s="175" t="s">
        <v>963</v>
      </c>
      <c r="B561" s="119" t="s">
        <v>344</v>
      </c>
      <c r="C561" s="168" t="s">
        <v>132</v>
      </c>
      <c r="D561" s="184" t="s">
        <v>5072</v>
      </c>
      <c r="E561" s="170">
        <v>359.27632</v>
      </c>
      <c r="F561" s="174" t="s">
        <v>3284</v>
      </c>
      <c r="G561" s="170" t="s">
        <v>3285</v>
      </c>
      <c r="H561" s="170" t="s">
        <v>3286</v>
      </c>
      <c r="I561" s="170" t="s">
        <v>526</v>
      </c>
      <c r="J561" s="119">
        <v>6100009467</v>
      </c>
      <c r="K561" s="122">
        <v>40974</v>
      </c>
      <c r="L561" s="167" t="s">
        <v>5073</v>
      </c>
      <c r="M561" s="171">
        <v>34</v>
      </c>
      <c r="N561" s="394"/>
    </row>
    <row r="562" spans="1:14" ht="49.5" customHeight="1" outlineLevel="1">
      <c r="A562" s="175" t="s">
        <v>964</v>
      </c>
      <c r="B562" s="119" t="s">
        <v>344</v>
      </c>
      <c r="C562" s="168" t="s">
        <v>132</v>
      </c>
      <c r="D562" s="184" t="s">
        <v>5074</v>
      </c>
      <c r="E562" s="170">
        <v>327.59692000000001</v>
      </c>
      <c r="F562" s="174" t="s">
        <v>3284</v>
      </c>
      <c r="G562" s="170" t="s">
        <v>3285</v>
      </c>
      <c r="H562" s="170" t="s">
        <v>3286</v>
      </c>
      <c r="I562" s="170" t="s">
        <v>526</v>
      </c>
      <c r="J562" s="119">
        <v>6100010482</v>
      </c>
      <c r="K562" s="122">
        <v>41039</v>
      </c>
      <c r="L562" s="167" t="s">
        <v>5075</v>
      </c>
      <c r="M562" s="171">
        <v>34</v>
      </c>
      <c r="N562" s="394"/>
    </row>
    <row r="563" spans="1:14" ht="55.5" customHeight="1" outlineLevel="1">
      <c r="A563" s="175" t="s">
        <v>965</v>
      </c>
      <c r="B563" s="119" t="s">
        <v>344</v>
      </c>
      <c r="C563" s="168" t="s">
        <v>132</v>
      </c>
      <c r="D563" s="184" t="s">
        <v>5076</v>
      </c>
      <c r="E563" s="170">
        <v>127.04933</v>
      </c>
      <c r="F563" s="174" t="s">
        <v>3284</v>
      </c>
      <c r="G563" s="170" t="s">
        <v>3285</v>
      </c>
      <c r="H563" s="170" t="s">
        <v>3286</v>
      </c>
      <c r="I563" s="170" t="s">
        <v>526</v>
      </c>
      <c r="J563" s="119">
        <v>6100012657</v>
      </c>
      <c r="K563" s="122">
        <v>41182</v>
      </c>
      <c r="L563" s="167" t="s">
        <v>216</v>
      </c>
      <c r="M563" s="171">
        <v>34</v>
      </c>
      <c r="N563" s="394"/>
    </row>
    <row r="564" spans="1:14" ht="17.25" customHeight="1" outlineLevel="1">
      <c r="A564" s="175" t="s">
        <v>966</v>
      </c>
      <c r="B564" s="119" t="s">
        <v>345</v>
      </c>
      <c r="C564" s="168" t="s">
        <v>132</v>
      </c>
      <c r="D564" s="184" t="s">
        <v>5077</v>
      </c>
      <c r="E564" s="170">
        <v>23.007269999999998</v>
      </c>
      <c r="F564" s="174" t="s">
        <v>3026</v>
      </c>
      <c r="G564" s="170" t="s">
        <v>3290</v>
      </c>
      <c r="H564" s="170" t="s">
        <v>3291</v>
      </c>
      <c r="I564" s="170" t="s">
        <v>528</v>
      </c>
      <c r="J564" s="119">
        <v>6100009403</v>
      </c>
      <c r="K564" s="122">
        <v>40979</v>
      </c>
      <c r="L564" s="167" t="s">
        <v>257</v>
      </c>
      <c r="M564" s="171">
        <v>34</v>
      </c>
      <c r="N564" s="394" t="s">
        <v>5078</v>
      </c>
    </row>
    <row r="565" spans="1:14" ht="26.25" customHeight="1" outlineLevel="1">
      <c r="A565" s="407" t="s">
        <v>967</v>
      </c>
      <c r="B565" s="412" t="s">
        <v>345</v>
      </c>
      <c r="C565" s="397" t="s">
        <v>132</v>
      </c>
      <c r="D565" s="398" t="s">
        <v>5079</v>
      </c>
      <c r="E565" s="399">
        <v>19.290700000000001</v>
      </c>
      <c r="F565" s="174" t="s">
        <v>3026</v>
      </c>
      <c r="G565" s="126">
        <v>21396</v>
      </c>
      <c r="H565" s="171" t="s">
        <v>3291</v>
      </c>
      <c r="I565" s="126">
        <v>5708</v>
      </c>
      <c r="J565" s="412">
        <v>6100009416</v>
      </c>
      <c r="K565" s="417" t="s">
        <v>3292</v>
      </c>
      <c r="L565" s="394" t="s">
        <v>5080</v>
      </c>
      <c r="M565" s="418">
        <v>34</v>
      </c>
      <c r="N565" s="394"/>
    </row>
    <row r="566" spans="1:14" outlineLevel="1">
      <c r="A566" s="407"/>
      <c r="B566" s="412"/>
      <c r="C566" s="397"/>
      <c r="D566" s="398"/>
      <c r="E566" s="399"/>
      <c r="F566" s="174" t="s">
        <v>3026</v>
      </c>
      <c r="G566" s="126">
        <v>16371</v>
      </c>
      <c r="H566" s="171" t="s">
        <v>3275</v>
      </c>
      <c r="I566" s="126">
        <v>351</v>
      </c>
      <c r="J566" s="412"/>
      <c r="K566" s="417"/>
      <c r="L566" s="394"/>
      <c r="M566" s="418"/>
      <c r="N566" s="394"/>
    </row>
    <row r="567" spans="1:14" ht="31.5" outlineLevel="1">
      <c r="A567" s="175" t="s">
        <v>968</v>
      </c>
      <c r="B567" s="119" t="s">
        <v>345</v>
      </c>
      <c r="C567" s="168" t="s">
        <v>132</v>
      </c>
      <c r="D567" s="184" t="s">
        <v>5081</v>
      </c>
      <c r="E567" s="170">
        <v>482.25673</v>
      </c>
      <c r="F567" s="174" t="s">
        <v>3026</v>
      </c>
      <c r="G567" s="170" t="s">
        <v>3290</v>
      </c>
      <c r="H567" s="170" t="s">
        <v>3291</v>
      </c>
      <c r="I567" s="170" t="s">
        <v>528</v>
      </c>
      <c r="J567" s="119">
        <v>6100009884</v>
      </c>
      <c r="K567" s="122">
        <v>41012</v>
      </c>
      <c r="L567" s="167" t="s">
        <v>5082</v>
      </c>
      <c r="M567" s="171">
        <v>34</v>
      </c>
      <c r="N567" s="394"/>
    </row>
    <row r="568" spans="1:14" outlineLevel="1">
      <c r="A568" s="175" t="s">
        <v>969</v>
      </c>
      <c r="B568" s="119" t="s">
        <v>345</v>
      </c>
      <c r="C568" s="168" t="s">
        <v>132</v>
      </c>
      <c r="D568" s="184" t="s">
        <v>5083</v>
      </c>
      <c r="E568" s="170">
        <v>471.48473000000001</v>
      </c>
      <c r="F568" s="174" t="s">
        <v>3026</v>
      </c>
      <c r="G568" s="170" t="s">
        <v>3290</v>
      </c>
      <c r="H568" s="170" t="s">
        <v>3291</v>
      </c>
      <c r="I568" s="170" t="s">
        <v>528</v>
      </c>
      <c r="J568" s="119">
        <v>6100010500</v>
      </c>
      <c r="K568" s="122">
        <v>41045</v>
      </c>
      <c r="L568" s="167" t="s">
        <v>5084</v>
      </c>
      <c r="M568" s="171">
        <v>34</v>
      </c>
      <c r="N568" s="394"/>
    </row>
    <row r="569" spans="1:14" ht="31.5" outlineLevel="1">
      <c r="A569" s="175" t="s">
        <v>970</v>
      </c>
      <c r="B569" s="119" t="s">
        <v>345</v>
      </c>
      <c r="C569" s="168" t="s">
        <v>132</v>
      </c>
      <c r="D569" s="184" t="s">
        <v>5085</v>
      </c>
      <c r="E569" s="170">
        <v>49.911940000000001</v>
      </c>
      <c r="F569" s="174" t="s">
        <v>3026</v>
      </c>
      <c r="G569" s="170" t="s">
        <v>3290</v>
      </c>
      <c r="H569" s="170" t="s">
        <v>3291</v>
      </c>
      <c r="I569" s="170" t="s">
        <v>528</v>
      </c>
      <c r="J569" s="119">
        <v>6100010715</v>
      </c>
      <c r="K569" s="122">
        <v>41050</v>
      </c>
      <c r="L569" s="167" t="s">
        <v>5086</v>
      </c>
      <c r="M569" s="171">
        <v>34</v>
      </c>
      <c r="N569" s="394"/>
    </row>
    <row r="570" spans="1:14" ht="31.5" outlineLevel="1">
      <c r="A570" s="175" t="s">
        <v>971</v>
      </c>
      <c r="B570" s="119" t="s">
        <v>345</v>
      </c>
      <c r="C570" s="168" t="s">
        <v>132</v>
      </c>
      <c r="D570" s="184" t="s">
        <v>5087</v>
      </c>
      <c r="E570" s="170">
        <v>169.59630999999999</v>
      </c>
      <c r="F570" s="174" t="s">
        <v>3026</v>
      </c>
      <c r="G570" s="170" t="s">
        <v>3290</v>
      </c>
      <c r="H570" s="170" t="s">
        <v>3291</v>
      </c>
      <c r="I570" s="170" t="s">
        <v>528</v>
      </c>
      <c r="J570" s="119">
        <v>6100012076</v>
      </c>
      <c r="K570" s="122">
        <v>41131</v>
      </c>
      <c r="L570" s="167" t="s">
        <v>296</v>
      </c>
      <c r="M570" s="171">
        <v>34</v>
      </c>
      <c r="N570" s="394"/>
    </row>
    <row r="571" spans="1:14" ht="31.5" outlineLevel="1">
      <c r="A571" s="175" t="s">
        <v>972</v>
      </c>
      <c r="B571" s="119" t="s">
        <v>345</v>
      </c>
      <c r="C571" s="168" t="s">
        <v>132</v>
      </c>
      <c r="D571" s="184" t="s">
        <v>5088</v>
      </c>
      <c r="E571" s="170">
        <v>24.874089999999999</v>
      </c>
      <c r="F571" s="174" t="s">
        <v>3026</v>
      </c>
      <c r="G571" s="170" t="s">
        <v>3290</v>
      </c>
      <c r="H571" s="170" t="s">
        <v>3291</v>
      </c>
      <c r="I571" s="170" t="s">
        <v>528</v>
      </c>
      <c r="J571" s="119">
        <v>6100012449</v>
      </c>
      <c r="K571" s="122">
        <v>41156</v>
      </c>
      <c r="L571" s="167" t="s">
        <v>5089</v>
      </c>
      <c r="M571" s="171">
        <v>34</v>
      </c>
      <c r="N571" s="394"/>
    </row>
    <row r="572" spans="1:14" ht="47.25" customHeight="1" outlineLevel="1">
      <c r="A572" s="175" t="s">
        <v>973</v>
      </c>
      <c r="B572" s="119" t="s">
        <v>346</v>
      </c>
      <c r="C572" s="168" t="s">
        <v>132</v>
      </c>
      <c r="D572" s="184" t="s">
        <v>5090</v>
      </c>
      <c r="E572" s="170">
        <v>227.65783999999999</v>
      </c>
      <c r="F572" s="167" t="s">
        <v>574</v>
      </c>
      <c r="G572" s="170" t="s">
        <v>3299</v>
      </c>
      <c r="H572" s="170" t="s">
        <v>3300</v>
      </c>
      <c r="I572" s="170" t="s">
        <v>3298</v>
      </c>
      <c r="J572" s="119">
        <v>6100015365</v>
      </c>
      <c r="K572" s="122">
        <v>40980</v>
      </c>
      <c r="L572" s="167" t="s">
        <v>5091</v>
      </c>
      <c r="M572" s="171">
        <v>34</v>
      </c>
      <c r="N572" s="394" t="s">
        <v>5092</v>
      </c>
    </row>
    <row r="573" spans="1:14" ht="45" customHeight="1" outlineLevel="1">
      <c r="A573" s="407" t="s">
        <v>974</v>
      </c>
      <c r="B573" s="412" t="s">
        <v>346</v>
      </c>
      <c r="C573" s="397" t="s">
        <v>132</v>
      </c>
      <c r="D573" s="398" t="s">
        <v>5093</v>
      </c>
      <c r="E573" s="399">
        <v>122.92685</v>
      </c>
      <c r="F573" s="174" t="s">
        <v>574</v>
      </c>
      <c r="G573" s="126">
        <v>21694</v>
      </c>
      <c r="H573" s="171" t="s">
        <v>3300</v>
      </c>
      <c r="I573" s="170" t="s">
        <v>3298</v>
      </c>
      <c r="J573" s="412">
        <v>6100015375</v>
      </c>
      <c r="K573" s="417" t="s">
        <v>173</v>
      </c>
      <c r="L573" s="394" t="s">
        <v>3301</v>
      </c>
      <c r="M573" s="418">
        <v>34</v>
      </c>
      <c r="N573" s="394"/>
    </row>
    <row r="574" spans="1:14" outlineLevel="1">
      <c r="A574" s="407"/>
      <c r="B574" s="412"/>
      <c r="C574" s="397"/>
      <c r="D574" s="398"/>
      <c r="E574" s="399"/>
      <c r="F574" s="174" t="s">
        <v>574</v>
      </c>
      <c r="G574" s="126">
        <v>22311</v>
      </c>
      <c r="H574" s="171" t="s">
        <v>5094</v>
      </c>
      <c r="I574" s="126">
        <v>3657</v>
      </c>
      <c r="J574" s="412"/>
      <c r="K574" s="417"/>
      <c r="L574" s="394"/>
      <c r="M574" s="418"/>
      <c r="N574" s="394"/>
    </row>
    <row r="575" spans="1:14" ht="47.25" outlineLevel="1">
      <c r="A575" s="175" t="s">
        <v>975</v>
      </c>
      <c r="B575" s="119" t="s">
        <v>347</v>
      </c>
      <c r="C575" s="168" t="s">
        <v>132</v>
      </c>
      <c r="D575" s="184" t="s">
        <v>5095</v>
      </c>
      <c r="E575" s="170">
        <v>218.649</v>
      </c>
      <c r="F575" s="174" t="s">
        <v>4611</v>
      </c>
      <c r="G575" s="126">
        <v>21945</v>
      </c>
      <c r="H575" s="171" t="s">
        <v>5096</v>
      </c>
      <c r="I575" s="126">
        <v>47200</v>
      </c>
      <c r="J575" s="119">
        <v>6100019454</v>
      </c>
      <c r="K575" s="122">
        <v>41526</v>
      </c>
      <c r="L575" s="167" t="s">
        <v>5097</v>
      </c>
      <c r="M575" s="171">
        <v>34</v>
      </c>
      <c r="N575" s="394" t="s">
        <v>5098</v>
      </c>
    </row>
    <row r="576" spans="1:14" ht="47.25" outlineLevel="1">
      <c r="A576" s="175" t="s">
        <v>976</v>
      </c>
      <c r="B576" s="119" t="s">
        <v>347</v>
      </c>
      <c r="C576" s="168" t="s">
        <v>132</v>
      </c>
      <c r="D576" s="169" t="s">
        <v>5099</v>
      </c>
      <c r="E576" s="170">
        <v>193.20593000000002</v>
      </c>
      <c r="F576" s="174" t="s">
        <v>4611</v>
      </c>
      <c r="G576" s="126">
        <v>21945</v>
      </c>
      <c r="H576" s="171" t="s">
        <v>5096</v>
      </c>
      <c r="I576" s="126">
        <v>47200</v>
      </c>
      <c r="J576" s="119">
        <v>6100019612</v>
      </c>
      <c r="K576" s="122">
        <v>41548</v>
      </c>
      <c r="L576" s="167" t="s">
        <v>5100</v>
      </c>
      <c r="M576" s="171">
        <v>34</v>
      </c>
      <c r="N576" s="394"/>
    </row>
    <row r="577" spans="1:14" ht="47.25" outlineLevel="1">
      <c r="A577" s="175" t="s">
        <v>977</v>
      </c>
      <c r="B577" s="119" t="s">
        <v>347</v>
      </c>
      <c r="C577" s="168" t="s">
        <v>132</v>
      </c>
      <c r="D577" s="184" t="s">
        <v>5101</v>
      </c>
      <c r="E577" s="170">
        <v>535.86122999999998</v>
      </c>
      <c r="F577" s="174" t="s">
        <v>4611</v>
      </c>
      <c r="G577" s="126">
        <v>21945</v>
      </c>
      <c r="H577" s="171" t="s">
        <v>5096</v>
      </c>
      <c r="I577" s="126">
        <v>47200</v>
      </c>
      <c r="J577" s="119">
        <v>6100021077</v>
      </c>
      <c r="K577" s="122">
        <v>41597</v>
      </c>
      <c r="L577" s="167" t="s">
        <v>5102</v>
      </c>
      <c r="M577" s="171">
        <v>34</v>
      </c>
      <c r="N577" s="394"/>
    </row>
    <row r="578" spans="1:14" ht="47.25" outlineLevel="1">
      <c r="A578" s="175" t="s">
        <v>978</v>
      </c>
      <c r="B578" s="119" t="s">
        <v>348</v>
      </c>
      <c r="C578" s="168" t="s">
        <v>132</v>
      </c>
      <c r="D578" s="184" t="s">
        <v>5103</v>
      </c>
      <c r="E578" s="170">
        <v>35.348039999999997</v>
      </c>
      <c r="F578" s="167" t="s">
        <v>3284</v>
      </c>
      <c r="G578" s="170" t="s">
        <v>3304</v>
      </c>
      <c r="H578" s="170" t="s">
        <v>3305</v>
      </c>
      <c r="I578" s="170" t="s">
        <v>3306</v>
      </c>
      <c r="J578" s="119">
        <v>6100014907</v>
      </c>
      <c r="K578" s="122">
        <v>41303</v>
      </c>
      <c r="L578" s="167" t="s">
        <v>5104</v>
      </c>
      <c r="M578" s="171">
        <v>34</v>
      </c>
      <c r="N578" s="167" t="s">
        <v>5105</v>
      </c>
    </row>
    <row r="579" spans="1:14" ht="47.25" outlineLevel="1">
      <c r="A579" s="175" t="s">
        <v>979</v>
      </c>
      <c r="B579" s="211" t="s">
        <v>349</v>
      </c>
      <c r="C579" s="168" t="s">
        <v>132</v>
      </c>
      <c r="D579" s="169" t="s">
        <v>5106</v>
      </c>
      <c r="E579" s="170">
        <v>50.519010000000002</v>
      </c>
      <c r="F579" s="174" t="s">
        <v>3026</v>
      </c>
      <c r="G579" s="170" t="s">
        <v>3307</v>
      </c>
      <c r="H579" s="170" t="s">
        <v>3308</v>
      </c>
      <c r="I579" s="170" t="s">
        <v>3309</v>
      </c>
      <c r="J579" s="119">
        <v>6100009481</v>
      </c>
      <c r="K579" s="122" t="s">
        <v>5107</v>
      </c>
      <c r="L579" s="167" t="s">
        <v>3310</v>
      </c>
      <c r="M579" s="171">
        <v>34</v>
      </c>
      <c r="N579" s="394" t="s">
        <v>5108</v>
      </c>
    </row>
    <row r="580" spans="1:14" ht="31.5" outlineLevel="1">
      <c r="A580" s="175" t="s">
        <v>980</v>
      </c>
      <c r="B580" s="211" t="s">
        <v>349</v>
      </c>
      <c r="C580" s="168" t="s">
        <v>132</v>
      </c>
      <c r="D580" s="184" t="s">
        <v>5109</v>
      </c>
      <c r="E580" s="170">
        <v>45.984259999999999</v>
      </c>
      <c r="F580" s="174" t="s">
        <v>3026</v>
      </c>
      <c r="G580" s="170" t="s">
        <v>3307</v>
      </c>
      <c r="H580" s="170" t="s">
        <v>3308</v>
      </c>
      <c r="I580" s="170" t="s">
        <v>3309</v>
      </c>
      <c r="J580" s="119">
        <v>6100012143</v>
      </c>
      <c r="K580" s="122" t="s">
        <v>3311</v>
      </c>
      <c r="L580" s="167" t="s">
        <v>3312</v>
      </c>
      <c r="M580" s="171">
        <v>34</v>
      </c>
      <c r="N580" s="394"/>
    </row>
    <row r="581" spans="1:14" ht="48.75" customHeight="1" outlineLevel="1">
      <c r="A581" s="407" t="s">
        <v>981</v>
      </c>
      <c r="B581" s="411" t="s">
        <v>349</v>
      </c>
      <c r="C581" s="397" t="s">
        <v>132</v>
      </c>
      <c r="D581" s="413" t="s">
        <v>5110</v>
      </c>
      <c r="E581" s="399">
        <v>1785.4216000000001</v>
      </c>
      <c r="F581" s="174" t="s">
        <v>3026</v>
      </c>
      <c r="G581" s="126">
        <v>22022</v>
      </c>
      <c r="H581" s="171" t="s">
        <v>3308</v>
      </c>
      <c r="I581" s="126">
        <v>2207</v>
      </c>
      <c r="J581" s="412">
        <v>6100014747</v>
      </c>
      <c r="K581" s="417" t="s">
        <v>149</v>
      </c>
      <c r="L581" s="394" t="s">
        <v>5111</v>
      </c>
      <c r="M581" s="418">
        <v>34</v>
      </c>
      <c r="N581" s="394"/>
    </row>
    <row r="582" spans="1:14" outlineLevel="1">
      <c r="A582" s="407"/>
      <c r="B582" s="411"/>
      <c r="C582" s="397"/>
      <c r="D582" s="413"/>
      <c r="E582" s="399"/>
      <c r="F582" s="174" t="s">
        <v>3026</v>
      </c>
      <c r="G582" s="126">
        <v>23773</v>
      </c>
      <c r="H582" s="171" t="s">
        <v>5112</v>
      </c>
      <c r="I582" s="126">
        <v>2207</v>
      </c>
      <c r="J582" s="412"/>
      <c r="K582" s="417"/>
      <c r="L582" s="394"/>
      <c r="M582" s="418"/>
      <c r="N582" s="394"/>
    </row>
    <row r="583" spans="1:14" ht="36.75" customHeight="1" outlineLevel="1">
      <c r="A583" s="407" t="s">
        <v>982</v>
      </c>
      <c r="B583" s="411" t="s">
        <v>349</v>
      </c>
      <c r="C583" s="397" t="s">
        <v>132</v>
      </c>
      <c r="D583" s="413" t="s">
        <v>5113</v>
      </c>
      <c r="E583" s="399">
        <v>222.33276999999998</v>
      </c>
      <c r="F583" s="174" t="s">
        <v>3026</v>
      </c>
      <c r="G583" s="126">
        <v>22022</v>
      </c>
      <c r="H583" s="171" t="s">
        <v>3308</v>
      </c>
      <c r="I583" s="126">
        <v>2207</v>
      </c>
      <c r="J583" s="412">
        <v>6100015276</v>
      </c>
      <c r="K583" s="417" t="s">
        <v>177</v>
      </c>
      <c r="L583" s="394" t="s">
        <v>3314</v>
      </c>
      <c r="M583" s="418">
        <v>34</v>
      </c>
      <c r="N583" s="394"/>
    </row>
    <row r="584" spans="1:14" outlineLevel="1">
      <c r="A584" s="407"/>
      <c r="B584" s="411"/>
      <c r="C584" s="397"/>
      <c r="D584" s="413"/>
      <c r="E584" s="399"/>
      <c r="F584" s="174" t="s">
        <v>3026</v>
      </c>
      <c r="G584" s="126">
        <v>24240</v>
      </c>
      <c r="H584" s="171" t="s">
        <v>5114</v>
      </c>
      <c r="I584" s="126">
        <v>2207</v>
      </c>
      <c r="J584" s="412"/>
      <c r="K584" s="417"/>
      <c r="L584" s="394"/>
      <c r="M584" s="418"/>
      <c r="N584" s="394"/>
    </row>
    <row r="585" spans="1:14" ht="21" customHeight="1" outlineLevel="1">
      <c r="A585" s="407" t="s">
        <v>983</v>
      </c>
      <c r="B585" s="412" t="s">
        <v>350</v>
      </c>
      <c r="C585" s="397" t="s">
        <v>132</v>
      </c>
      <c r="D585" s="398" t="s">
        <v>5115</v>
      </c>
      <c r="E585" s="399">
        <v>264.20555999999999</v>
      </c>
      <c r="F585" s="394" t="s">
        <v>5116</v>
      </c>
      <c r="G585" s="126">
        <v>22035</v>
      </c>
      <c r="H585" s="171" t="s">
        <v>3318</v>
      </c>
      <c r="I585" s="126">
        <v>1307</v>
      </c>
      <c r="J585" s="412">
        <v>6100012343</v>
      </c>
      <c r="K585" s="417" t="s">
        <v>3395</v>
      </c>
      <c r="L585" s="394" t="s">
        <v>3396</v>
      </c>
      <c r="M585" s="418">
        <v>34</v>
      </c>
      <c r="N585" s="394" t="s">
        <v>5117</v>
      </c>
    </row>
    <row r="586" spans="1:14" outlineLevel="1">
      <c r="A586" s="407"/>
      <c r="B586" s="412"/>
      <c r="C586" s="397"/>
      <c r="D586" s="398"/>
      <c r="E586" s="399"/>
      <c r="F586" s="394"/>
      <c r="G586" s="126">
        <v>22738</v>
      </c>
      <c r="H586" s="171" t="s">
        <v>5118</v>
      </c>
      <c r="I586" s="126">
        <v>1307</v>
      </c>
      <c r="J586" s="412"/>
      <c r="K586" s="417"/>
      <c r="L586" s="394"/>
      <c r="M586" s="418"/>
      <c r="N586" s="394"/>
    </row>
    <row r="587" spans="1:14" ht="34.5" customHeight="1" outlineLevel="1">
      <c r="A587" s="175" t="s">
        <v>984</v>
      </c>
      <c r="B587" s="119" t="s">
        <v>350</v>
      </c>
      <c r="C587" s="168" t="s">
        <v>132</v>
      </c>
      <c r="D587" s="184" t="s">
        <v>5119</v>
      </c>
      <c r="E587" s="170">
        <v>11.275090000000001</v>
      </c>
      <c r="F587" s="167" t="s">
        <v>3026</v>
      </c>
      <c r="G587" s="170" t="s">
        <v>3317</v>
      </c>
      <c r="H587" s="170" t="s">
        <v>3318</v>
      </c>
      <c r="I587" s="170" t="s">
        <v>3316</v>
      </c>
      <c r="J587" s="119">
        <v>6100014178</v>
      </c>
      <c r="K587" s="122" t="s">
        <v>147</v>
      </c>
      <c r="L587" s="167" t="s">
        <v>3382</v>
      </c>
      <c r="M587" s="171">
        <v>34</v>
      </c>
      <c r="N587" s="394"/>
    </row>
    <row r="588" spans="1:14" ht="33.75" customHeight="1" outlineLevel="1">
      <c r="A588" s="175" t="s">
        <v>985</v>
      </c>
      <c r="B588" s="119" t="s">
        <v>350</v>
      </c>
      <c r="C588" s="168" t="s">
        <v>132</v>
      </c>
      <c r="D588" s="184" t="s">
        <v>5120</v>
      </c>
      <c r="E588" s="170">
        <v>16.33417</v>
      </c>
      <c r="F588" s="167" t="s">
        <v>3026</v>
      </c>
      <c r="G588" s="170" t="s">
        <v>3317</v>
      </c>
      <c r="H588" s="170" t="s">
        <v>3318</v>
      </c>
      <c r="I588" s="170" t="s">
        <v>3316</v>
      </c>
      <c r="J588" s="119">
        <v>6100014227</v>
      </c>
      <c r="K588" s="122" t="s">
        <v>3258</v>
      </c>
      <c r="L588" s="167" t="s">
        <v>5121</v>
      </c>
      <c r="M588" s="171">
        <v>34</v>
      </c>
      <c r="N588" s="394"/>
    </row>
    <row r="589" spans="1:14" ht="17.25" customHeight="1" outlineLevel="1">
      <c r="A589" s="407" t="s">
        <v>986</v>
      </c>
      <c r="B589" s="412" t="s">
        <v>350</v>
      </c>
      <c r="C589" s="397" t="s">
        <v>132</v>
      </c>
      <c r="D589" s="398" t="s">
        <v>5122</v>
      </c>
      <c r="E589" s="399">
        <v>69.886129999999994</v>
      </c>
      <c r="F589" s="394" t="s">
        <v>5116</v>
      </c>
      <c r="G589" s="126">
        <v>22035</v>
      </c>
      <c r="H589" s="171" t="s">
        <v>3318</v>
      </c>
      <c r="I589" s="126">
        <v>1307</v>
      </c>
      <c r="J589" s="412">
        <v>6100014299</v>
      </c>
      <c r="K589" s="417" t="s">
        <v>3293</v>
      </c>
      <c r="L589" s="394" t="s">
        <v>3294</v>
      </c>
      <c r="M589" s="418">
        <v>34</v>
      </c>
      <c r="N589" s="394"/>
    </row>
    <row r="590" spans="1:14" ht="19.5" customHeight="1" outlineLevel="1">
      <c r="A590" s="407"/>
      <c r="B590" s="412"/>
      <c r="C590" s="397"/>
      <c r="D590" s="398"/>
      <c r="E590" s="399"/>
      <c r="F590" s="394"/>
      <c r="G590" s="126">
        <v>21396</v>
      </c>
      <c r="H590" s="171" t="s">
        <v>5123</v>
      </c>
      <c r="I590" s="126">
        <v>1307</v>
      </c>
      <c r="J590" s="412"/>
      <c r="K590" s="417"/>
      <c r="L590" s="394"/>
      <c r="M590" s="418"/>
      <c r="N590" s="394"/>
    </row>
    <row r="591" spans="1:14" ht="34.5" customHeight="1" outlineLevel="1">
      <c r="A591" s="175" t="s">
        <v>987</v>
      </c>
      <c r="B591" s="119" t="s">
        <v>350</v>
      </c>
      <c r="C591" s="168" t="s">
        <v>132</v>
      </c>
      <c r="D591" s="184" t="s">
        <v>5124</v>
      </c>
      <c r="E591" s="170">
        <v>27.178059999999999</v>
      </c>
      <c r="F591" s="167" t="s">
        <v>3026</v>
      </c>
      <c r="G591" s="170" t="s">
        <v>3317</v>
      </c>
      <c r="H591" s="170" t="s">
        <v>3318</v>
      </c>
      <c r="I591" s="170" t="s">
        <v>3316</v>
      </c>
      <c r="J591" s="119">
        <v>6100014535</v>
      </c>
      <c r="K591" s="122" t="s">
        <v>150</v>
      </c>
      <c r="L591" s="167" t="s">
        <v>5125</v>
      </c>
      <c r="M591" s="171">
        <v>34</v>
      </c>
      <c r="N591" s="394"/>
    </row>
    <row r="592" spans="1:14" ht="17.25" customHeight="1" outlineLevel="1">
      <c r="A592" s="407" t="s">
        <v>988</v>
      </c>
      <c r="B592" s="412" t="s">
        <v>350</v>
      </c>
      <c r="C592" s="397" t="s">
        <v>132</v>
      </c>
      <c r="D592" s="398" t="s">
        <v>5126</v>
      </c>
      <c r="E592" s="399">
        <v>277.30644999999998</v>
      </c>
      <c r="F592" s="394" t="s">
        <v>5116</v>
      </c>
      <c r="G592" s="126">
        <v>22035</v>
      </c>
      <c r="H592" s="171" t="s">
        <v>3318</v>
      </c>
      <c r="I592" s="126">
        <v>1307</v>
      </c>
      <c r="J592" s="412">
        <v>6100014537</v>
      </c>
      <c r="K592" s="417" t="s">
        <v>150</v>
      </c>
      <c r="L592" s="394" t="s">
        <v>5127</v>
      </c>
      <c r="M592" s="418">
        <v>34</v>
      </c>
      <c r="N592" s="394"/>
    </row>
    <row r="593" spans="1:14" ht="14.25" customHeight="1" outlineLevel="1">
      <c r="A593" s="407"/>
      <c r="B593" s="412"/>
      <c r="C593" s="397"/>
      <c r="D593" s="398"/>
      <c r="E593" s="399"/>
      <c r="F593" s="394"/>
      <c r="G593" s="126">
        <v>24538</v>
      </c>
      <c r="H593" s="171" t="s">
        <v>5128</v>
      </c>
      <c r="I593" s="126">
        <v>1307</v>
      </c>
      <c r="J593" s="412"/>
      <c r="K593" s="417"/>
      <c r="L593" s="394"/>
      <c r="M593" s="418"/>
      <c r="N593" s="394"/>
    </row>
    <row r="594" spans="1:14" ht="31.5" customHeight="1" outlineLevel="1">
      <c r="A594" s="175" t="s">
        <v>989</v>
      </c>
      <c r="B594" s="119" t="s">
        <v>350</v>
      </c>
      <c r="C594" s="168" t="s">
        <v>132</v>
      </c>
      <c r="D594" s="184" t="s">
        <v>5129</v>
      </c>
      <c r="E594" s="170">
        <v>27.903790000000001</v>
      </c>
      <c r="F594" s="167" t="s">
        <v>3026</v>
      </c>
      <c r="G594" s="170" t="s">
        <v>3317</v>
      </c>
      <c r="H594" s="170" t="s">
        <v>3318</v>
      </c>
      <c r="I594" s="170" t="s">
        <v>3316</v>
      </c>
      <c r="J594" s="119">
        <v>6100014573</v>
      </c>
      <c r="K594" s="122" t="s">
        <v>150</v>
      </c>
      <c r="L594" s="167" t="s">
        <v>3321</v>
      </c>
      <c r="M594" s="171">
        <v>34</v>
      </c>
      <c r="N594" s="394"/>
    </row>
    <row r="595" spans="1:14" ht="15.75" customHeight="1" outlineLevel="1">
      <c r="A595" s="407" t="s">
        <v>990</v>
      </c>
      <c r="B595" s="412" t="s">
        <v>350</v>
      </c>
      <c r="C595" s="397" t="s">
        <v>132</v>
      </c>
      <c r="D595" s="398" t="s">
        <v>5130</v>
      </c>
      <c r="E595" s="399">
        <v>317.10504000000003</v>
      </c>
      <c r="F595" s="394" t="s">
        <v>5116</v>
      </c>
      <c r="G595" s="126">
        <v>22035</v>
      </c>
      <c r="H595" s="171" t="s">
        <v>3318</v>
      </c>
      <c r="I595" s="170" t="s">
        <v>3316</v>
      </c>
      <c r="J595" s="412">
        <v>6100014748</v>
      </c>
      <c r="K595" s="417" t="s">
        <v>149</v>
      </c>
      <c r="L595" s="394" t="s">
        <v>5131</v>
      </c>
      <c r="M595" s="418">
        <v>34</v>
      </c>
      <c r="N595" s="394"/>
    </row>
    <row r="596" spans="1:14" outlineLevel="1">
      <c r="A596" s="407"/>
      <c r="B596" s="412"/>
      <c r="C596" s="397"/>
      <c r="D596" s="398"/>
      <c r="E596" s="399"/>
      <c r="F596" s="394"/>
      <c r="G596" s="126">
        <v>21396</v>
      </c>
      <c r="H596" s="171" t="s">
        <v>5123</v>
      </c>
      <c r="I596" s="170" t="s">
        <v>3316</v>
      </c>
      <c r="J596" s="412"/>
      <c r="K596" s="417"/>
      <c r="L596" s="394"/>
      <c r="M596" s="418"/>
      <c r="N596" s="394"/>
    </row>
    <row r="597" spans="1:14" ht="33" customHeight="1" outlineLevel="1">
      <c r="A597" s="175" t="s">
        <v>991</v>
      </c>
      <c r="B597" s="119" t="s">
        <v>350</v>
      </c>
      <c r="C597" s="168" t="s">
        <v>132</v>
      </c>
      <c r="D597" s="184" t="s">
        <v>5132</v>
      </c>
      <c r="E597" s="170">
        <v>10.549379999999999</v>
      </c>
      <c r="F597" s="167" t="s">
        <v>3026</v>
      </c>
      <c r="G597" s="170" t="s">
        <v>3317</v>
      </c>
      <c r="H597" s="170" t="s">
        <v>3318</v>
      </c>
      <c r="I597" s="170" t="s">
        <v>3316</v>
      </c>
      <c r="J597" s="119">
        <v>6100014768</v>
      </c>
      <c r="K597" s="122" t="s">
        <v>149</v>
      </c>
      <c r="L597" s="167" t="s">
        <v>308</v>
      </c>
      <c r="M597" s="171">
        <v>34</v>
      </c>
      <c r="N597" s="394"/>
    </row>
    <row r="598" spans="1:14" ht="21.75" customHeight="1" outlineLevel="1">
      <c r="A598" s="407" t="s">
        <v>992</v>
      </c>
      <c r="B598" s="412" t="s">
        <v>350</v>
      </c>
      <c r="C598" s="397" t="s">
        <v>132</v>
      </c>
      <c r="D598" s="416" t="s">
        <v>5133</v>
      </c>
      <c r="E598" s="399">
        <v>372.36663999999996</v>
      </c>
      <c r="F598" s="394" t="s">
        <v>5116</v>
      </c>
      <c r="G598" s="126">
        <v>22035</v>
      </c>
      <c r="H598" s="171" t="s">
        <v>3318</v>
      </c>
      <c r="I598" s="170" t="s">
        <v>3316</v>
      </c>
      <c r="J598" s="412">
        <v>6100014902</v>
      </c>
      <c r="K598" s="417" t="s">
        <v>153</v>
      </c>
      <c r="L598" s="394" t="s">
        <v>3320</v>
      </c>
      <c r="M598" s="418">
        <v>34</v>
      </c>
      <c r="N598" s="394"/>
    </row>
    <row r="599" spans="1:14" outlineLevel="1">
      <c r="A599" s="407"/>
      <c r="B599" s="412"/>
      <c r="C599" s="397"/>
      <c r="D599" s="416"/>
      <c r="E599" s="399"/>
      <c r="F599" s="394"/>
      <c r="G599" s="126">
        <v>24572</v>
      </c>
      <c r="H599" s="171" t="s">
        <v>5128</v>
      </c>
      <c r="I599" s="170" t="s">
        <v>3316</v>
      </c>
      <c r="J599" s="412"/>
      <c r="K599" s="417"/>
      <c r="L599" s="394"/>
      <c r="M599" s="418"/>
      <c r="N599" s="394"/>
    </row>
    <row r="600" spans="1:14" ht="19.5" customHeight="1" outlineLevel="1">
      <c r="A600" s="407" t="s">
        <v>993</v>
      </c>
      <c r="B600" s="412" t="s">
        <v>350</v>
      </c>
      <c r="C600" s="397" t="s">
        <v>132</v>
      </c>
      <c r="D600" s="398" t="s">
        <v>5134</v>
      </c>
      <c r="E600" s="399">
        <v>113.48475999999999</v>
      </c>
      <c r="F600" s="174" t="s">
        <v>5116</v>
      </c>
      <c r="G600" s="171" t="s">
        <v>3317</v>
      </c>
      <c r="H600" s="171" t="s">
        <v>3318</v>
      </c>
      <c r="I600" s="170" t="s">
        <v>3316</v>
      </c>
      <c r="J600" s="412">
        <v>6100015208</v>
      </c>
      <c r="K600" s="417" t="s">
        <v>177</v>
      </c>
      <c r="L600" s="394" t="s">
        <v>5135</v>
      </c>
      <c r="M600" s="418">
        <v>34</v>
      </c>
      <c r="N600" s="394"/>
    </row>
    <row r="601" spans="1:14" ht="20.25" customHeight="1" outlineLevel="1">
      <c r="A601" s="407"/>
      <c r="B601" s="412"/>
      <c r="C601" s="397"/>
      <c r="D601" s="398"/>
      <c r="E601" s="399"/>
      <c r="F601" s="174" t="s">
        <v>5116</v>
      </c>
      <c r="G601" s="171" t="s">
        <v>5136</v>
      </c>
      <c r="H601" s="171" t="s">
        <v>5128</v>
      </c>
      <c r="I601" s="170" t="s">
        <v>3316</v>
      </c>
      <c r="J601" s="412"/>
      <c r="K601" s="417"/>
      <c r="L601" s="394"/>
      <c r="M601" s="418"/>
      <c r="N601" s="394"/>
    </row>
    <row r="602" spans="1:14" ht="50.25" customHeight="1" outlineLevel="1">
      <c r="A602" s="175" t="s">
        <v>994</v>
      </c>
      <c r="B602" s="119" t="s">
        <v>351</v>
      </c>
      <c r="C602" s="168" t="s">
        <v>132</v>
      </c>
      <c r="D602" s="184" t="s">
        <v>5137</v>
      </c>
      <c r="E602" s="170">
        <v>665.79342999999994</v>
      </c>
      <c r="F602" s="167" t="s">
        <v>3302</v>
      </c>
      <c r="G602" s="170" t="s">
        <v>3322</v>
      </c>
      <c r="H602" s="170" t="s">
        <v>3308</v>
      </c>
      <c r="I602" s="170" t="s">
        <v>3323</v>
      </c>
      <c r="J602" s="119">
        <v>6100009140</v>
      </c>
      <c r="K602" s="122">
        <v>40949</v>
      </c>
      <c r="L602" s="167" t="s">
        <v>5138</v>
      </c>
      <c r="M602" s="171" t="s">
        <v>5139</v>
      </c>
      <c r="N602" s="394" t="s">
        <v>5140</v>
      </c>
    </row>
    <row r="603" spans="1:14" ht="47.25" outlineLevel="1">
      <c r="A603" s="175" t="s">
        <v>995</v>
      </c>
      <c r="B603" s="119" t="s">
        <v>351</v>
      </c>
      <c r="C603" s="168" t="s">
        <v>132</v>
      </c>
      <c r="D603" s="184" t="s">
        <v>5141</v>
      </c>
      <c r="E603" s="170">
        <v>256.06876999999997</v>
      </c>
      <c r="F603" s="167" t="s">
        <v>3302</v>
      </c>
      <c r="G603" s="170" t="s">
        <v>3322</v>
      </c>
      <c r="H603" s="170" t="s">
        <v>3308</v>
      </c>
      <c r="I603" s="170" t="s">
        <v>3323</v>
      </c>
      <c r="J603" s="119">
        <v>6100009472</v>
      </c>
      <c r="K603" s="122">
        <v>40974</v>
      </c>
      <c r="L603" s="167" t="s">
        <v>5142</v>
      </c>
      <c r="M603" s="171" t="s">
        <v>5139</v>
      </c>
      <c r="N603" s="394"/>
    </row>
    <row r="604" spans="1:14" ht="47.25" outlineLevel="1">
      <c r="A604" s="175" t="s">
        <v>996</v>
      </c>
      <c r="B604" s="119" t="s">
        <v>351</v>
      </c>
      <c r="C604" s="168" t="s">
        <v>132</v>
      </c>
      <c r="D604" s="184" t="s">
        <v>5143</v>
      </c>
      <c r="E604" s="170">
        <v>245.36913999999999</v>
      </c>
      <c r="F604" s="167" t="s">
        <v>3302</v>
      </c>
      <c r="G604" s="170" t="s">
        <v>3322</v>
      </c>
      <c r="H604" s="170" t="s">
        <v>3308</v>
      </c>
      <c r="I604" s="170" t="s">
        <v>3323</v>
      </c>
      <c r="J604" s="119">
        <v>6100009551</v>
      </c>
      <c r="K604" s="122">
        <v>40982</v>
      </c>
      <c r="L604" s="167" t="s">
        <v>5144</v>
      </c>
      <c r="M604" s="171" t="s">
        <v>5139</v>
      </c>
      <c r="N604" s="394"/>
    </row>
    <row r="605" spans="1:14" ht="47.25" outlineLevel="1">
      <c r="A605" s="175" t="s">
        <v>997</v>
      </c>
      <c r="B605" s="119" t="s">
        <v>352</v>
      </c>
      <c r="C605" s="168" t="s">
        <v>132</v>
      </c>
      <c r="D605" s="184" t="s">
        <v>5145</v>
      </c>
      <c r="E605" s="170">
        <v>238.47568000000001</v>
      </c>
      <c r="F605" s="167" t="s">
        <v>574</v>
      </c>
      <c r="G605" s="170" t="s">
        <v>3324</v>
      </c>
      <c r="H605" s="170" t="s">
        <v>3325</v>
      </c>
      <c r="I605" s="170" t="s">
        <v>3326</v>
      </c>
      <c r="J605" s="119">
        <v>6100009940</v>
      </c>
      <c r="K605" s="122">
        <v>41012</v>
      </c>
      <c r="L605" s="167" t="s">
        <v>5146</v>
      </c>
      <c r="M605" s="171" t="s">
        <v>5139</v>
      </c>
      <c r="N605" s="394" t="s">
        <v>5147</v>
      </c>
    </row>
    <row r="606" spans="1:14" ht="32.25" customHeight="1" outlineLevel="1">
      <c r="A606" s="175" t="s">
        <v>998</v>
      </c>
      <c r="B606" s="119" t="s">
        <v>352</v>
      </c>
      <c r="C606" s="168" t="s">
        <v>132</v>
      </c>
      <c r="D606" s="169" t="s">
        <v>5148</v>
      </c>
      <c r="E606" s="170">
        <v>306.02548000000002</v>
      </c>
      <c r="F606" s="167" t="s">
        <v>574</v>
      </c>
      <c r="G606" s="170" t="s">
        <v>3324</v>
      </c>
      <c r="H606" s="170" t="s">
        <v>3325</v>
      </c>
      <c r="I606" s="170" t="s">
        <v>3326</v>
      </c>
      <c r="J606" s="119">
        <v>6100010133</v>
      </c>
      <c r="K606" s="122">
        <v>41025</v>
      </c>
      <c r="L606" s="167" t="s">
        <v>267</v>
      </c>
      <c r="M606" s="171" t="s">
        <v>5139</v>
      </c>
      <c r="N606" s="394"/>
    </row>
    <row r="607" spans="1:14" ht="36.75" customHeight="1" outlineLevel="1">
      <c r="A607" s="175" t="s">
        <v>999</v>
      </c>
      <c r="B607" s="119" t="s">
        <v>352</v>
      </c>
      <c r="C607" s="168" t="s">
        <v>132</v>
      </c>
      <c r="D607" s="184" t="s">
        <v>5149</v>
      </c>
      <c r="E607" s="170">
        <v>89.462670000000003</v>
      </c>
      <c r="F607" s="167" t="s">
        <v>574</v>
      </c>
      <c r="G607" s="170" t="s">
        <v>3324</v>
      </c>
      <c r="H607" s="170" t="s">
        <v>3325</v>
      </c>
      <c r="I607" s="170" t="s">
        <v>3326</v>
      </c>
      <c r="J607" s="119">
        <v>6100011037</v>
      </c>
      <c r="K607" s="122">
        <v>41073</v>
      </c>
      <c r="L607" s="167" t="s">
        <v>3327</v>
      </c>
      <c r="M607" s="171" t="s">
        <v>5139</v>
      </c>
      <c r="N607" s="394"/>
    </row>
    <row r="608" spans="1:14" ht="19.5" customHeight="1" outlineLevel="1">
      <c r="A608" s="407" t="s">
        <v>1000</v>
      </c>
      <c r="B608" s="412" t="s">
        <v>352</v>
      </c>
      <c r="C608" s="397" t="s">
        <v>132</v>
      </c>
      <c r="D608" s="398" t="s">
        <v>5150</v>
      </c>
      <c r="E608" s="399">
        <v>331.34074000000004</v>
      </c>
      <c r="F608" s="167" t="s">
        <v>574</v>
      </c>
      <c r="G608" s="171" t="s">
        <v>3324</v>
      </c>
      <c r="H608" s="171" t="s">
        <v>3325</v>
      </c>
      <c r="I608" s="399" t="s">
        <v>3326</v>
      </c>
      <c r="J608" s="412">
        <v>6100011169</v>
      </c>
      <c r="K608" s="417">
        <v>41078</v>
      </c>
      <c r="L608" s="394" t="s">
        <v>5151</v>
      </c>
      <c r="M608" s="418" t="s">
        <v>5139</v>
      </c>
      <c r="N608" s="394"/>
    </row>
    <row r="609" spans="1:14" ht="19.5" customHeight="1" outlineLevel="1">
      <c r="A609" s="407"/>
      <c r="B609" s="412"/>
      <c r="C609" s="397"/>
      <c r="D609" s="398"/>
      <c r="E609" s="399"/>
      <c r="F609" s="167" t="s">
        <v>5152</v>
      </c>
      <c r="G609" s="171" t="s">
        <v>5153</v>
      </c>
      <c r="H609" s="171" t="s">
        <v>5154</v>
      </c>
      <c r="I609" s="399"/>
      <c r="J609" s="412"/>
      <c r="K609" s="417"/>
      <c r="L609" s="394"/>
      <c r="M609" s="418"/>
      <c r="N609" s="394"/>
    </row>
    <row r="610" spans="1:14" ht="47.25" outlineLevel="1">
      <c r="A610" s="175" t="s">
        <v>1001</v>
      </c>
      <c r="B610" s="119" t="s">
        <v>352</v>
      </c>
      <c r="C610" s="168" t="s">
        <v>132</v>
      </c>
      <c r="D610" s="184" t="s">
        <v>5155</v>
      </c>
      <c r="E610" s="170">
        <v>106.88087</v>
      </c>
      <c r="F610" s="167" t="s">
        <v>574</v>
      </c>
      <c r="G610" s="170" t="s">
        <v>3324</v>
      </c>
      <c r="H610" s="170" t="s">
        <v>3325</v>
      </c>
      <c r="I610" s="170" t="s">
        <v>3326</v>
      </c>
      <c r="J610" s="119">
        <v>6100012157</v>
      </c>
      <c r="K610" s="122">
        <v>41142</v>
      </c>
      <c r="L610" s="167" t="s">
        <v>5156</v>
      </c>
      <c r="M610" s="171" t="s">
        <v>5139</v>
      </c>
      <c r="N610" s="394"/>
    </row>
    <row r="611" spans="1:14" ht="47.25" outlineLevel="1">
      <c r="A611" s="175" t="s">
        <v>1003</v>
      </c>
      <c r="B611" s="119" t="s">
        <v>352</v>
      </c>
      <c r="C611" s="168" t="s">
        <v>132</v>
      </c>
      <c r="D611" s="184" t="s">
        <v>5157</v>
      </c>
      <c r="E611" s="170">
        <v>215.44111000000001</v>
      </c>
      <c r="F611" s="167" t="s">
        <v>574</v>
      </c>
      <c r="G611" s="170" t="s">
        <v>3324</v>
      </c>
      <c r="H611" s="170" t="s">
        <v>3325</v>
      </c>
      <c r="I611" s="170" t="s">
        <v>3326</v>
      </c>
      <c r="J611" s="119">
        <v>6100012637</v>
      </c>
      <c r="K611" s="122">
        <v>41156</v>
      </c>
      <c r="L611" s="167" t="s">
        <v>5158</v>
      </c>
      <c r="M611" s="171" t="s">
        <v>5139</v>
      </c>
      <c r="N611" s="394"/>
    </row>
    <row r="612" spans="1:14" ht="47.25" outlineLevel="1">
      <c r="A612" s="175" t="s">
        <v>1004</v>
      </c>
      <c r="B612" s="119" t="s">
        <v>352</v>
      </c>
      <c r="C612" s="168" t="s">
        <v>132</v>
      </c>
      <c r="D612" s="184" t="s">
        <v>2124</v>
      </c>
      <c r="E612" s="170">
        <v>389.1832</v>
      </c>
      <c r="F612" s="167" t="s">
        <v>574</v>
      </c>
      <c r="G612" s="170" t="s">
        <v>3324</v>
      </c>
      <c r="H612" s="170" t="s">
        <v>3325</v>
      </c>
      <c r="I612" s="170" t="s">
        <v>3326</v>
      </c>
      <c r="J612" s="119">
        <v>6100013236</v>
      </c>
      <c r="K612" s="122">
        <v>41194</v>
      </c>
      <c r="L612" s="167" t="s">
        <v>5159</v>
      </c>
      <c r="M612" s="171" t="s">
        <v>5139</v>
      </c>
      <c r="N612" s="394"/>
    </row>
    <row r="613" spans="1:14" ht="47.25" outlineLevel="1">
      <c r="A613" s="175" t="s">
        <v>1005</v>
      </c>
      <c r="B613" s="119" t="s">
        <v>353</v>
      </c>
      <c r="C613" s="168" t="s">
        <v>132</v>
      </c>
      <c r="D613" s="169" t="s">
        <v>5160</v>
      </c>
      <c r="E613" s="170">
        <v>39.362630000000003</v>
      </c>
      <c r="F613" s="167" t="s">
        <v>3284</v>
      </c>
      <c r="G613" s="170" t="s">
        <v>3328</v>
      </c>
      <c r="H613" s="170" t="s">
        <v>3329</v>
      </c>
      <c r="I613" s="170" t="s">
        <v>3330</v>
      </c>
      <c r="J613" s="119">
        <v>6100016308</v>
      </c>
      <c r="K613" s="122" t="s">
        <v>181</v>
      </c>
      <c r="L613" s="167" t="s">
        <v>5161</v>
      </c>
      <c r="M613" s="171" t="s">
        <v>5139</v>
      </c>
      <c r="N613" s="167" t="s">
        <v>5162</v>
      </c>
    </row>
    <row r="614" spans="1:14" s="157" customFormat="1" ht="47.25" outlineLevel="1">
      <c r="A614" s="175" t="s">
        <v>1006</v>
      </c>
      <c r="B614" s="119" t="s">
        <v>354</v>
      </c>
      <c r="C614" s="155" t="s">
        <v>132</v>
      </c>
      <c r="D614" s="183" t="s">
        <v>5163</v>
      </c>
      <c r="E614" s="170">
        <v>9.3929500000000008</v>
      </c>
      <c r="F614" s="167" t="s">
        <v>3333</v>
      </c>
      <c r="G614" s="170" t="s">
        <v>3334</v>
      </c>
      <c r="H614" s="170" t="s">
        <v>3335</v>
      </c>
      <c r="I614" s="170" t="s">
        <v>3336</v>
      </c>
      <c r="J614" s="119">
        <v>6100016199</v>
      </c>
      <c r="K614" s="122" t="s">
        <v>3331</v>
      </c>
      <c r="L614" s="167" t="s">
        <v>5164</v>
      </c>
      <c r="M614" s="171" t="s">
        <v>5139</v>
      </c>
      <c r="N614" s="167" t="s">
        <v>5165</v>
      </c>
    </row>
    <row r="615" spans="1:14" ht="47.25" outlineLevel="1">
      <c r="A615" s="175" t="s">
        <v>1007</v>
      </c>
      <c r="B615" s="119" t="s">
        <v>355</v>
      </c>
      <c r="C615" s="168" t="s">
        <v>132</v>
      </c>
      <c r="D615" s="169" t="s">
        <v>5166</v>
      </c>
      <c r="E615" s="170">
        <v>11.53186</v>
      </c>
      <c r="F615" s="167" t="s">
        <v>3026</v>
      </c>
      <c r="G615" s="170" t="s">
        <v>3338</v>
      </c>
      <c r="H615" s="170" t="s">
        <v>3339</v>
      </c>
      <c r="I615" s="170" t="s">
        <v>3340</v>
      </c>
      <c r="J615" s="119">
        <v>6100018932</v>
      </c>
      <c r="K615" s="122">
        <v>41507</v>
      </c>
      <c r="L615" s="167" t="s">
        <v>5167</v>
      </c>
      <c r="M615" s="171" t="s">
        <v>5139</v>
      </c>
      <c r="N615" s="394" t="s">
        <v>5168</v>
      </c>
    </row>
    <row r="616" spans="1:14" ht="47.25" outlineLevel="1">
      <c r="A616" s="175" t="s">
        <v>1008</v>
      </c>
      <c r="B616" s="119" t="s">
        <v>355</v>
      </c>
      <c r="C616" s="168" t="s">
        <v>132</v>
      </c>
      <c r="D616" s="169" t="s">
        <v>5169</v>
      </c>
      <c r="E616" s="170">
        <v>11.53186</v>
      </c>
      <c r="F616" s="167" t="s">
        <v>3026</v>
      </c>
      <c r="G616" s="170" t="s">
        <v>3338</v>
      </c>
      <c r="H616" s="170" t="s">
        <v>3339</v>
      </c>
      <c r="I616" s="170" t="s">
        <v>3340</v>
      </c>
      <c r="J616" s="119">
        <v>6100019422</v>
      </c>
      <c r="K616" s="122">
        <v>41537</v>
      </c>
      <c r="L616" s="167" t="s">
        <v>5170</v>
      </c>
      <c r="M616" s="171" t="s">
        <v>5139</v>
      </c>
      <c r="N616" s="394"/>
    </row>
    <row r="617" spans="1:14" ht="63" outlineLevel="1">
      <c r="A617" s="175" t="s">
        <v>1009</v>
      </c>
      <c r="B617" s="119" t="s">
        <v>355</v>
      </c>
      <c r="C617" s="168" t="s">
        <v>132</v>
      </c>
      <c r="D617" s="169" t="s">
        <v>5171</v>
      </c>
      <c r="E617" s="170">
        <v>11.53186</v>
      </c>
      <c r="F617" s="167" t="s">
        <v>3026</v>
      </c>
      <c r="G617" s="170" t="s">
        <v>3338</v>
      </c>
      <c r="H617" s="170" t="s">
        <v>3339</v>
      </c>
      <c r="I617" s="170" t="s">
        <v>3340</v>
      </c>
      <c r="J617" s="119">
        <v>6100019499</v>
      </c>
      <c r="K617" s="122">
        <v>41537</v>
      </c>
      <c r="L617" s="167" t="s">
        <v>5172</v>
      </c>
      <c r="M617" s="171" t="s">
        <v>5139</v>
      </c>
      <c r="N617" s="394"/>
    </row>
    <row r="618" spans="1:14" ht="47.25" outlineLevel="1">
      <c r="A618" s="175" t="s">
        <v>1010</v>
      </c>
      <c r="B618" s="119" t="s">
        <v>355</v>
      </c>
      <c r="C618" s="168" t="s">
        <v>132</v>
      </c>
      <c r="D618" s="169" t="s">
        <v>5173</v>
      </c>
      <c r="E618" s="170">
        <v>9.9837000000000007</v>
      </c>
      <c r="F618" s="167" t="s">
        <v>3026</v>
      </c>
      <c r="G618" s="170" t="s">
        <v>3338</v>
      </c>
      <c r="H618" s="170" t="s">
        <v>3339</v>
      </c>
      <c r="I618" s="170" t="s">
        <v>3340</v>
      </c>
      <c r="J618" s="119">
        <v>6100019633</v>
      </c>
      <c r="K618" s="122">
        <v>41542</v>
      </c>
      <c r="L618" s="167" t="s">
        <v>5174</v>
      </c>
      <c r="M618" s="171" t="s">
        <v>5139</v>
      </c>
      <c r="N618" s="394"/>
    </row>
    <row r="619" spans="1:14" ht="47.25" outlineLevel="1">
      <c r="A619" s="175" t="s">
        <v>1011</v>
      </c>
      <c r="B619" s="119" t="s">
        <v>355</v>
      </c>
      <c r="C619" s="168" t="s">
        <v>132</v>
      </c>
      <c r="D619" s="169" t="s">
        <v>5175</v>
      </c>
      <c r="E619" s="170">
        <v>11.53186</v>
      </c>
      <c r="F619" s="167" t="s">
        <v>3026</v>
      </c>
      <c r="G619" s="170" t="s">
        <v>3338</v>
      </c>
      <c r="H619" s="170" t="s">
        <v>3339</v>
      </c>
      <c r="I619" s="170" t="s">
        <v>3340</v>
      </c>
      <c r="J619" s="119">
        <v>6100019768</v>
      </c>
      <c r="K619" s="122">
        <v>41551</v>
      </c>
      <c r="L619" s="167" t="s">
        <v>5176</v>
      </c>
      <c r="M619" s="171" t="s">
        <v>5139</v>
      </c>
      <c r="N619" s="394"/>
    </row>
    <row r="620" spans="1:14" ht="33" customHeight="1" outlineLevel="1">
      <c r="A620" s="407" t="s">
        <v>1012</v>
      </c>
      <c r="B620" s="411" t="s">
        <v>356</v>
      </c>
      <c r="C620" s="397" t="s">
        <v>132</v>
      </c>
      <c r="D620" s="413" t="s">
        <v>5177</v>
      </c>
      <c r="E620" s="399">
        <v>225.93914000000001</v>
      </c>
      <c r="F620" s="394" t="s">
        <v>3284</v>
      </c>
      <c r="G620" s="126">
        <v>22328</v>
      </c>
      <c r="H620" s="171" t="s">
        <v>3342</v>
      </c>
      <c r="I620" s="126">
        <v>812</v>
      </c>
      <c r="J620" s="412">
        <v>6100016148</v>
      </c>
      <c r="K620" s="417" t="s">
        <v>3331</v>
      </c>
      <c r="L620" s="394" t="s">
        <v>5178</v>
      </c>
      <c r="M620" s="418" t="s">
        <v>5139</v>
      </c>
      <c r="N620" s="394" t="s">
        <v>5179</v>
      </c>
    </row>
    <row r="621" spans="1:14" outlineLevel="1">
      <c r="A621" s="407"/>
      <c r="B621" s="411"/>
      <c r="C621" s="397"/>
      <c r="D621" s="413"/>
      <c r="E621" s="399"/>
      <c r="F621" s="394"/>
      <c r="G621" s="126">
        <v>21945</v>
      </c>
      <c r="H621" s="171" t="s">
        <v>5180</v>
      </c>
      <c r="I621" s="126">
        <v>812</v>
      </c>
      <c r="J621" s="412"/>
      <c r="K621" s="417"/>
      <c r="L621" s="394"/>
      <c r="M621" s="418"/>
      <c r="N621" s="394"/>
    </row>
    <row r="622" spans="1:14" ht="49.5" customHeight="1" outlineLevel="1">
      <c r="A622" s="175" t="s">
        <v>1013</v>
      </c>
      <c r="B622" s="211" t="s">
        <v>356</v>
      </c>
      <c r="C622" s="168" t="s">
        <v>132</v>
      </c>
      <c r="D622" s="169" t="s">
        <v>5181</v>
      </c>
      <c r="E622" s="170">
        <v>86.073120000000003</v>
      </c>
      <c r="F622" s="167" t="s">
        <v>3284</v>
      </c>
      <c r="G622" s="170" t="s">
        <v>3341</v>
      </c>
      <c r="H622" s="170" t="s">
        <v>3342</v>
      </c>
      <c r="I622" s="170" t="s">
        <v>3343</v>
      </c>
      <c r="J622" s="119">
        <v>6100016321</v>
      </c>
      <c r="K622" s="122" t="s">
        <v>181</v>
      </c>
      <c r="L622" s="167" t="s">
        <v>3344</v>
      </c>
      <c r="M622" s="171" t="s">
        <v>5139</v>
      </c>
      <c r="N622" s="394"/>
    </row>
    <row r="623" spans="1:14" ht="47.25" outlineLevel="1">
      <c r="A623" s="175" t="s">
        <v>1014</v>
      </c>
      <c r="B623" s="119" t="s">
        <v>357</v>
      </c>
      <c r="C623" s="168" t="s">
        <v>132</v>
      </c>
      <c r="D623" s="184" t="s">
        <v>5182</v>
      </c>
      <c r="E623" s="170">
        <v>52.874560000000002</v>
      </c>
      <c r="F623" s="167" t="s">
        <v>3026</v>
      </c>
      <c r="G623" s="170" t="s">
        <v>3348</v>
      </c>
      <c r="H623" s="170" t="s">
        <v>3342</v>
      </c>
      <c r="I623" s="170" t="s">
        <v>3345</v>
      </c>
      <c r="J623" s="119">
        <v>6100016290</v>
      </c>
      <c r="K623" s="122" t="s">
        <v>3346</v>
      </c>
      <c r="L623" s="167" t="s">
        <v>3347</v>
      </c>
      <c r="M623" s="171" t="s">
        <v>5139</v>
      </c>
      <c r="N623" s="167" t="s">
        <v>5183</v>
      </c>
    </row>
    <row r="624" spans="1:14" ht="47.25" outlineLevel="1">
      <c r="A624" s="175" t="s">
        <v>1015</v>
      </c>
      <c r="B624" s="211" t="s">
        <v>358</v>
      </c>
      <c r="C624" s="168" t="s">
        <v>132</v>
      </c>
      <c r="D624" s="169" t="s">
        <v>5184</v>
      </c>
      <c r="E624" s="170">
        <v>4.8923399999999999</v>
      </c>
      <c r="F624" s="167" t="s">
        <v>3026</v>
      </c>
      <c r="G624" s="170" t="s">
        <v>3350</v>
      </c>
      <c r="H624" s="170" t="s">
        <v>3342</v>
      </c>
      <c r="I624" s="170" t="s">
        <v>3351</v>
      </c>
      <c r="J624" s="119">
        <v>6100012960</v>
      </c>
      <c r="K624" s="122">
        <v>41543</v>
      </c>
      <c r="L624" s="167" t="s">
        <v>2306</v>
      </c>
      <c r="M624" s="171" t="s">
        <v>5139</v>
      </c>
      <c r="N624" s="394" t="s">
        <v>5185</v>
      </c>
    </row>
    <row r="625" spans="1:14" ht="47.25" outlineLevel="1">
      <c r="A625" s="175" t="s">
        <v>1016</v>
      </c>
      <c r="B625" s="211" t="s">
        <v>358</v>
      </c>
      <c r="C625" s="168" t="s">
        <v>132</v>
      </c>
      <c r="D625" s="169" t="s">
        <v>5186</v>
      </c>
      <c r="E625" s="170">
        <v>647.07539999999995</v>
      </c>
      <c r="F625" s="167" t="s">
        <v>3026</v>
      </c>
      <c r="G625" s="170" t="s">
        <v>3350</v>
      </c>
      <c r="H625" s="170" t="s">
        <v>3342</v>
      </c>
      <c r="I625" s="170" t="s">
        <v>3351</v>
      </c>
      <c r="J625" s="119">
        <v>6100016651</v>
      </c>
      <c r="K625" s="122">
        <v>41423</v>
      </c>
      <c r="L625" s="167" t="s">
        <v>5187</v>
      </c>
      <c r="M625" s="171" t="s">
        <v>5139</v>
      </c>
      <c r="N625" s="394"/>
    </row>
    <row r="626" spans="1:14" ht="47.25" outlineLevel="1">
      <c r="A626" s="175" t="s">
        <v>1017</v>
      </c>
      <c r="B626" s="211" t="s">
        <v>358</v>
      </c>
      <c r="C626" s="168" t="s">
        <v>132</v>
      </c>
      <c r="D626" s="169" t="s">
        <v>5188</v>
      </c>
      <c r="E626" s="170">
        <v>4.8923399999999999</v>
      </c>
      <c r="F626" s="167" t="s">
        <v>3026</v>
      </c>
      <c r="G626" s="170" t="s">
        <v>3350</v>
      </c>
      <c r="H626" s="170" t="s">
        <v>3342</v>
      </c>
      <c r="I626" s="170" t="s">
        <v>3351</v>
      </c>
      <c r="J626" s="119">
        <v>6100018092</v>
      </c>
      <c r="K626" s="122">
        <v>41494</v>
      </c>
      <c r="L626" s="167" t="s">
        <v>3515</v>
      </c>
      <c r="M626" s="171" t="s">
        <v>5139</v>
      </c>
      <c r="N626" s="394"/>
    </row>
    <row r="627" spans="1:14" ht="63" outlineLevel="1">
      <c r="A627" s="175" t="s">
        <v>1018</v>
      </c>
      <c r="B627" s="211" t="s">
        <v>358</v>
      </c>
      <c r="C627" s="168" t="s">
        <v>132</v>
      </c>
      <c r="D627" s="169" t="s">
        <v>5189</v>
      </c>
      <c r="E627" s="170">
        <v>4.8923399999999999</v>
      </c>
      <c r="F627" s="167" t="s">
        <v>3026</v>
      </c>
      <c r="G627" s="170" t="s">
        <v>3350</v>
      </c>
      <c r="H627" s="170" t="s">
        <v>3342</v>
      </c>
      <c r="I627" s="170" t="s">
        <v>3351</v>
      </c>
      <c r="J627" s="119">
        <v>6100018493</v>
      </c>
      <c r="K627" s="122">
        <v>41515</v>
      </c>
      <c r="L627" s="167" t="s">
        <v>3355</v>
      </c>
      <c r="M627" s="171" t="s">
        <v>5139</v>
      </c>
      <c r="N627" s="394"/>
    </row>
    <row r="628" spans="1:14" ht="47.25" outlineLevel="1">
      <c r="A628" s="175" t="s">
        <v>1019</v>
      </c>
      <c r="B628" s="211" t="s">
        <v>358</v>
      </c>
      <c r="C628" s="168" t="s">
        <v>132</v>
      </c>
      <c r="D628" s="169" t="s">
        <v>5190</v>
      </c>
      <c r="E628" s="170">
        <v>71.55286000000001</v>
      </c>
      <c r="F628" s="167" t="s">
        <v>3232</v>
      </c>
      <c r="G628" s="170" t="s">
        <v>3352</v>
      </c>
      <c r="H628" s="170" t="s">
        <v>3353</v>
      </c>
      <c r="I628" s="170" t="s">
        <v>5191</v>
      </c>
      <c r="J628" s="119">
        <v>6100018752</v>
      </c>
      <c r="K628" s="122">
        <v>41507</v>
      </c>
      <c r="L628" s="167" t="s">
        <v>3354</v>
      </c>
      <c r="M628" s="171" t="s">
        <v>5139</v>
      </c>
      <c r="N628" s="394"/>
    </row>
    <row r="629" spans="1:14" ht="63" outlineLevel="1">
      <c r="A629" s="175" t="s">
        <v>1020</v>
      </c>
      <c r="B629" s="211" t="s">
        <v>358</v>
      </c>
      <c r="C629" s="168" t="s">
        <v>132</v>
      </c>
      <c r="D629" s="169" t="s">
        <v>5192</v>
      </c>
      <c r="E629" s="170">
        <v>4.8923399999999999</v>
      </c>
      <c r="F629" s="167" t="s">
        <v>3026</v>
      </c>
      <c r="G629" s="170" t="s">
        <v>3350</v>
      </c>
      <c r="H629" s="170" t="s">
        <v>3342</v>
      </c>
      <c r="I629" s="170" t="s">
        <v>3351</v>
      </c>
      <c r="J629" s="119">
        <v>6100019453</v>
      </c>
      <c r="K629" s="122">
        <v>41526</v>
      </c>
      <c r="L629" s="167" t="s">
        <v>5193</v>
      </c>
      <c r="M629" s="171" t="s">
        <v>5139</v>
      </c>
      <c r="N629" s="394"/>
    </row>
    <row r="630" spans="1:14" ht="47.25" outlineLevel="1">
      <c r="A630" s="175" t="s">
        <v>1021</v>
      </c>
      <c r="B630" s="119" t="s">
        <v>359</v>
      </c>
      <c r="C630" s="168" t="s">
        <v>132</v>
      </c>
      <c r="D630" s="184" t="s">
        <v>5194</v>
      </c>
      <c r="E630" s="170">
        <v>10.65676</v>
      </c>
      <c r="F630" s="167" t="s">
        <v>3026</v>
      </c>
      <c r="G630" s="170" t="s">
        <v>3357</v>
      </c>
      <c r="H630" s="170" t="s">
        <v>3358</v>
      </c>
      <c r="I630" s="170" t="s">
        <v>3359</v>
      </c>
      <c r="J630" s="119">
        <v>6100015926</v>
      </c>
      <c r="K630" s="122" t="s">
        <v>164</v>
      </c>
      <c r="L630" s="167" t="s">
        <v>3361</v>
      </c>
      <c r="M630" s="171" t="s">
        <v>5139</v>
      </c>
      <c r="N630" s="394" t="s">
        <v>5195</v>
      </c>
    </row>
    <row r="631" spans="1:14" ht="47.25" outlineLevel="1">
      <c r="A631" s="175" t="s">
        <v>1022</v>
      </c>
      <c r="B631" s="119" t="s">
        <v>359</v>
      </c>
      <c r="C631" s="168" t="s">
        <v>132</v>
      </c>
      <c r="D631" s="184" t="s">
        <v>5196</v>
      </c>
      <c r="E631" s="170">
        <v>16.18337</v>
      </c>
      <c r="F631" s="167" t="s">
        <v>3026</v>
      </c>
      <c r="G631" s="170" t="s">
        <v>3357</v>
      </c>
      <c r="H631" s="170" t="s">
        <v>3358</v>
      </c>
      <c r="I631" s="170" t="s">
        <v>3359</v>
      </c>
      <c r="J631" s="119">
        <v>6100016472</v>
      </c>
      <c r="K631" s="122" t="s">
        <v>180</v>
      </c>
      <c r="L631" s="167" t="s">
        <v>5197</v>
      </c>
      <c r="M631" s="171" t="s">
        <v>5139</v>
      </c>
      <c r="N631" s="394"/>
    </row>
    <row r="632" spans="1:14" ht="47.25" outlineLevel="1">
      <c r="A632" s="175" t="s">
        <v>1023</v>
      </c>
      <c r="B632" s="119" t="s">
        <v>359</v>
      </c>
      <c r="C632" s="168" t="s">
        <v>132</v>
      </c>
      <c r="D632" s="169" t="s">
        <v>5198</v>
      </c>
      <c r="E632" s="170">
        <v>16.18337</v>
      </c>
      <c r="F632" s="167" t="s">
        <v>3026</v>
      </c>
      <c r="G632" s="170" t="s">
        <v>3357</v>
      </c>
      <c r="H632" s="170" t="s">
        <v>3358</v>
      </c>
      <c r="I632" s="170" t="s">
        <v>3359</v>
      </c>
      <c r="J632" s="119">
        <v>6100016764</v>
      </c>
      <c r="K632" s="122" t="s">
        <v>3422</v>
      </c>
      <c r="L632" s="167" t="s">
        <v>5199</v>
      </c>
      <c r="M632" s="171" t="s">
        <v>5139</v>
      </c>
      <c r="N632" s="394"/>
    </row>
    <row r="633" spans="1:14" ht="47.25" outlineLevel="1">
      <c r="A633" s="175" t="s">
        <v>1024</v>
      </c>
      <c r="B633" s="119" t="s">
        <v>359</v>
      </c>
      <c r="C633" s="168" t="s">
        <v>132</v>
      </c>
      <c r="D633" s="184" t="s">
        <v>5200</v>
      </c>
      <c r="E633" s="170">
        <v>21.709980000000002</v>
      </c>
      <c r="F633" s="167" t="s">
        <v>3026</v>
      </c>
      <c r="G633" s="170" t="s">
        <v>3357</v>
      </c>
      <c r="H633" s="170" t="s">
        <v>3358</v>
      </c>
      <c r="I633" s="170" t="s">
        <v>3359</v>
      </c>
      <c r="J633" s="119">
        <v>6100016964</v>
      </c>
      <c r="K633" s="122" t="s">
        <v>3360</v>
      </c>
      <c r="L633" s="167" t="s">
        <v>5201</v>
      </c>
      <c r="M633" s="171" t="s">
        <v>5139</v>
      </c>
      <c r="N633" s="394"/>
    </row>
    <row r="634" spans="1:14" ht="47.25" outlineLevel="1">
      <c r="A634" s="175" t="s">
        <v>1025</v>
      </c>
      <c r="B634" s="119" t="s">
        <v>360</v>
      </c>
      <c r="C634" s="168" t="s">
        <v>132</v>
      </c>
      <c r="D634" s="184" t="s">
        <v>5202</v>
      </c>
      <c r="E634" s="170">
        <v>124.93069</v>
      </c>
      <c r="F634" s="167" t="s">
        <v>3026</v>
      </c>
      <c r="G634" s="170" t="s">
        <v>3362</v>
      </c>
      <c r="H634" s="170" t="s">
        <v>3363</v>
      </c>
      <c r="I634" s="170" t="s">
        <v>3364</v>
      </c>
      <c r="J634" s="119">
        <v>6100010030</v>
      </c>
      <c r="K634" s="122">
        <v>41018</v>
      </c>
      <c r="L634" s="167" t="s">
        <v>258</v>
      </c>
      <c r="M634" s="171" t="s">
        <v>5139</v>
      </c>
      <c r="N634" s="394" t="s">
        <v>5203</v>
      </c>
    </row>
    <row r="635" spans="1:14" ht="47.25" outlineLevel="1">
      <c r="A635" s="175" t="s">
        <v>1026</v>
      </c>
      <c r="B635" s="119" t="s">
        <v>360</v>
      </c>
      <c r="C635" s="168" t="s">
        <v>132</v>
      </c>
      <c r="D635" s="184" t="s">
        <v>5134</v>
      </c>
      <c r="E635" s="170">
        <v>100.48129</v>
      </c>
      <c r="F635" s="167" t="s">
        <v>5204</v>
      </c>
      <c r="G635" s="170" t="s">
        <v>5205</v>
      </c>
      <c r="H635" s="170" t="s">
        <v>5206</v>
      </c>
      <c r="I635" s="170" t="s">
        <v>3364</v>
      </c>
      <c r="J635" s="119">
        <v>6100012461</v>
      </c>
      <c r="K635" s="122">
        <v>41149</v>
      </c>
      <c r="L635" s="167" t="s">
        <v>297</v>
      </c>
      <c r="M635" s="171" t="s">
        <v>5139</v>
      </c>
      <c r="N635" s="394"/>
    </row>
    <row r="636" spans="1:14" ht="47.25" outlineLevel="1">
      <c r="A636" s="175" t="s">
        <v>1027</v>
      </c>
      <c r="B636" s="211" t="s">
        <v>361</v>
      </c>
      <c r="C636" s="168" t="s">
        <v>132</v>
      </c>
      <c r="D636" s="169" t="s">
        <v>5207</v>
      </c>
      <c r="E636" s="170">
        <v>26.498860000000001</v>
      </c>
      <c r="F636" s="167" t="s">
        <v>3026</v>
      </c>
      <c r="G636" s="170" t="s">
        <v>3367</v>
      </c>
      <c r="H636" s="170" t="s">
        <v>3342</v>
      </c>
      <c r="I636" s="170" t="s">
        <v>3368</v>
      </c>
      <c r="J636" s="119">
        <v>6100015284</v>
      </c>
      <c r="K636" s="122" t="s">
        <v>177</v>
      </c>
      <c r="L636" s="167" t="s">
        <v>3370</v>
      </c>
      <c r="M636" s="171" t="s">
        <v>5139</v>
      </c>
      <c r="N636" s="394" t="s">
        <v>5208</v>
      </c>
    </row>
    <row r="637" spans="1:14" ht="47.25" outlineLevel="1">
      <c r="A637" s="175" t="s">
        <v>1028</v>
      </c>
      <c r="B637" s="211" t="s">
        <v>361</v>
      </c>
      <c r="C637" s="168" t="s">
        <v>132</v>
      </c>
      <c r="D637" s="169" t="s">
        <v>5209</v>
      </c>
      <c r="E637" s="170">
        <v>58.324130000000004</v>
      </c>
      <c r="F637" s="167" t="s">
        <v>3232</v>
      </c>
      <c r="G637" s="170" t="s">
        <v>5210</v>
      </c>
      <c r="H637" s="170" t="s">
        <v>5211</v>
      </c>
      <c r="I637" s="170" t="s">
        <v>5212</v>
      </c>
      <c r="J637" s="119">
        <v>6100015403</v>
      </c>
      <c r="K637" s="122" t="s">
        <v>177</v>
      </c>
      <c r="L637" s="167" t="s">
        <v>5213</v>
      </c>
      <c r="M637" s="171" t="s">
        <v>5139</v>
      </c>
      <c r="N637" s="394"/>
    </row>
    <row r="638" spans="1:14" ht="47.25" outlineLevel="1">
      <c r="A638" s="175" t="s">
        <v>1029</v>
      </c>
      <c r="B638" s="211" t="s">
        <v>361</v>
      </c>
      <c r="C638" s="168" t="s">
        <v>132</v>
      </c>
      <c r="D638" s="169" t="s">
        <v>5214</v>
      </c>
      <c r="E638" s="170">
        <v>725.34773000000007</v>
      </c>
      <c r="F638" s="167" t="s">
        <v>3232</v>
      </c>
      <c r="G638" s="170" t="s">
        <v>5215</v>
      </c>
      <c r="H638" s="170" t="s">
        <v>3349</v>
      </c>
      <c r="I638" s="170" t="s">
        <v>5212</v>
      </c>
      <c r="J638" s="119">
        <v>6100015578</v>
      </c>
      <c r="K638" s="122" t="s">
        <v>2294</v>
      </c>
      <c r="L638" s="167" t="s">
        <v>5216</v>
      </c>
      <c r="M638" s="171" t="s">
        <v>5139</v>
      </c>
      <c r="N638" s="394"/>
    </row>
    <row r="639" spans="1:14" ht="47.25" outlineLevel="1">
      <c r="A639" s="175" t="s">
        <v>1030</v>
      </c>
      <c r="B639" s="211" t="s">
        <v>361</v>
      </c>
      <c r="C639" s="168" t="s">
        <v>132</v>
      </c>
      <c r="D639" s="169" t="s">
        <v>5217</v>
      </c>
      <c r="E639" s="170">
        <v>7.9979199999999997</v>
      </c>
      <c r="F639" s="167" t="s">
        <v>3026</v>
      </c>
      <c r="G639" s="170" t="s">
        <v>3367</v>
      </c>
      <c r="H639" s="170" t="s">
        <v>3342</v>
      </c>
      <c r="I639" s="170" t="s">
        <v>3368</v>
      </c>
      <c r="J639" s="119">
        <v>6100015581</v>
      </c>
      <c r="K639" s="122" t="s">
        <v>2294</v>
      </c>
      <c r="L639" s="167" t="s">
        <v>2295</v>
      </c>
      <c r="M639" s="171" t="s">
        <v>5139</v>
      </c>
      <c r="N639" s="394"/>
    </row>
    <row r="640" spans="1:14" ht="53.25" customHeight="1" outlineLevel="1">
      <c r="A640" s="175" t="s">
        <v>1031</v>
      </c>
      <c r="B640" s="211" t="s">
        <v>361</v>
      </c>
      <c r="C640" s="168" t="s">
        <v>132</v>
      </c>
      <c r="D640" s="184" t="s">
        <v>5218</v>
      </c>
      <c r="E640" s="170">
        <v>31.177720000000001</v>
      </c>
      <c r="F640" s="167" t="s">
        <v>3026</v>
      </c>
      <c r="G640" s="170" t="s">
        <v>3367</v>
      </c>
      <c r="H640" s="170" t="s">
        <v>3342</v>
      </c>
      <c r="I640" s="170" t="s">
        <v>3368</v>
      </c>
      <c r="J640" s="119">
        <v>6100015796</v>
      </c>
      <c r="K640" s="122" t="s">
        <v>166</v>
      </c>
      <c r="L640" s="167" t="s">
        <v>5219</v>
      </c>
      <c r="M640" s="171" t="s">
        <v>5139</v>
      </c>
      <c r="N640" s="394"/>
    </row>
    <row r="641" spans="1:14" ht="31.5" outlineLevel="1">
      <c r="A641" s="175" t="s">
        <v>1032</v>
      </c>
      <c r="B641" s="211" t="s">
        <v>361</v>
      </c>
      <c r="C641" s="168" t="s">
        <v>132</v>
      </c>
      <c r="D641" s="169" t="s">
        <v>1839</v>
      </c>
      <c r="E641" s="170">
        <v>35.92062</v>
      </c>
      <c r="F641" s="167" t="s">
        <v>3026</v>
      </c>
      <c r="G641" s="170" t="s">
        <v>3367</v>
      </c>
      <c r="H641" s="170" t="s">
        <v>3342</v>
      </c>
      <c r="I641" s="170" t="s">
        <v>3368</v>
      </c>
      <c r="J641" s="119">
        <v>6100015835</v>
      </c>
      <c r="K641" s="122" t="s">
        <v>3369</v>
      </c>
      <c r="L641" s="167" t="s">
        <v>5220</v>
      </c>
      <c r="M641" s="171" t="s">
        <v>5139</v>
      </c>
      <c r="N641" s="394"/>
    </row>
    <row r="642" spans="1:14" ht="35.25" customHeight="1" outlineLevel="1">
      <c r="A642" s="175" t="s">
        <v>1033</v>
      </c>
      <c r="B642" s="211" t="s">
        <v>361</v>
      </c>
      <c r="C642" s="168" t="s">
        <v>132</v>
      </c>
      <c r="D642" s="184" t="s">
        <v>5221</v>
      </c>
      <c r="E642" s="170">
        <v>56.653820000000003</v>
      </c>
      <c r="F642" s="167" t="s">
        <v>3232</v>
      </c>
      <c r="G642" s="170" t="s">
        <v>5222</v>
      </c>
      <c r="H642" s="170" t="s">
        <v>3366</v>
      </c>
      <c r="I642" s="170" t="s">
        <v>5212</v>
      </c>
      <c r="J642" s="119">
        <v>6100015892</v>
      </c>
      <c r="K642" s="122" t="s">
        <v>164</v>
      </c>
      <c r="L642" s="167" t="s">
        <v>5223</v>
      </c>
      <c r="M642" s="171" t="s">
        <v>5139</v>
      </c>
      <c r="N642" s="394"/>
    </row>
    <row r="643" spans="1:14" ht="40.5" customHeight="1" outlineLevel="1">
      <c r="A643" s="175" t="s">
        <v>1034</v>
      </c>
      <c r="B643" s="211" t="s">
        <v>361</v>
      </c>
      <c r="C643" s="168" t="s">
        <v>132</v>
      </c>
      <c r="D643" s="169" t="s">
        <v>5224</v>
      </c>
      <c r="E643" s="170">
        <v>25.658719999999999</v>
      </c>
      <c r="F643" s="167" t="s">
        <v>3026</v>
      </c>
      <c r="G643" s="170" t="s">
        <v>3367</v>
      </c>
      <c r="H643" s="170" t="s">
        <v>3342</v>
      </c>
      <c r="I643" s="170" t="s">
        <v>3368</v>
      </c>
      <c r="J643" s="119">
        <v>6100015902</v>
      </c>
      <c r="K643" s="122" t="s">
        <v>164</v>
      </c>
      <c r="L643" s="167" t="s">
        <v>5225</v>
      </c>
      <c r="M643" s="171" t="s">
        <v>5139</v>
      </c>
      <c r="N643" s="394"/>
    </row>
    <row r="644" spans="1:14" ht="47.25" outlineLevel="1">
      <c r="A644" s="175" t="s">
        <v>1035</v>
      </c>
      <c r="B644" s="211" t="s">
        <v>361</v>
      </c>
      <c r="C644" s="168" t="s">
        <v>132</v>
      </c>
      <c r="D644" s="169" t="s">
        <v>5226</v>
      </c>
      <c r="E644" s="170">
        <v>161.83351999999999</v>
      </c>
      <c r="F644" s="167" t="s">
        <v>3232</v>
      </c>
      <c r="G644" s="170" t="s">
        <v>5227</v>
      </c>
      <c r="H644" s="170" t="s">
        <v>3366</v>
      </c>
      <c r="I644" s="170" t="s">
        <v>5212</v>
      </c>
      <c r="J644" s="119">
        <v>6100015902</v>
      </c>
      <c r="K644" s="122">
        <v>41836</v>
      </c>
      <c r="L644" s="167" t="s">
        <v>5228</v>
      </c>
      <c r="M644" s="171" t="s">
        <v>5139</v>
      </c>
      <c r="N644" s="394"/>
    </row>
    <row r="645" spans="1:14" ht="47.25" outlineLevel="1">
      <c r="A645" s="175" t="s">
        <v>1036</v>
      </c>
      <c r="B645" s="211" t="s">
        <v>361</v>
      </c>
      <c r="C645" s="168" t="s">
        <v>132</v>
      </c>
      <c r="D645" s="184" t="s">
        <v>5229</v>
      </c>
      <c r="E645" s="170">
        <v>36.696730000000002</v>
      </c>
      <c r="F645" s="167" t="s">
        <v>3026</v>
      </c>
      <c r="G645" s="170" t="s">
        <v>3367</v>
      </c>
      <c r="H645" s="170" t="s">
        <v>3342</v>
      </c>
      <c r="I645" s="170" t="s">
        <v>3368</v>
      </c>
      <c r="J645" s="119">
        <v>6100015967</v>
      </c>
      <c r="K645" s="122" t="s">
        <v>142</v>
      </c>
      <c r="L645" s="167" t="s">
        <v>5230</v>
      </c>
      <c r="M645" s="171" t="s">
        <v>5139</v>
      </c>
      <c r="N645" s="394"/>
    </row>
    <row r="646" spans="1:14" ht="47.25" outlineLevel="1">
      <c r="A646" s="175" t="s">
        <v>1037</v>
      </c>
      <c r="B646" s="211" t="s">
        <v>361</v>
      </c>
      <c r="C646" s="168" t="s">
        <v>132</v>
      </c>
      <c r="D646" s="184" t="s">
        <v>5231</v>
      </c>
      <c r="E646" s="170">
        <v>14.62072</v>
      </c>
      <c r="F646" s="167" t="s">
        <v>3026</v>
      </c>
      <c r="G646" s="170" t="s">
        <v>3367</v>
      </c>
      <c r="H646" s="170" t="s">
        <v>3342</v>
      </c>
      <c r="I646" s="170" t="s">
        <v>3368</v>
      </c>
      <c r="J646" s="119">
        <v>6100016072</v>
      </c>
      <c r="K646" s="122" t="s">
        <v>154</v>
      </c>
      <c r="L646" s="167" t="s">
        <v>5232</v>
      </c>
      <c r="M646" s="171" t="s">
        <v>5139</v>
      </c>
      <c r="N646" s="394"/>
    </row>
    <row r="647" spans="1:14" ht="47.25" outlineLevel="1">
      <c r="A647" s="175" t="s">
        <v>1038</v>
      </c>
      <c r="B647" s="211" t="s">
        <v>361</v>
      </c>
      <c r="C647" s="168" t="s">
        <v>132</v>
      </c>
      <c r="D647" s="184" t="s">
        <v>5233</v>
      </c>
      <c r="E647" s="170">
        <v>47.734729999999999</v>
      </c>
      <c r="F647" s="167" t="s">
        <v>3026</v>
      </c>
      <c r="G647" s="170" t="s">
        <v>3367</v>
      </c>
      <c r="H647" s="170" t="s">
        <v>3342</v>
      </c>
      <c r="I647" s="170" t="s">
        <v>3368</v>
      </c>
      <c r="J647" s="119">
        <v>6100016299</v>
      </c>
      <c r="K647" s="122" t="s">
        <v>181</v>
      </c>
      <c r="L647" s="167" t="s">
        <v>5234</v>
      </c>
      <c r="M647" s="171" t="s">
        <v>5139</v>
      </c>
      <c r="N647" s="394"/>
    </row>
    <row r="648" spans="1:14" ht="47.25" outlineLevel="1">
      <c r="A648" s="175" t="s">
        <v>1039</v>
      </c>
      <c r="B648" s="211" t="s">
        <v>361</v>
      </c>
      <c r="C648" s="168" t="s">
        <v>132</v>
      </c>
      <c r="D648" s="169" t="s">
        <v>5235</v>
      </c>
      <c r="E648" s="170">
        <v>82.88449</v>
      </c>
      <c r="F648" s="167" t="s">
        <v>3232</v>
      </c>
      <c r="G648" s="170" t="s">
        <v>3365</v>
      </c>
      <c r="H648" s="170" t="s">
        <v>3366</v>
      </c>
      <c r="I648" s="170" t="s">
        <v>5212</v>
      </c>
      <c r="J648" s="119">
        <v>6100016318</v>
      </c>
      <c r="K648" s="122" t="s">
        <v>181</v>
      </c>
      <c r="L648" s="167" t="s">
        <v>5236</v>
      </c>
      <c r="M648" s="171" t="s">
        <v>5139</v>
      </c>
      <c r="N648" s="394"/>
    </row>
    <row r="649" spans="1:14" ht="47.25" customHeight="1" outlineLevel="1">
      <c r="A649" s="175" t="s">
        <v>1040</v>
      </c>
      <c r="B649" s="211" t="s">
        <v>362</v>
      </c>
      <c r="C649" s="168" t="s">
        <v>132</v>
      </c>
      <c r="D649" s="169" t="s">
        <v>2300</v>
      </c>
      <c r="E649" s="170">
        <v>0</v>
      </c>
      <c r="F649" s="167" t="s">
        <v>3026</v>
      </c>
      <c r="G649" s="170" t="s">
        <v>3371</v>
      </c>
      <c r="H649" s="170" t="s">
        <v>3372</v>
      </c>
      <c r="I649" s="170" t="s">
        <v>3373</v>
      </c>
      <c r="J649" s="119">
        <v>6100013667</v>
      </c>
      <c r="K649" s="122" t="s">
        <v>2302</v>
      </c>
      <c r="L649" s="167" t="s">
        <v>2303</v>
      </c>
      <c r="M649" s="171" t="s">
        <v>5139</v>
      </c>
      <c r="N649" s="394" t="s">
        <v>5237</v>
      </c>
    </row>
    <row r="650" spans="1:14" ht="54" customHeight="1" outlineLevel="1">
      <c r="A650" s="175" t="s">
        <v>1041</v>
      </c>
      <c r="B650" s="211" t="s">
        <v>362</v>
      </c>
      <c r="C650" s="168" t="s">
        <v>132</v>
      </c>
      <c r="D650" s="169" t="s">
        <v>5238</v>
      </c>
      <c r="E650" s="170">
        <v>69.416690000000003</v>
      </c>
      <c r="F650" s="167" t="s">
        <v>3026</v>
      </c>
      <c r="G650" s="170" t="s">
        <v>3371</v>
      </c>
      <c r="H650" s="170" t="s">
        <v>3372</v>
      </c>
      <c r="I650" s="170" t="s">
        <v>3373</v>
      </c>
      <c r="J650" s="119">
        <v>6100016280</v>
      </c>
      <c r="K650" s="122" t="s">
        <v>181</v>
      </c>
      <c r="L650" s="167" t="s">
        <v>5239</v>
      </c>
      <c r="M650" s="171" t="s">
        <v>5139</v>
      </c>
      <c r="N650" s="394"/>
    </row>
    <row r="651" spans="1:14" ht="63" outlineLevel="1">
      <c r="A651" s="175" t="s">
        <v>1042</v>
      </c>
      <c r="B651" s="211" t="s">
        <v>362</v>
      </c>
      <c r="C651" s="168" t="s">
        <v>132</v>
      </c>
      <c r="D651" s="169" t="s">
        <v>5240</v>
      </c>
      <c r="E651" s="170">
        <v>31.997859999999999</v>
      </c>
      <c r="F651" s="167" t="s">
        <v>3026</v>
      </c>
      <c r="G651" s="170" t="s">
        <v>3371</v>
      </c>
      <c r="H651" s="170" t="s">
        <v>3372</v>
      </c>
      <c r="I651" s="170" t="s">
        <v>3373</v>
      </c>
      <c r="J651" s="119">
        <v>6100017262</v>
      </c>
      <c r="K651" s="122" t="s">
        <v>167</v>
      </c>
      <c r="L651" s="167" t="s">
        <v>5241</v>
      </c>
      <c r="M651" s="171" t="s">
        <v>5139</v>
      </c>
      <c r="N651" s="394"/>
    </row>
    <row r="652" spans="1:14" ht="47.25" outlineLevel="1">
      <c r="A652" s="175" t="s">
        <v>1043</v>
      </c>
      <c r="B652" s="211" t="s">
        <v>362</v>
      </c>
      <c r="C652" s="168" t="s">
        <v>132</v>
      </c>
      <c r="D652" s="169" t="s">
        <v>5242</v>
      </c>
      <c r="E652" s="170">
        <v>15.2239</v>
      </c>
      <c r="F652" s="167" t="s">
        <v>3026</v>
      </c>
      <c r="G652" s="170" t="s">
        <v>3371</v>
      </c>
      <c r="H652" s="170" t="s">
        <v>3372</v>
      </c>
      <c r="I652" s="170" t="s">
        <v>3373</v>
      </c>
      <c r="J652" s="119">
        <v>6100017393</v>
      </c>
      <c r="K652" s="122" t="s">
        <v>167</v>
      </c>
      <c r="L652" s="167" t="s">
        <v>5243</v>
      </c>
      <c r="M652" s="171" t="s">
        <v>5139</v>
      </c>
      <c r="N652" s="394"/>
    </row>
    <row r="653" spans="1:14" ht="47.25" outlineLevel="1">
      <c r="A653" s="175" t="s">
        <v>1044</v>
      </c>
      <c r="B653" s="211" t="s">
        <v>362</v>
      </c>
      <c r="C653" s="168" t="s">
        <v>132</v>
      </c>
      <c r="D653" s="169" t="s">
        <v>5244</v>
      </c>
      <c r="E653" s="170">
        <v>17.804500000000001</v>
      </c>
      <c r="F653" s="167" t="s">
        <v>3026</v>
      </c>
      <c r="G653" s="170" t="s">
        <v>3371</v>
      </c>
      <c r="H653" s="170" t="s">
        <v>3372</v>
      </c>
      <c r="I653" s="170" t="s">
        <v>3373</v>
      </c>
      <c r="J653" s="119">
        <v>6100017512</v>
      </c>
      <c r="K653" s="122" t="s">
        <v>167</v>
      </c>
      <c r="L653" s="167" t="s">
        <v>5245</v>
      </c>
      <c r="M653" s="171" t="s">
        <v>5139</v>
      </c>
      <c r="N653" s="394"/>
    </row>
    <row r="654" spans="1:14" ht="47.25" outlineLevel="1">
      <c r="A654" s="175" t="s">
        <v>1045</v>
      </c>
      <c r="B654" s="211" t="s">
        <v>362</v>
      </c>
      <c r="C654" s="168" t="s">
        <v>132</v>
      </c>
      <c r="D654" s="169" t="s">
        <v>5246</v>
      </c>
      <c r="E654" s="170">
        <v>306.78874000000002</v>
      </c>
      <c r="F654" s="167" t="s">
        <v>3232</v>
      </c>
      <c r="G654" s="170" t="s">
        <v>5247</v>
      </c>
      <c r="H654" s="170" t="s">
        <v>5248</v>
      </c>
      <c r="I654" s="170" t="s">
        <v>5249</v>
      </c>
      <c r="J654" s="119">
        <v>6100017759</v>
      </c>
      <c r="K654" s="122" t="s">
        <v>167</v>
      </c>
      <c r="L654" s="167" t="s">
        <v>3375</v>
      </c>
      <c r="M654" s="171" t="s">
        <v>5139</v>
      </c>
      <c r="N654" s="394"/>
    </row>
    <row r="655" spans="1:14" ht="47.25" outlineLevel="1">
      <c r="A655" s="175" t="s">
        <v>1046</v>
      </c>
      <c r="B655" s="211" t="s">
        <v>362</v>
      </c>
      <c r="C655" s="168" t="s">
        <v>132</v>
      </c>
      <c r="D655" s="169" t="s">
        <v>5250</v>
      </c>
      <c r="E655" s="170">
        <v>69.416690000000003</v>
      </c>
      <c r="F655" s="167" t="s">
        <v>3026</v>
      </c>
      <c r="G655" s="170" t="s">
        <v>3371</v>
      </c>
      <c r="H655" s="170" t="s">
        <v>3372</v>
      </c>
      <c r="I655" s="170" t="s">
        <v>3373</v>
      </c>
      <c r="J655" s="119">
        <v>6100017964</v>
      </c>
      <c r="K655" s="122" t="s">
        <v>165</v>
      </c>
      <c r="L655" s="167" t="s">
        <v>5251</v>
      </c>
      <c r="M655" s="171" t="s">
        <v>5139</v>
      </c>
      <c r="N655" s="394"/>
    </row>
    <row r="656" spans="1:14" ht="63" outlineLevel="1">
      <c r="A656" s="175" t="s">
        <v>1047</v>
      </c>
      <c r="B656" s="211" t="s">
        <v>362</v>
      </c>
      <c r="C656" s="168" t="s">
        <v>132</v>
      </c>
      <c r="D656" s="169" t="s">
        <v>5252</v>
      </c>
      <c r="E656" s="170">
        <v>22.255929999999999</v>
      </c>
      <c r="F656" s="167" t="s">
        <v>3026</v>
      </c>
      <c r="G656" s="170" t="s">
        <v>3371</v>
      </c>
      <c r="H656" s="170" t="s">
        <v>3372</v>
      </c>
      <c r="I656" s="170" t="s">
        <v>3373</v>
      </c>
      <c r="J656" s="119">
        <v>6100017987</v>
      </c>
      <c r="K656" s="122" t="s">
        <v>165</v>
      </c>
      <c r="L656" s="167" t="s">
        <v>3374</v>
      </c>
      <c r="M656" s="171" t="s">
        <v>5139</v>
      </c>
      <c r="N656" s="394"/>
    </row>
    <row r="657" spans="1:14" ht="47.25" outlineLevel="1">
      <c r="A657" s="175" t="s">
        <v>1048</v>
      </c>
      <c r="B657" s="211" t="s">
        <v>363</v>
      </c>
      <c r="C657" s="168" t="s">
        <v>132</v>
      </c>
      <c r="D657" s="169" t="s">
        <v>5253</v>
      </c>
      <c r="E657" s="170">
        <v>4.6697600000000001</v>
      </c>
      <c r="F657" s="167" t="s">
        <v>3026</v>
      </c>
      <c r="G657" s="170" t="s">
        <v>3376</v>
      </c>
      <c r="H657" s="170" t="s">
        <v>3342</v>
      </c>
      <c r="I657" s="170" t="s">
        <v>3377</v>
      </c>
      <c r="J657" s="119">
        <v>6100014160</v>
      </c>
      <c r="K657" s="122">
        <v>41247</v>
      </c>
      <c r="L657" s="167" t="s">
        <v>5254</v>
      </c>
      <c r="M657" s="171" t="s">
        <v>5139</v>
      </c>
      <c r="N657" s="394" t="s">
        <v>5255</v>
      </c>
    </row>
    <row r="658" spans="1:14" ht="47.25" outlineLevel="1">
      <c r="A658" s="175" t="s">
        <v>1049</v>
      </c>
      <c r="B658" s="211" t="s">
        <v>363</v>
      </c>
      <c r="C658" s="168" t="s">
        <v>132</v>
      </c>
      <c r="D658" s="169" t="s">
        <v>5256</v>
      </c>
      <c r="E658" s="170">
        <v>4.6697600000000001</v>
      </c>
      <c r="F658" s="167" t="s">
        <v>3026</v>
      </c>
      <c r="G658" s="170" t="s">
        <v>3376</v>
      </c>
      <c r="H658" s="170" t="s">
        <v>3342</v>
      </c>
      <c r="I658" s="170" t="s">
        <v>3377</v>
      </c>
      <c r="J658" s="119">
        <v>6100017760</v>
      </c>
      <c r="K658" s="122">
        <v>41453</v>
      </c>
      <c r="L658" s="167" t="s">
        <v>5257</v>
      </c>
      <c r="M658" s="171" t="s">
        <v>5139</v>
      </c>
      <c r="N658" s="394"/>
    </row>
    <row r="659" spans="1:14" ht="47.25" outlineLevel="1">
      <c r="A659" s="175" t="s">
        <v>1050</v>
      </c>
      <c r="B659" s="211" t="s">
        <v>363</v>
      </c>
      <c r="C659" s="168" t="s">
        <v>132</v>
      </c>
      <c r="D659" s="169" t="s">
        <v>5258</v>
      </c>
      <c r="E659" s="170">
        <v>4.6697600000000001</v>
      </c>
      <c r="F659" s="167" t="s">
        <v>3026</v>
      </c>
      <c r="G659" s="170" t="s">
        <v>3376</v>
      </c>
      <c r="H659" s="170" t="s">
        <v>3342</v>
      </c>
      <c r="I659" s="170" t="s">
        <v>3377</v>
      </c>
      <c r="J659" s="119">
        <v>6100018352</v>
      </c>
      <c r="K659" s="122">
        <v>41507</v>
      </c>
      <c r="L659" s="167" t="s">
        <v>3534</v>
      </c>
      <c r="M659" s="171" t="s">
        <v>5139</v>
      </c>
      <c r="N659" s="394"/>
    </row>
    <row r="660" spans="1:14" ht="47.25" outlineLevel="1">
      <c r="A660" s="175" t="s">
        <v>1051</v>
      </c>
      <c r="B660" s="211" t="s">
        <v>363</v>
      </c>
      <c r="C660" s="168" t="s">
        <v>132</v>
      </c>
      <c r="D660" s="169" t="s">
        <v>5259</v>
      </c>
      <c r="E660" s="170">
        <v>4.6697600000000001</v>
      </c>
      <c r="F660" s="167" t="s">
        <v>3026</v>
      </c>
      <c r="G660" s="170" t="s">
        <v>3376</v>
      </c>
      <c r="H660" s="170" t="s">
        <v>3342</v>
      </c>
      <c r="I660" s="170" t="s">
        <v>3377</v>
      </c>
      <c r="J660" s="119">
        <v>6100018699</v>
      </c>
      <c r="K660" s="122">
        <v>41507</v>
      </c>
      <c r="L660" s="167" t="s">
        <v>5260</v>
      </c>
      <c r="M660" s="171" t="s">
        <v>5139</v>
      </c>
      <c r="N660" s="394"/>
    </row>
    <row r="661" spans="1:14" ht="31.5" outlineLevel="1">
      <c r="A661" s="175" t="s">
        <v>1052</v>
      </c>
      <c r="B661" s="211" t="s">
        <v>364</v>
      </c>
      <c r="C661" s="168" t="s">
        <v>132</v>
      </c>
      <c r="D661" s="169" t="s">
        <v>5261</v>
      </c>
      <c r="E661" s="170">
        <v>307.94936999999999</v>
      </c>
      <c r="F661" s="167" t="s">
        <v>3232</v>
      </c>
      <c r="G661" s="170" t="s">
        <v>3379</v>
      </c>
      <c r="H661" s="170" t="s">
        <v>3380</v>
      </c>
      <c r="I661" s="170" t="s">
        <v>3378</v>
      </c>
      <c r="J661" s="119">
        <v>6100014054</v>
      </c>
      <c r="K661" s="122">
        <v>41247</v>
      </c>
      <c r="L661" s="167" t="s">
        <v>3381</v>
      </c>
      <c r="M661" s="171" t="s">
        <v>5139</v>
      </c>
      <c r="N661" s="167" t="s">
        <v>5262</v>
      </c>
    </row>
    <row r="662" spans="1:14" ht="47.25" outlineLevel="1">
      <c r="A662" s="175" t="s">
        <v>1053</v>
      </c>
      <c r="B662" s="211" t="s">
        <v>365</v>
      </c>
      <c r="C662" s="168" t="s">
        <v>132</v>
      </c>
      <c r="D662" s="169" t="s">
        <v>5263</v>
      </c>
      <c r="E662" s="170">
        <v>111.94623</v>
      </c>
      <c r="F662" s="167" t="s">
        <v>3284</v>
      </c>
      <c r="G662" s="170" t="s">
        <v>3383</v>
      </c>
      <c r="H662" s="170" t="s">
        <v>3384</v>
      </c>
      <c r="I662" s="170" t="s">
        <v>3385</v>
      </c>
      <c r="J662" s="119">
        <v>6100017910</v>
      </c>
      <c r="K662" s="122" t="s">
        <v>172</v>
      </c>
      <c r="L662" s="167" t="s">
        <v>5264</v>
      </c>
      <c r="M662" s="171" t="s">
        <v>5139</v>
      </c>
      <c r="N662" s="167" t="s">
        <v>5265</v>
      </c>
    </row>
    <row r="663" spans="1:14" ht="47.25" outlineLevel="1">
      <c r="A663" s="175" t="s">
        <v>1054</v>
      </c>
      <c r="B663" s="119" t="s">
        <v>366</v>
      </c>
      <c r="C663" s="168" t="s">
        <v>132</v>
      </c>
      <c r="D663" s="184" t="s">
        <v>5266</v>
      </c>
      <c r="E663" s="170">
        <v>136.47049000000001</v>
      </c>
      <c r="F663" s="167" t="s">
        <v>574</v>
      </c>
      <c r="G663" s="170" t="s">
        <v>3388</v>
      </c>
      <c r="H663" s="170" t="s">
        <v>3389</v>
      </c>
      <c r="I663" s="170" t="s">
        <v>3390</v>
      </c>
      <c r="J663" s="119">
        <v>6100013722</v>
      </c>
      <c r="K663" s="122" t="s">
        <v>3391</v>
      </c>
      <c r="L663" s="167" t="s">
        <v>263</v>
      </c>
      <c r="M663" s="171" t="s">
        <v>5139</v>
      </c>
      <c r="N663" s="394" t="s">
        <v>5267</v>
      </c>
    </row>
    <row r="664" spans="1:14" ht="47.25" outlineLevel="1">
      <c r="A664" s="175" t="s">
        <v>1055</v>
      </c>
      <c r="B664" s="119" t="s">
        <v>366</v>
      </c>
      <c r="C664" s="168" t="s">
        <v>132</v>
      </c>
      <c r="D664" s="169" t="s">
        <v>5268</v>
      </c>
      <c r="E664" s="170">
        <v>614.87036000000001</v>
      </c>
      <c r="F664" s="167" t="s">
        <v>574</v>
      </c>
      <c r="G664" s="170" t="s">
        <v>3388</v>
      </c>
      <c r="H664" s="170" t="s">
        <v>3389</v>
      </c>
      <c r="I664" s="170" t="s">
        <v>3390</v>
      </c>
      <c r="J664" s="119">
        <v>6100016869</v>
      </c>
      <c r="K664" s="122" t="s">
        <v>3393</v>
      </c>
      <c r="L664" s="167" t="s">
        <v>3394</v>
      </c>
      <c r="M664" s="171" t="s">
        <v>5139</v>
      </c>
      <c r="N664" s="394"/>
    </row>
    <row r="665" spans="1:14" ht="47.25" outlineLevel="1">
      <c r="A665" s="175" t="s">
        <v>1056</v>
      </c>
      <c r="B665" s="119" t="s">
        <v>367</v>
      </c>
      <c r="C665" s="168" t="s">
        <v>132</v>
      </c>
      <c r="D665" s="169" t="s">
        <v>5269</v>
      </c>
      <c r="E665" s="170">
        <v>61.689590000000003</v>
      </c>
      <c r="F665" s="167" t="s">
        <v>3026</v>
      </c>
      <c r="G665" s="170" t="s">
        <v>5270</v>
      </c>
      <c r="H665" s="170" t="s">
        <v>5271</v>
      </c>
      <c r="I665" s="170" t="s">
        <v>5272</v>
      </c>
      <c r="J665" s="119">
        <v>6100016479</v>
      </c>
      <c r="K665" s="122">
        <v>41414</v>
      </c>
      <c r="L665" s="167" t="s">
        <v>5273</v>
      </c>
      <c r="M665" s="171" t="s">
        <v>5139</v>
      </c>
      <c r="N665" s="167" t="s">
        <v>5274</v>
      </c>
    </row>
    <row r="666" spans="1:14" ht="47.25" outlineLevel="1">
      <c r="A666" s="175" t="s">
        <v>1057</v>
      </c>
      <c r="B666" s="119" t="s">
        <v>368</v>
      </c>
      <c r="C666" s="168" t="s">
        <v>132</v>
      </c>
      <c r="D666" s="169" t="s">
        <v>5275</v>
      </c>
      <c r="E666" s="170">
        <v>16.091550000000002</v>
      </c>
      <c r="F666" s="167" t="s">
        <v>3026</v>
      </c>
      <c r="G666" s="170" t="s">
        <v>3397</v>
      </c>
      <c r="H666" s="170" t="s">
        <v>3389</v>
      </c>
      <c r="I666" s="170" t="s">
        <v>3398</v>
      </c>
      <c r="J666" s="119">
        <v>6100016019</v>
      </c>
      <c r="K666" s="122" t="s">
        <v>163</v>
      </c>
      <c r="L666" s="167" t="s">
        <v>3528</v>
      </c>
      <c r="M666" s="171" t="s">
        <v>5139</v>
      </c>
      <c r="N666" s="394" t="s">
        <v>5276</v>
      </c>
    </row>
    <row r="667" spans="1:14" ht="63" outlineLevel="1">
      <c r="A667" s="175" t="s">
        <v>1058</v>
      </c>
      <c r="B667" s="119" t="s">
        <v>368</v>
      </c>
      <c r="C667" s="168" t="s">
        <v>132</v>
      </c>
      <c r="D667" s="169" t="s">
        <v>5277</v>
      </c>
      <c r="E667" s="170">
        <v>19.85971</v>
      </c>
      <c r="F667" s="167" t="s">
        <v>3026</v>
      </c>
      <c r="G667" s="170" t="s">
        <v>3397</v>
      </c>
      <c r="H667" s="170" t="s">
        <v>3389</v>
      </c>
      <c r="I667" s="170" t="s">
        <v>3398</v>
      </c>
      <c r="J667" s="119">
        <v>6100018266</v>
      </c>
      <c r="K667" s="122" t="s">
        <v>3386</v>
      </c>
      <c r="L667" s="167" t="s">
        <v>5278</v>
      </c>
      <c r="M667" s="171" t="s">
        <v>5139</v>
      </c>
      <c r="N667" s="394"/>
    </row>
    <row r="668" spans="1:14" ht="47.25" outlineLevel="1">
      <c r="A668" s="175" t="s">
        <v>1059</v>
      </c>
      <c r="B668" s="119" t="s">
        <v>368</v>
      </c>
      <c r="C668" s="168" t="s">
        <v>132</v>
      </c>
      <c r="D668" s="169" t="s">
        <v>5279</v>
      </c>
      <c r="E668" s="170">
        <v>48.748820000000002</v>
      </c>
      <c r="F668" s="167" t="s">
        <v>3026</v>
      </c>
      <c r="G668" s="170" t="s">
        <v>3397</v>
      </c>
      <c r="H668" s="170" t="s">
        <v>3389</v>
      </c>
      <c r="I668" s="170" t="s">
        <v>3398</v>
      </c>
      <c r="J668" s="119">
        <v>6100018381</v>
      </c>
      <c r="K668" s="122" t="s">
        <v>3387</v>
      </c>
      <c r="L668" s="167" t="s">
        <v>3399</v>
      </c>
      <c r="M668" s="171" t="s">
        <v>5139</v>
      </c>
      <c r="N668" s="394"/>
    </row>
    <row r="669" spans="1:14" ht="47.25" outlineLevel="1">
      <c r="A669" s="175" t="s">
        <v>1060</v>
      </c>
      <c r="B669" s="119" t="s">
        <v>369</v>
      </c>
      <c r="C669" s="168" t="s">
        <v>132</v>
      </c>
      <c r="D669" s="169" t="s">
        <v>5280</v>
      </c>
      <c r="E669" s="170">
        <v>10.13612</v>
      </c>
      <c r="F669" s="167" t="s">
        <v>3026</v>
      </c>
      <c r="G669" s="170" t="s">
        <v>3400</v>
      </c>
      <c r="H669" s="170" t="s">
        <v>3401</v>
      </c>
      <c r="I669" s="170" t="s">
        <v>3402</v>
      </c>
      <c r="J669" s="119">
        <v>6100009351</v>
      </c>
      <c r="K669" s="122">
        <v>40966</v>
      </c>
      <c r="L669" s="167" t="s">
        <v>260</v>
      </c>
      <c r="M669" s="171" t="s">
        <v>5139</v>
      </c>
      <c r="N669" s="394" t="s">
        <v>5281</v>
      </c>
    </row>
    <row r="670" spans="1:14" ht="47.25" outlineLevel="1">
      <c r="A670" s="175" t="s">
        <v>1061</v>
      </c>
      <c r="B670" s="119" t="s">
        <v>369</v>
      </c>
      <c r="C670" s="168" t="s">
        <v>132</v>
      </c>
      <c r="D670" s="184" t="s">
        <v>1996</v>
      </c>
      <c r="E670" s="170">
        <v>52.16281</v>
      </c>
      <c r="F670" s="167" t="s">
        <v>3026</v>
      </c>
      <c r="G670" s="170" t="s">
        <v>3400</v>
      </c>
      <c r="H670" s="170" t="s">
        <v>3401</v>
      </c>
      <c r="I670" s="170" t="s">
        <v>3402</v>
      </c>
      <c r="J670" s="119">
        <v>6100014273</v>
      </c>
      <c r="K670" s="122" t="s">
        <v>158</v>
      </c>
      <c r="L670" s="167" t="s">
        <v>3403</v>
      </c>
      <c r="M670" s="171" t="s">
        <v>5139</v>
      </c>
      <c r="N670" s="394"/>
    </row>
    <row r="671" spans="1:14" s="157" customFormat="1" ht="47.25" outlineLevel="1">
      <c r="A671" s="175" t="s">
        <v>1062</v>
      </c>
      <c r="B671" s="119" t="s">
        <v>370</v>
      </c>
      <c r="C671" s="155" t="s">
        <v>132</v>
      </c>
      <c r="D671" s="183" t="s">
        <v>5282</v>
      </c>
      <c r="E671" s="170">
        <v>134.65173999999999</v>
      </c>
      <c r="F671" s="167" t="s">
        <v>574</v>
      </c>
      <c r="G671" s="170" t="s">
        <v>3404</v>
      </c>
      <c r="H671" s="170" t="s">
        <v>3401</v>
      </c>
      <c r="I671" s="170" t="s">
        <v>3405</v>
      </c>
      <c r="J671" s="119">
        <v>6100014233</v>
      </c>
      <c r="K671" s="122" t="s">
        <v>3258</v>
      </c>
      <c r="L671" s="167" t="s">
        <v>306</v>
      </c>
      <c r="M671" s="171" t="s">
        <v>5139</v>
      </c>
      <c r="N671" s="167" t="s">
        <v>5283</v>
      </c>
    </row>
    <row r="672" spans="1:14" ht="47.25" outlineLevel="1">
      <c r="A672" s="175" t="s">
        <v>1063</v>
      </c>
      <c r="B672" s="119" t="s">
        <v>371</v>
      </c>
      <c r="C672" s="168" t="s">
        <v>132</v>
      </c>
      <c r="D672" s="184" t="s">
        <v>2127</v>
      </c>
      <c r="E672" s="170">
        <v>185.27903000000001</v>
      </c>
      <c r="F672" s="167" t="s">
        <v>574</v>
      </c>
      <c r="G672" s="170" t="s">
        <v>3406</v>
      </c>
      <c r="H672" s="170" t="s">
        <v>3401</v>
      </c>
      <c r="I672" s="170" t="s">
        <v>3407</v>
      </c>
      <c r="J672" s="119">
        <v>6100013973</v>
      </c>
      <c r="K672" s="122" t="s">
        <v>161</v>
      </c>
      <c r="L672" s="167" t="s">
        <v>5284</v>
      </c>
      <c r="M672" s="171" t="s">
        <v>5139</v>
      </c>
      <c r="N672" s="167" t="s">
        <v>5285</v>
      </c>
    </row>
    <row r="673" spans="1:14" ht="47.25" customHeight="1" outlineLevel="1">
      <c r="A673" s="175" t="s">
        <v>1064</v>
      </c>
      <c r="B673" s="211" t="s">
        <v>372</v>
      </c>
      <c r="C673" s="168" t="s">
        <v>132</v>
      </c>
      <c r="D673" s="169" t="s">
        <v>5286</v>
      </c>
      <c r="E673" s="170">
        <v>71.557079999999999</v>
      </c>
      <c r="F673" s="167" t="s">
        <v>574</v>
      </c>
      <c r="G673" s="170" t="s">
        <v>3408</v>
      </c>
      <c r="H673" s="170" t="s">
        <v>3409</v>
      </c>
      <c r="I673" s="170" t="s">
        <v>3410</v>
      </c>
      <c r="J673" s="119">
        <v>6100011321</v>
      </c>
      <c r="K673" s="122">
        <v>41086</v>
      </c>
      <c r="L673" s="167" t="s">
        <v>233</v>
      </c>
      <c r="M673" s="171" t="s">
        <v>5139</v>
      </c>
      <c r="N673" s="394" t="s">
        <v>5287</v>
      </c>
    </row>
    <row r="674" spans="1:14" ht="47.25" outlineLevel="1">
      <c r="A674" s="175" t="s">
        <v>1065</v>
      </c>
      <c r="B674" s="211" t="s">
        <v>372</v>
      </c>
      <c r="C674" s="168" t="s">
        <v>132</v>
      </c>
      <c r="D674" s="184" t="s">
        <v>5057</v>
      </c>
      <c r="E674" s="170">
        <v>138.52016</v>
      </c>
      <c r="F674" s="167" t="s">
        <v>5288</v>
      </c>
      <c r="G674" s="170" t="s">
        <v>5289</v>
      </c>
      <c r="H674" s="170" t="s">
        <v>5290</v>
      </c>
      <c r="I674" s="170" t="s">
        <v>3410</v>
      </c>
      <c r="J674" s="119">
        <v>6100014134</v>
      </c>
      <c r="K674" s="122" t="s">
        <v>146</v>
      </c>
      <c r="L674" s="167" t="s">
        <v>5291</v>
      </c>
      <c r="M674" s="171" t="s">
        <v>5139</v>
      </c>
      <c r="N674" s="394"/>
    </row>
    <row r="675" spans="1:14" ht="47.25" outlineLevel="1">
      <c r="A675" s="175" t="s">
        <v>1066</v>
      </c>
      <c r="B675" s="211" t="s">
        <v>372</v>
      </c>
      <c r="C675" s="168" t="s">
        <v>132</v>
      </c>
      <c r="D675" s="184" t="s">
        <v>5292</v>
      </c>
      <c r="E675" s="170">
        <v>166.91928000000001</v>
      </c>
      <c r="F675" s="167" t="s">
        <v>3392</v>
      </c>
      <c r="G675" s="170" t="s">
        <v>5293</v>
      </c>
      <c r="H675" s="170" t="s">
        <v>5290</v>
      </c>
      <c r="I675" s="170" t="s">
        <v>3410</v>
      </c>
      <c r="J675" s="119">
        <v>6100014813</v>
      </c>
      <c r="K675" s="122" t="s">
        <v>169</v>
      </c>
      <c r="L675" s="167" t="s">
        <v>5294</v>
      </c>
      <c r="M675" s="171" t="s">
        <v>5139</v>
      </c>
      <c r="N675" s="394"/>
    </row>
    <row r="676" spans="1:14" ht="47.25" outlineLevel="1">
      <c r="A676" s="175" t="s">
        <v>1067</v>
      </c>
      <c r="B676" s="211" t="s">
        <v>373</v>
      </c>
      <c r="C676" s="168" t="s">
        <v>132</v>
      </c>
      <c r="D676" s="169" t="s">
        <v>5295</v>
      </c>
      <c r="E676" s="170">
        <v>78.710509999999999</v>
      </c>
      <c r="F676" s="167" t="s">
        <v>3284</v>
      </c>
      <c r="G676" s="170" t="s">
        <v>3413</v>
      </c>
      <c r="H676" s="170" t="s">
        <v>3414</v>
      </c>
      <c r="I676" s="170" t="s">
        <v>3415</v>
      </c>
      <c r="J676" s="119">
        <v>6100009362</v>
      </c>
      <c r="K676" s="122">
        <v>40966</v>
      </c>
      <c r="L676" s="167" t="s">
        <v>5296</v>
      </c>
      <c r="M676" s="171" t="s">
        <v>5139</v>
      </c>
      <c r="N676" s="394" t="s">
        <v>5297</v>
      </c>
    </row>
    <row r="677" spans="1:14" ht="94.5" outlineLevel="1">
      <c r="A677" s="175" t="s">
        <v>1068</v>
      </c>
      <c r="B677" s="211" t="s">
        <v>373</v>
      </c>
      <c r="C677" s="168" t="s">
        <v>132</v>
      </c>
      <c r="D677" s="169" t="s">
        <v>5298</v>
      </c>
      <c r="E677" s="170">
        <v>165.65355000000002</v>
      </c>
      <c r="F677" s="167" t="s">
        <v>5299</v>
      </c>
      <c r="G677" s="170" t="s">
        <v>5300</v>
      </c>
      <c r="H677" s="170" t="s">
        <v>5301</v>
      </c>
      <c r="I677" s="170" t="s">
        <v>3415</v>
      </c>
      <c r="J677" s="119">
        <v>6100015105</v>
      </c>
      <c r="K677" s="122" t="s">
        <v>152</v>
      </c>
      <c r="L677" s="167" t="s">
        <v>5302</v>
      </c>
      <c r="M677" s="171" t="s">
        <v>5139</v>
      </c>
      <c r="N677" s="394"/>
    </row>
    <row r="678" spans="1:14" ht="47.25" outlineLevel="1">
      <c r="A678" s="175" t="s">
        <v>1069</v>
      </c>
      <c r="B678" s="211" t="s">
        <v>374</v>
      </c>
      <c r="C678" s="168" t="s">
        <v>132</v>
      </c>
      <c r="D678" s="169" t="s">
        <v>5303</v>
      </c>
      <c r="E678" s="170">
        <v>11.86</v>
      </c>
      <c r="F678" s="167" t="s">
        <v>3026</v>
      </c>
      <c r="G678" s="170" t="s">
        <v>3416</v>
      </c>
      <c r="H678" s="170" t="s">
        <v>3417</v>
      </c>
      <c r="I678" s="170" t="s">
        <v>3418</v>
      </c>
      <c r="J678" s="119">
        <v>6100012737</v>
      </c>
      <c r="K678" s="122">
        <v>41165</v>
      </c>
      <c r="L678" s="167" t="s">
        <v>293</v>
      </c>
      <c r="M678" s="171" t="s">
        <v>5139</v>
      </c>
      <c r="N678" s="167" t="s">
        <v>5304</v>
      </c>
    </row>
    <row r="679" spans="1:14" ht="47.25" outlineLevel="1">
      <c r="A679" s="175" t="s">
        <v>1070</v>
      </c>
      <c r="B679" s="119" t="s">
        <v>375</v>
      </c>
      <c r="C679" s="168" t="s">
        <v>132</v>
      </c>
      <c r="D679" s="184" t="s">
        <v>5305</v>
      </c>
      <c r="E679" s="170">
        <v>244.13578999999999</v>
      </c>
      <c r="F679" s="167" t="s">
        <v>578</v>
      </c>
      <c r="G679" s="170" t="s">
        <v>5306</v>
      </c>
      <c r="H679" s="170" t="s">
        <v>5307</v>
      </c>
      <c r="I679" s="170" t="s">
        <v>5308</v>
      </c>
      <c r="J679" s="119">
        <v>6100014674</v>
      </c>
      <c r="K679" s="122" t="s">
        <v>150</v>
      </c>
      <c r="L679" s="167" t="s">
        <v>5309</v>
      </c>
      <c r="M679" s="171" t="s">
        <v>5139</v>
      </c>
      <c r="N679" s="167" t="s">
        <v>5310</v>
      </c>
    </row>
    <row r="680" spans="1:14" ht="47.25" outlineLevel="1">
      <c r="A680" s="175" t="s">
        <v>1071</v>
      </c>
      <c r="B680" s="211" t="s">
        <v>376</v>
      </c>
      <c r="C680" s="168" t="s">
        <v>132</v>
      </c>
      <c r="D680" s="169" t="s">
        <v>5311</v>
      </c>
      <c r="E680" s="170">
        <v>339.38096000000002</v>
      </c>
      <c r="F680" s="167" t="s">
        <v>3026</v>
      </c>
      <c r="G680" s="170" t="s">
        <v>3423</v>
      </c>
      <c r="H680" s="170" t="s">
        <v>3424</v>
      </c>
      <c r="I680" s="170" t="s">
        <v>3425</v>
      </c>
      <c r="J680" s="119">
        <v>6100018515</v>
      </c>
      <c r="K680" s="122">
        <v>41507</v>
      </c>
      <c r="L680" s="167" t="s">
        <v>5312</v>
      </c>
      <c r="M680" s="171" t="s">
        <v>5139</v>
      </c>
      <c r="N680" s="167" t="s">
        <v>5313</v>
      </c>
    </row>
    <row r="681" spans="1:14" ht="47.25" outlineLevel="1">
      <c r="A681" s="175" t="s">
        <v>1072</v>
      </c>
      <c r="B681" s="119" t="s">
        <v>377</v>
      </c>
      <c r="C681" s="168" t="s">
        <v>132</v>
      </c>
      <c r="D681" s="184" t="s">
        <v>5126</v>
      </c>
      <c r="E681" s="170">
        <v>171.80114</v>
      </c>
      <c r="F681" s="167" t="s">
        <v>475</v>
      </c>
      <c r="G681" s="170" t="s">
        <v>5314</v>
      </c>
      <c r="H681" s="170" t="s">
        <v>559</v>
      </c>
      <c r="I681" s="170" t="s">
        <v>5315</v>
      </c>
      <c r="J681" s="119">
        <v>6100013813</v>
      </c>
      <c r="K681" s="122" t="s">
        <v>144</v>
      </c>
      <c r="L681" s="167" t="s">
        <v>5316</v>
      </c>
      <c r="M681" s="171" t="s">
        <v>5139</v>
      </c>
      <c r="N681" s="167" t="s">
        <v>5317</v>
      </c>
    </row>
    <row r="682" spans="1:14" ht="47.25" outlineLevel="1">
      <c r="A682" s="175" t="s">
        <v>1073</v>
      </c>
      <c r="B682" s="119" t="s">
        <v>378</v>
      </c>
      <c r="C682" s="168" t="s">
        <v>132</v>
      </c>
      <c r="D682" s="169" t="s">
        <v>5318</v>
      </c>
      <c r="E682" s="170">
        <v>755.95805999999993</v>
      </c>
      <c r="F682" s="167" t="s">
        <v>5319</v>
      </c>
      <c r="G682" s="170" t="s">
        <v>5320</v>
      </c>
      <c r="H682" s="170" t="s">
        <v>5321</v>
      </c>
      <c r="I682" s="170" t="s">
        <v>1395</v>
      </c>
      <c r="J682" s="119">
        <v>6100007130</v>
      </c>
      <c r="K682" s="122">
        <v>40767</v>
      </c>
      <c r="L682" s="167" t="s">
        <v>5322</v>
      </c>
      <c r="M682" s="171" t="s">
        <v>5139</v>
      </c>
      <c r="N682" s="394" t="s">
        <v>5323</v>
      </c>
    </row>
    <row r="683" spans="1:14" ht="47.25" outlineLevel="1">
      <c r="A683" s="175" t="s">
        <v>1074</v>
      </c>
      <c r="B683" s="119" t="s">
        <v>378</v>
      </c>
      <c r="C683" s="168" t="s">
        <v>132</v>
      </c>
      <c r="D683" s="169" t="s">
        <v>5324</v>
      </c>
      <c r="E683" s="170">
        <v>725.62898000000007</v>
      </c>
      <c r="F683" s="167" t="s">
        <v>5319</v>
      </c>
      <c r="G683" s="170" t="s">
        <v>5320</v>
      </c>
      <c r="H683" s="170" t="s">
        <v>5321</v>
      </c>
      <c r="I683" s="170" t="s">
        <v>1395</v>
      </c>
      <c r="J683" s="119">
        <v>6100007234</v>
      </c>
      <c r="K683" s="122">
        <v>40767</v>
      </c>
      <c r="L683" s="167" t="s">
        <v>5322</v>
      </c>
      <c r="M683" s="171" t="s">
        <v>5139</v>
      </c>
      <c r="N683" s="394"/>
    </row>
    <row r="684" spans="1:14" ht="63" outlineLevel="1">
      <c r="A684" s="175" t="s">
        <v>1075</v>
      </c>
      <c r="B684" s="119" t="s">
        <v>379</v>
      </c>
      <c r="C684" s="168" t="s">
        <v>132</v>
      </c>
      <c r="D684" s="184" t="s">
        <v>5325</v>
      </c>
      <c r="E684" s="170">
        <v>73.356870000000001</v>
      </c>
      <c r="F684" s="167" t="s">
        <v>1779</v>
      </c>
      <c r="G684" s="170" t="s">
        <v>5326</v>
      </c>
      <c r="H684" s="170" t="s">
        <v>5327</v>
      </c>
      <c r="I684" s="170" t="s">
        <v>2422</v>
      </c>
      <c r="J684" s="119">
        <v>6100012024</v>
      </c>
      <c r="K684" s="122">
        <v>41129</v>
      </c>
      <c r="L684" s="167" t="s">
        <v>5328</v>
      </c>
      <c r="M684" s="171" t="s">
        <v>5139</v>
      </c>
      <c r="N684" s="167" t="s">
        <v>5329</v>
      </c>
    </row>
    <row r="685" spans="1:14" ht="31.5" outlineLevel="1">
      <c r="A685" s="175" t="s">
        <v>1076</v>
      </c>
      <c r="B685" s="119" t="s">
        <v>380</v>
      </c>
      <c r="C685" s="168" t="s">
        <v>132</v>
      </c>
      <c r="D685" s="169" t="s">
        <v>5330</v>
      </c>
      <c r="E685" s="170">
        <v>83.403469999999999</v>
      </c>
      <c r="F685" s="167" t="s">
        <v>475</v>
      </c>
      <c r="G685" s="170" t="s">
        <v>5331</v>
      </c>
      <c r="H685" s="170" t="s">
        <v>3256</v>
      </c>
      <c r="I685" s="170" t="s">
        <v>5332</v>
      </c>
      <c r="J685" s="119">
        <v>3729</v>
      </c>
      <c r="K685" s="122">
        <v>41127</v>
      </c>
      <c r="L685" s="167" t="s">
        <v>5333</v>
      </c>
      <c r="M685" s="171" t="s">
        <v>5139</v>
      </c>
      <c r="N685" s="167" t="s">
        <v>5334</v>
      </c>
    </row>
    <row r="686" spans="1:14" ht="47.25" outlineLevel="1">
      <c r="A686" s="175" t="s">
        <v>1077</v>
      </c>
      <c r="B686" s="119" t="s">
        <v>381</v>
      </c>
      <c r="C686" s="168" t="s">
        <v>132</v>
      </c>
      <c r="D686" s="184" t="s">
        <v>5335</v>
      </c>
      <c r="E686" s="170">
        <v>114.91404</v>
      </c>
      <c r="F686" s="167" t="s">
        <v>3496</v>
      </c>
      <c r="G686" s="170" t="s">
        <v>5336</v>
      </c>
      <c r="H686" s="170" t="s">
        <v>5337</v>
      </c>
      <c r="I686" s="170" t="s">
        <v>554</v>
      </c>
      <c r="J686" s="119" t="s">
        <v>5338</v>
      </c>
      <c r="K686" s="122" t="s">
        <v>5339</v>
      </c>
      <c r="L686" s="167" t="s">
        <v>5340</v>
      </c>
      <c r="M686" s="171" t="s">
        <v>5139</v>
      </c>
      <c r="N686" s="167" t="s">
        <v>5341</v>
      </c>
    </row>
    <row r="687" spans="1:14" ht="47.25" outlineLevel="1">
      <c r="A687" s="175" t="s">
        <v>1078</v>
      </c>
      <c r="B687" s="119" t="s">
        <v>382</v>
      </c>
      <c r="C687" s="168" t="s">
        <v>132</v>
      </c>
      <c r="D687" s="169" t="s">
        <v>5342</v>
      </c>
      <c r="E687" s="170">
        <v>56.99615</v>
      </c>
      <c r="F687" s="167" t="s">
        <v>429</v>
      </c>
      <c r="G687" s="170" t="s">
        <v>5343</v>
      </c>
      <c r="H687" s="170" t="s">
        <v>2243</v>
      </c>
      <c r="I687" s="170" t="s">
        <v>3251</v>
      </c>
      <c r="J687" s="119">
        <v>6100014450</v>
      </c>
      <c r="K687" s="122" t="s">
        <v>5344</v>
      </c>
      <c r="L687" s="167" t="s">
        <v>5345</v>
      </c>
      <c r="M687" s="171" t="s">
        <v>5139</v>
      </c>
      <c r="N687" s="167" t="s">
        <v>5346</v>
      </c>
    </row>
    <row r="688" spans="1:14" ht="63" outlineLevel="1">
      <c r="A688" s="175" t="s">
        <v>1079</v>
      </c>
      <c r="B688" s="211" t="s">
        <v>383</v>
      </c>
      <c r="C688" s="168" t="s">
        <v>132</v>
      </c>
      <c r="D688" s="169" t="s">
        <v>5347</v>
      </c>
      <c r="E688" s="170">
        <v>12.716200000000001</v>
      </c>
      <c r="F688" s="167" t="s">
        <v>429</v>
      </c>
      <c r="G688" s="170" t="s">
        <v>3427</v>
      </c>
      <c r="H688" s="170" t="s">
        <v>3428</v>
      </c>
      <c r="I688" s="170" t="s">
        <v>5348</v>
      </c>
      <c r="J688" s="119">
        <v>6100015442</v>
      </c>
      <c r="K688" s="122" t="s">
        <v>171</v>
      </c>
      <c r="L688" s="167" t="s">
        <v>278</v>
      </c>
      <c r="M688" s="171" t="s">
        <v>5139</v>
      </c>
      <c r="N688" s="394" t="s">
        <v>5349</v>
      </c>
    </row>
    <row r="689" spans="1:14" ht="63" outlineLevel="1">
      <c r="A689" s="175" t="s">
        <v>1080</v>
      </c>
      <c r="B689" s="211" t="s">
        <v>383</v>
      </c>
      <c r="C689" s="168" t="s">
        <v>132</v>
      </c>
      <c r="D689" s="169" t="s">
        <v>5350</v>
      </c>
      <c r="E689" s="170">
        <v>31.785309999999999</v>
      </c>
      <c r="F689" s="167" t="s">
        <v>429</v>
      </c>
      <c r="G689" s="170" t="s">
        <v>3427</v>
      </c>
      <c r="H689" s="170" t="s">
        <v>3428</v>
      </c>
      <c r="I689" s="170" t="s">
        <v>5348</v>
      </c>
      <c r="J689" s="119">
        <v>6100016618</v>
      </c>
      <c r="K689" s="122" t="s">
        <v>175</v>
      </c>
      <c r="L689" s="167" t="s">
        <v>280</v>
      </c>
      <c r="M689" s="171" t="s">
        <v>5139</v>
      </c>
      <c r="N689" s="394"/>
    </row>
    <row r="690" spans="1:14" ht="31.5" outlineLevel="1">
      <c r="A690" s="175" t="s">
        <v>1081</v>
      </c>
      <c r="B690" s="211" t="s">
        <v>383</v>
      </c>
      <c r="C690" s="168" t="s">
        <v>132</v>
      </c>
      <c r="D690" s="169" t="s">
        <v>5351</v>
      </c>
      <c r="E690" s="170">
        <v>0</v>
      </c>
      <c r="F690" s="167" t="s">
        <v>429</v>
      </c>
      <c r="G690" s="170" t="s">
        <v>3427</v>
      </c>
      <c r="H690" s="170" t="s">
        <v>3428</v>
      </c>
      <c r="I690" s="170" t="s">
        <v>5348</v>
      </c>
      <c r="J690" s="119">
        <v>6100016773</v>
      </c>
      <c r="K690" s="122" t="s">
        <v>3437</v>
      </c>
      <c r="L690" s="167" t="s">
        <v>5352</v>
      </c>
      <c r="M690" s="171" t="s">
        <v>5139</v>
      </c>
      <c r="N690" s="394"/>
    </row>
    <row r="691" spans="1:14" ht="31.5" outlineLevel="1">
      <c r="A691" s="175" t="s">
        <v>1082</v>
      </c>
      <c r="B691" s="211" t="s">
        <v>383</v>
      </c>
      <c r="C691" s="168" t="s">
        <v>132</v>
      </c>
      <c r="D691" s="169" t="s">
        <v>5353</v>
      </c>
      <c r="E691" s="170">
        <v>6.0573899999999998</v>
      </c>
      <c r="F691" s="167" t="s">
        <v>429</v>
      </c>
      <c r="G691" s="170" t="s">
        <v>3427</v>
      </c>
      <c r="H691" s="170" t="s">
        <v>3428</v>
      </c>
      <c r="I691" s="170" t="s">
        <v>5348</v>
      </c>
      <c r="J691" s="119">
        <v>6100016971</v>
      </c>
      <c r="K691" s="122" t="s">
        <v>3360</v>
      </c>
      <c r="L691" s="167" t="s">
        <v>5354</v>
      </c>
      <c r="M691" s="171" t="s">
        <v>5139</v>
      </c>
      <c r="N691" s="394"/>
    </row>
    <row r="692" spans="1:14" ht="47.25" customHeight="1" outlineLevel="1">
      <c r="A692" s="175" t="s">
        <v>1083</v>
      </c>
      <c r="B692" s="211" t="s">
        <v>384</v>
      </c>
      <c r="C692" s="168" t="s">
        <v>132</v>
      </c>
      <c r="D692" s="169" t="s">
        <v>5355</v>
      </c>
      <c r="E692" s="170">
        <v>4.7631100000000002</v>
      </c>
      <c r="F692" s="167" t="s">
        <v>429</v>
      </c>
      <c r="G692" s="170" t="s">
        <v>3429</v>
      </c>
      <c r="H692" s="170" t="s">
        <v>3028</v>
      </c>
      <c r="I692" s="170" t="s">
        <v>5356</v>
      </c>
      <c r="J692" s="119">
        <v>6100015653</v>
      </c>
      <c r="K692" s="122" t="s">
        <v>3315</v>
      </c>
      <c r="L692" s="167" t="s">
        <v>5357</v>
      </c>
      <c r="M692" s="171" t="s">
        <v>5139</v>
      </c>
      <c r="N692" s="394" t="s">
        <v>5358</v>
      </c>
    </row>
    <row r="693" spans="1:14" ht="47.25" outlineLevel="1">
      <c r="A693" s="175" t="s">
        <v>1084</v>
      </c>
      <c r="B693" s="211" t="s">
        <v>384</v>
      </c>
      <c r="C693" s="168" t="s">
        <v>132</v>
      </c>
      <c r="D693" s="169" t="s">
        <v>5359</v>
      </c>
      <c r="E693" s="170">
        <v>16.104649999999999</v>
      </c>
      <c r="F693" s="167" t="s">
        <v>429</v>
      </c>
      <c r="G693" s="170" t="s">
        <v>3429</v>
      </c>
      <c r="H693" s="170" t="s">
        <v>3028</v>
      </c>
      <c r="I693" s="170" t="s">
        <v>5356</v>
      </c>
      <c r="J693" s="119">
        <v>6100015741</v>
      </c>
      <c r="K693" s="122" t="s">
        <v>174</v>
      </c>
      <c r="L693" s="167" t="s">
        <v>5360</v>
      </c>
      <c r="M693" s="171" t="s">
        <v>5139</v>
      </c>
      <c r="N693" s="394"/>
    </row>
    <row r="694" spans="1:14" ht="47.25" outlineLevel="1">
      <c r="A694" s="175" t="s">
        <v>1085</v>
      </c>
      <c r="B694" s="211" t="s">
        <v>384</v>
      </c>
      <c r="C694" s="168" t="s">
        <v>132</v>
      </c>
      <c r="D694" s="169" t="s">
        <v>5361</v>
      </c>
      <c r="E694" s="170">
        <v>16.104649999999999</v>
      </c>
      <c r="F694" s="167" t="s">
        <v>429</v>
      </c>
      <c r="G694" s="170" t="s">
        <v>3429</v>
      </c>
      <c r="H694" s="170" t="s">
        <v>3028</v>
      </c>
      <c r="I694" s="170" t="s">
        <v>5356</v>
      </c>
      <c r="J694" s="119">
        <v>6100015842</v>
      </c>
      <c r="K694" s="122" t="s">
        <v>3369</v>
      </c>
      <c r="L694" s="167" t="s">
        <v>5362</v>
      </c>
      <c r="M694" s="171" t="s">
        <v>5139</v>
      </c>
      <c r="N694" s="394"/>
    </row>
    <row r="695" spans="1:14" ht="47.25" outlineLevel="1">
      <c r="A695" s="175" t="s">
        <v>1086</v>
      </c>
      <c r="B695" s="211" t="s">
        <v>384</v>
      </c>
      <c r="C695" s="168" t="s">
        <v>132</v>
      </c>
      <c r="D695" s="169" t="s">
        <v>5363</v>
      </c>
      <c r="E695" s="170">
        <v>582.94748000000004</v>
      </c>
      <c r="F695" s="167" t="s">
        <v>472</v>
      </c>
      <c r="G695" s="170" t="s">
        <v>3431</v>
      </c>
      <c r="H695" s="170" t="s">
        <v>3432</v>
      </c>
      <c r="I695" s="170" t="s">
        <v>5356</v>
      </c>
      <c r="J695" s="119">
        <v>6100015935</v>
      </c>
      <c r="K695" s="122" t="s">
        <v>5364</v>
      </c>
      <c r="L695" s="167" t="s">
        <v>5365</v>
      </c>
      <c r="M695" s="171" t="s">
        <v>5139</v>
      </c>
      <c r="N695" s="394"/>
    </row>
    <row r="696" spans="1:14" ht="47.25" outlineLevel="1">
      <c r="A696" s="175" t="s">
        <v>1087</v>
      </c>
      <c r="B696" s="211" t="s">
        <v>384</v>
      </c>
      <c r="C696" s="168" t="s">
        <v>132</v>
      </c>
      <c r="D696" s="169" t="s">
        <v>5366</v>
      </c>
      <c r="E696" s="170">
        <v>647.28105000000005</v>
      </c>
      <c r="F696" s="167" t="s">
        <v>472</v>
      </c>
      <c r="G696" s="170" t="s">
        <v>5367</v>
      </c>
      <c r="H696" s="170" t="s">
        <v>3432</v>
      </c>
      <c r="I696" s="170" t="s">
        <v>5356</v>
      </c>
      <c r="J696" s="119">
        <v>6100016049</v>
      </c>
      <c r="K696" s="122">
        <v>41390</v>
      </c>
      <c r="L696" s="167" t="s">
        <v>5368</v>
      </c>
      <c r="M696" s="171" t="s">
        <v>5139</v>
      </c>
      <c r="N696" s="394"/>
    </row>
    <row r="697" spans="1:14" s="143" customFormat="1" ht="47.25" outlineLevel="1">
      <c r="A697" s="175" t="s">
        <v>1088</v>
      </c>
      <c r="B697" s="211" t="s">
        <v>384</v>
      </c>
      <c r="C697" s="155" t="s">
        <v>132</v>
      </c>
      <c r="D697" s="156" t="s">
        <v>5369</v>
      </c>
      <c r="E697" s="170">
        <v>100.94376</v>
      </c>
      <c r="F697" s="167" t="s">
        <v>3496</v>
      </c>
      <c r="G697" s="170" t="s">
        <v>3431</v>
      </c>
      <c r="H697" s="170" t="s">
        <v>3432</v>
      </c>
      <c r="I697" s="170" t="s">
        <v>5356</v>
      </c>
      <c r="J697" s="119">
        <v>6100015952</v>
      </c>
      <c r="K697" s="122">
        <v>41380</v>
      </c>
      <c r="L697" s="167" t="s">
        <v>5370</v>
      </c>
      <c r="M697" s="171" t="s">
        <v>5139</v>
      </c>
      <c r="N697" s="394"/>
    </row>
    <row r="698" spans="1:14" ht="47.25" outlineLevel="1">
      <c r="A698" s="175" t="s">
        <v>1089</v>
      </c>
      <c r="B698" s="211" t="s">
        <v>385</v>
      </c>
      <c r="C698" s="168" t="s">
        <v>132</v>
      </c>
      <c r="D698" s="169" t="s">
        <v>5371</v>
      </c>
      <c r="E698" s="170">
        <v>457.76673</v>
      </c>
      <c r="F698" s="167" t="s">
        <v>3496</v>
      </c>
      <c r="G698" s="170" t="s">
        <v>3434</v>
      </c>
      <c r="H698" s="170" t="s">
        <v>5372</v>
      </c>
      <c r="I698" s="170" t="s">
        <v>5373</v>
      </c>
      <c r="J698" s="119">
        <v>6100016845</v>
      </c>
      <c r="K698" s="122" t="s">
        <v>182</v>
      </c>
      <c r="L698" s="167" t="s">
        <v>5374</v>
      </c>
      <c r="M698" s="171" t="s">
        <v>5139</v>
      </c>
      <c r="N698" s="394" t="s">
        <v>5375</v>
      </c>
    </row>
    <row r="699" spans="1:14" ht="47.25" outlineLevel="1">
      <c r="A699" s="175" t="s">
        <v>1090</v>
      </c>
      <c r="B699" s="211" t="s">
        <v>385</v>
      </c>
      <c r="C699" s="168" t="s">
        <v>132</v>
      </c>
      <c r="D699" s="169" t="s">
        <v>5376</v>
      </c>
      <c r="E699" s="170">
        <v>31.534949999999998</v>
      </c>
      <c r="F699" s="167" t="s">
        <v>3496</v>
      </c>
      <c r="G699" s="170" t="s">
        <v>3434</v>
      </c>
      <c r="H699" s="170" t="s">
        <v>5372</v>
      </c>
      <c r="I699" s="170" t="s">
        <v>5373</v>
      </c>
      <c r="J699" s="119">
        <v>6100016883</v>
      </c>
      <c r="K699" s="122" t="s">
        <v>3393</v>
      </c>
      <c r="L699" s="167" t="s">
        <v>3435</v>
      </c>
      <c r="M699" s="171" t="s">
        <v>5139</v>
      </c>
      <c r="N699" s="394"/>
    </row>
    <row r="700" spans="1:14" ht="47.25" outlineLevel="1">
      <c r="A700" s="175" t="s">
        <v>1091</v>
      </c>
      <c r="B700" s="211" t="s">
        <v>385</v>
      </c>
      <c r="C700" s="168" t="s">
        <v>132</v>
      </c>
      <c r="D700" s="169" t="s">
        <v>5377</v>
      </c>
      <c r="E700" s="170">
        <v>17.353020000000001</v>
      </c>
      <c r="F700" s="167" t="s">
        <v>5319</v>
      </c>
      <c r="G700" s="170" t="s">
        <v>3434</v>
      </c>
      <c r="H700" s="170" t="s">
        <v>5372</v>
      </c>
      <c r="I700" s="170" t="s">
        <v>5373</v>
      </c>
      <c r="J700" s="119">
        <v>6100016905</v>
      </c>
      <c r="K700" s="122">
        <v>41442</v>
      </c>
      <c r="L700" s="167" t="s">
        <v>5378</v>
      </c>
      <c r="M700" s="171" t="s">
        <v>5139</v>
      </c>
      <c r="N700" s="394"/>
    </row>
    <row r="701" spans="1:14" ht="63" outlineLevel="1">
      <c r="A701" s="175" t="s">
        <v>1092</v>
      </c>
      <c r="B701" s="211" t="s">
        <v>385</v>
      </c>
      <c r="C701" s="168" t="s">
        <v>132</v>
      </c>
      <c r="D701" s="169" t="s">
        <v>5379</v>
      </c>
      <c r="E701" s="170">
        <v>68.578720000000004</v>
      </c>
      <c r="F701" s="167" t="s">
        <v>429</v>
      </c>
      <c r="G701" s="170" t="s">
        <v>3433</v>
      </c>
      <c r="H701" s="170" t="s">
        <v>3358</v>
      </c>
      <c r="I701" s="170" t="s">
        <v>5373</v>
      </c>
      <c r="J701" s="119">
        <v>6100016938</v>
      </c>
      <c r="K701" s="122" t="s">
        <v>3426</v>
      </c>
      <c r="L701" s="167" t="s">
        <v>5380</v>
      </c>
      <c r="M701" s="171" t="s">
        <v>5139</v>
      </c>
      <c r="N701" s="394"/>
    </row>
    <row r="702" spans="1:14" ht="47.25" outlineLevel="1">
      <c r="A702" s="175" t="s">
        <v>1093</v>
      </c>
      <c r="B702" s="211" t="s">
        <v>385</v>
      </c>
      <c r="C702" s="168" t="s">
        <v>132</v>
      </c>
      <c r="D702" s="169" t="s">
        <v>5381</v>
      </c>
      <c r="E702" s="170">
        <v>20.504549999999998</v>
      </c>
      <c r="F702" s="167" t="s">
        <v>3496</v>
      </c>
      <c r="G702" s="170" t="s">
        <v>3434</v>
      </c>
      <c r="H702" s="170" t="s">
        <v>5372</v>
      </c>
      <c r="I702" s="170" t="s">
        <v>5373</v>
      </c>
      <c r="J702" s="119">
        <v>6100016940</v>
      </c>
      <c r="K702" s="122" t="s">
        <v>3426</v>
      </c>
      <c r="L702" s="167" t="s">
        <v>5382</v>
      </c>
      <c r="M702" s="171" t="s">
        <v>5139</v>
      </c>
      <c r="N702" s="394"/>
    </row>
    <row r="703" spans="1:14" ht="31.5" outlineLevel="1">
      <c r="A703" s="175" t="s">
        <v>1094</v>
      </c>
      <c r="B703" s="211" t="s">
        <v>385</v>
      </c>
      <c r="C703" s="168" t="s">
        <v>132</v>
      </c>
      <c r="D703" s="169" t="s">
        <v>5383</v>
      </c>
      <c r="E703" s="170">
        <v>1560.06898</v>
      </c>
      <c r="F703" s="167" t="s">
        <v>3496</v>
      </c>
      <c r="G703" s="170" t="s">
        <v>3434</v>
      </c>
      <c r="H703" s="170" t="s">
        <v>5372</v>
      </c>
      <c r="I703" s="170" t="s">
        <v>5373</v>
      </c>
      <c r="J703" s="119">
        <v>6100017061</v>
      </c>
      <c r="K703" s="122" t="s">
        <v>3356</v>
      </c>
      <c r="L703" s="167" t="s">
        <v>5384</v>
      </c>
      <c r="M703" s="171" t="s">
        <v>5139</v>
      </c>
      <c r="N703" s="394"/>
    </row>
    <row r="704" spans="1:14" ht="31.5" outlineLevel="1">
      <c r="A704" s="175" t="s">
        <v>1095</v>
      </c>
      <c r="B704" s="211" t="s">
        <v>385</v>
      </c>
      <c r="C704" s="168" t="s">
        <v>132</v>
      </c>
      <c r="D704" s="169" t="s">
        <v>5385</v>
      </c>
      <c r="E704" s="170">
        <v>5.49519</v>
      </c>
      <c r="F704" s="167" t="s">
        <v>429</v>
      </c>
      <c r="G704" s="170" t="s">
        <v>3433</v>
      </c>
      <c r="H704" s="170" t="s">
        <v>3358</v>
      </c>
      <c r="I704" s="170" t="s">
        <v>5373</v>
      </c>
      <c r="J704" s="119">
        <v>6100017073</v>
      </c>
      <c r="K704" s="122" t="s">
        <v>3356</v>
      </c>
      <c r="L704" s="167" t="s">
        <v>5386</v>
      </c>
      <c r="M704" s="171" t="s">
        <v>5139</v>
      </c>
      <c r="N704" s="394"/>
    </row>
    <row r="705" spans="1:14" ht="63" outlineLevel="1">
      <c r="A705" s="175" t="s">
        <v>1096</v>
      </c>
      <c r="B705" s="211" t="s">
        <v>385</v>
      </c>
      <c r="C705" s="168" t="s">
        <v>132</v>
      </c>
      <c r="D705" s="169" t="s">
        <v>5387</v>
      </c>
      <c r="E705" s="170">
        <v>11.04993</v>
      </c>
      <c r="F705" s="167" t="s">
        <v>429</v>
      </c>
      <c r="G705" s="170" t="s">
        <v>3433</v>
      </c>
      <c r="H705" s="170" t="s">
        <v>3358</v>
      </c>
      <c r="I705" s="170" t="s">
        <v>5373</v>
      </c>
      <c r="J705" s="119">
        <v>6100017189</v>
      </c>
      <c r="K705" s="122" t="s">
        <v>167</v>
      </c>
      <c r="L705" s="167" t="s">
        <v>5388</v>
      </c>
      <c r="M705" s="171" t="s">
        <v>5139</v>
      </c>
      <c r="N705" s="394"/>
    </row>
    <row r="706" spans="1:14" ht="31.5" outlineLevel="1">
      <c r="A706" s="175" t="s">
        <v>1097</v>
      </c>
      <c r="B706" s="211" t="s">
        <v>385</v>
      </c>
      <c r="C706" s="168" t="s">
        <v>132</v>
      </c>
      <c r="D706" s="169" t="s">
        <v>5389</v>
      </c>
      <c r="E706" s="170">
        <v>5.49519</v>
      </c>
      <c r="F706" s="167" t="s">
        <v>429</v>
      </c>
      <c r="G706" s="170" t="s">
        <v>3433</v>
      </c>
      <c r="H706" s="170" t="s">
        <v>3358</v>
      </c>
      <c r="I706" s="170" t="s">
        <v>5373</v>
      </c>
      <c r="J706" s="119">
        <v>6100017474</v>
      </c>
      <c r="K706" s="122" t="s">
        <v>167</v>
      </c>
      <c r="L706" s="167" t="s">
        <v>5390</v>
      </c>
      <c r="M706" s="171" t="s">
        <v>5139</v>
      </c>
      <c r="N706" s="394"/>
    </row>
    <row r="707" spans="1:14" ht="31.5" outlineLevel="1">
      <c r="A707" s="175" t="s">
        <v>1098</v>
      </c>
      <c r="B707" s="211" t="s">
        <v>386</v>
      </c>
      <c r="C707" s="168" t="s">
        <v>132</v>
      </c>
      <c r="D707" s="169" t="s">
        <v>5391</v>
      </c>
      <c r="E707" s="170">
        <v>0</v>
      </c>
      <c r="F707" s="167" t="s">
        <v>3496</v>
      </c>
      <c r="G707" s="170" t="s">
        <v>5392</v>
      </c>
      <c r="H707" s="170" t="s">
        <v>5393</v>
      </c>
      <c r="I707" s="170" t="s">
        <v>5394</v>
      </c>
      <c r="J707" s="119">
        <v>6100019991</v>
      </c>
      <c r="K707" s="122">
        <v>41558</v>
      </c>
      <c r="L707" s="167" t="s">
        <v>290</v>
      </c>
      <c r="M707" s="171" t="s">
        <v>5395</v>
      </c>
      <c r="N707" s="167" t="s">
        <v>5396</v>
      </c>
    </row>
    <row r="708" spans="1:14" ht="47.25" outlineLevel="1">
      <c r="A708" s="175" t="s">
        <v>1099</v>
      </c>
      <c r="B708" s="211" t="s">
        <v>387</v>
      </c>
      <c r="C708" s="168" t="s">
        <v>132</v>
      </c>
      <c r="D708" s="169" t="s">
        <v>5397</v>
      </c>
      <c r="E708" s="170">
        <v>9.8167200000000001</v>
      </c>
      <c r="F708" s="167" t="s">
        <v>437</v>
      </c>
      <c r="G708" s="170" t="s">
        <v>3438</v>
      </c>
      <c r="H708" s="170" t="s">
        <v>3439</v>
      </c>
      <c r="I708" s="170" t="s">
        <v>5398</v>
      </c>
      <c r="J708" s="119">
        <v>6100018980</v>
      </c>
      <c r="K708" s="122">
        <v>41523</v>
      </c>
      <c r="L708" s="167" t="s">
        <v>5399</v>
      </c>
      <c r="M708" s="171" t="s">
        <v>5395</v>
      </c>
      <c r="N708" s="394" t="s">
        <v>5400</v>
      </c>
    </row>
    <row r="709" spans="1:14" ht="47.25" outlineLevel="1">
      <c r="A709" s="175" t="s">
        <v>1100</v>
      </c>
      <c r="B709" s="211" t="s">
        <v>387</v>
      </c>
      <c r="C709" s="168" t="s">
        <v>132</v>
      </c>
      <c r="D709" s="169" t="s">
        <v>5401</v>
      </c>
      <c r="E709" s="170">
        <v>9.8167200000000001</v>
      </c>
      <c r="F709" s="167" t="s">
        <v>437</v>
      </c>
      <c r="G709" s="170" t="s">
        <v>3438</v>
      </c>
      <c r="H709" s="170" t="s">
        <v>3439</v>
      </c>
      <c r="I709" s="170" t="s">
        <v>5398</v>
      </c>
      <c r="J709" s="119">
        <v>6100019384</v>
      </c>
      <c r="K709" s="122">
        <v>41534</v>
      </c>
      <c r="L709" s="167" t="s">
        <v>5402</v>
      </c>
      <c r="M709" s="171" t="s">
        <v>5395</v>
      </c>
      <c r="N709" s="394"/>
    </row>
    <row r="710" spans="1:14" ht="47.25" outlineLevel="1">
      <c r="A710" s="175" t="s">
        <v>1101</v>
      </c>
      <c r="B710" s="211" t="s">
        <v>388</v>
      </c>
      <c r="C710" s="168" t="s">
        <v>132</v>
      </c>
      <c r="D710" s="169" t="s">
        <v>5403</v>
      </c>
      <c r="E710" s="170">
        <v>13.293369999999999</v>
      </c>
      <c r="F710" s="167" t="s">
        <v>446</v>
      </c>
      <c r="G710" s="170" t="s">
        <v>3440</v>
      </c>
      <c r="H710" s="170" t="s">
        <v>3441</v>
      </c>
      <c r="I710" s="170" t="s">
        <v>5404</v>
      </c>
      <c r="J710" s="119">
        <v>6100017488</v>
      </c>
      <c r="K710" s="122" t="s">
        <v>167</v>
      </c>
      <c r="L710" s="167" t="s">
        <v>3442</v>
      </c>
      <c r="M710" s="171" t="s">
        <v>5395</v>
      </c>
      <c r="N710" s="394" t="s">
        <v>5405</v>
      </c>
    </row>
    <row r="711" spans="1:14" ht="31.5" outlineLevel="1">
      <c r="A711" s="175" t="s">
        <v>1102</v>
      </c>
      <c r="B711" s="211" t="s">
        <v>388</v>
      </c>
      <c r="C711" s="168" t="s">
        <v>132</v>
      </c>
      <c r="D711" s="169" t="s">
        <v>5406</v>
      </c>
      <c r="E711" s="170">
        <v>13.866199999999999</v>
      </c>
      <c r="F711" s="167" t="s">
        <v>446</v>
      </c>
      <c r="G711" s="170" t="s">
        <v>3440</v>
      </c>
      <c r="H711" s="170" t="s">
        <v>3441</v>
      </c>
      <c r="I711" s="170" t="s">
        <v>5404</v>
      </c>
      <c r="J711" s="119">
        <v>6100018129</v>
      </c>
      <c r="K711" s="122" t="s">
        <v>140</v>
      </c>
      <c r="L711" s="167" t="s">
        <v>5407</v>
      </c>
      <c r="M711" s="171" t="s">
        <v>5395</v>
      </c>
      <c r="N711" s="394"/>
    </row>
    <row r="712" spans="1:14" ht="47.25" outlineLevel="1">
      <c r="A712" s="175" t="s">
        <v>1103</v>
      </c>
      <c r="B712" s="211" t="s">
        <v>388</v>
      </c>
      <c r="C712" s="168" t="s">
        <v>132</v>
      </c>
      <c r="D712" s="169" t="s">
        <v>5408</v>
      </c>
      <c r="E712" s="170">
        <v>11.0778</v>
      </c>
      <c r="F712" s="167" t="s">
        <v>446</v>
      </c>
      <c r="G712" s="170" t="s">
        <v>3440</v>
      </c>
      <c r="H712" s="170" t="s">
        <v>3441</v>
      </c>
      <c r="I712" s="170" t="s">
        <v>5404</v>
      </c>
      <c r="J712" s="119">
        <v>6100018231</v>
      </c>
      <c r="K712" s="122" t="s">
        <v>3386</v>
      </c>
      <c r="L712" s="167" t="s">
        <v>5409</v>
      </c>
      <c r="M712" s="171" t="s">
        <v>5395</v>
      </c>
      <c r="N712" s="394"/>
    </row>
    <row r="713" spans="1:14" ht="31.5" outlineLevel="1">
      <c r="A713" s="175" t="s">
        <v>1104</v>
      </c>
      <c r="B713" s="211" t="s">
        <v>388</v>
      </c>
      <c r="C713" s="168" t="s">
        <v>132</v>
      </c>
      <c r="D713" s="169" t="s">
        <v>5410</v>
      </c>
      <c r="E713" s="170">
        <v>15.795339999999999</v>
      </c>
      <c r="F713" s="167" t="s">
        <v>446</v>
      </c>
      <c r="G713" s="170" t="s">
        <v>3440</v>
      </c>
      <c r="H713" s="170" t="s">
        <v>3441</v>
      </c>
      <c r="I713" s="170" t="s">
        <v>5404</v>
      </c>
      <c r="J713" s="119">
        <v>6100018279</v>
      </c>
      <c r="K713" s="122">
        <v>41502</v>
      </c>
      <c r="L713" s="167" t="s">
        <v>3532</v>
      </c>
      <c r="M713" s="171" t="s">
        <v>5395</v>
      </c>
      <c r="N713" s="394"/>
    </row>
    <row r="714" spans="1:14" ht="31.5" outlineLevel="1">
      <c r="A714" s="175" t="s">
        <v>1105</v>
      </c>
      <c r="B714" s="211" t="s">
        <v>388</v>
      </c>
      <c r="C714" s="168" t="s">
        <v>132</v>
      </c>
      <c r="D714" s="169" t="s">
        <v>5411</v>
      </c>
      <c r="E714" s="170">
        <v>22.728490000000001</v>
      </c>
      <c r="F714" s="167" t="s">
        <v>446</v>
      </c>
      <c r="G714" s="170" t="s">
        <v>3440</v>
      </c>
      <c r="H714" s="170" t="s">
        <v>3441</v>
      </c>
      <c r="I714" s="170" t="s">
        <v>5404</v>
      </c>
      <c r="J714" s="119">
        <v>6100018356</v>
      </c>
      <c r="K714" s="122">
        <v>41507</v>
      </c>
      <c r="L714" s="167" t="s">
        <v>3443</v>
      </c>
      <c r="M714" s="171" t="s">
        <v>5395</v>
      </c>
      <c r="N714" s="394"/>
    </row>
    <row r="715" spans="1:14" ht="63" outlineLevel="1">
      <c r="A715" s="175" t="s">
        <v>1106</v>
      </c>
      <c r="B715" s="211" t="s">
        <v>389</v>
      </c>
      <c r="C715" s="168" t="s">
        <v>132</v>
      </c>
      <c r="D715" s="169" t="s">
        <v>5412</v>
      </c>
      <c r="E715" s="170">
        <v>301.14445000000001</v>
      </c>
      <c r="F715" s="167" t="s">
        <v>3496</v>
      </c>
      <c r="G715" s="170" t="s">
        <v>3451</v>
      </c>
      <c r="H715" s="170" t="s">
        <v>3448</v>
      </c>
      <c r="I715" s="170" t="s">
        <v>3445</v>
      </c>
      <c r="J715" s="119">
        <v>6100015583</v>
      </c>
      <c r="K715" s="122" t="s">
        <v>2294</v>
      </c>
      <c r="L715" s="167" t="s">
        <v>5413</v>
      </c>
      <c r="M715" s="171" t="s">
        <v>5395</v>
      </c>
      <c r="N715" s="394" t="s">
        <v>5414</v>
      </c>
    </row>
    <row r="716" spans="1:14" ht="47.25" outlineLevel="1">
      <c r="A716" s="175" t="s">
        <v>1107</v>
      </c>
      <c r="B716" s="211" t="s">
        <v>389</v>
      </c>
      <c r="C716" s="168" t="s">
        <v>132</v>
      </c>
      <c r="D716" s="169" t="s">
        <v>5415</v>
      </c>
      <c r="E716" s="170">
        <v>413.30212999999998</v>
      </c>
      <c r="F716" s="167" t="s">
        <v>5319</v>
      </c>
      <c r="G716" s="170" t="s">
        <v>3451</v>
      </c>
      <c r="H716" s="170" t="s">
        <v>3448</v>
      </c>
      <c r="I716" s="170" t="s">
        <v>3445</v>
      </c>
      <c r="J716" s="119">
        <v>6100017506</v>
      </c>
      <c r="K716" s="122">
        <v>41453</v>
      </c>
      <c r="L716" s="167" t="s">
        <v>5416</v>
      </c>
      <c r="M716" s="171" t="s">
        <v>5395</v>
      </c>
      <c r="N716" s="394"/>
    </row>
    <row r="717" spans="1:14" ht="47.25" outlineLevel="1">
      <c r="A717" s="175" t="s">
        <v>1108</v>
      </c>
      <c r="B717" s="211" t="s">
        <v>389</v>
      </c>
      <c r="C717" s="168" t="s">
        <v>132</v>
      </c>
      <c r="D717" s="169" t="s">
        <v>5417</v>
      </c>
      <c r="E717" s="170">
        <v>251.53142000000003</v>
      </c>
      <c r="F717" s="167" t="s">
        <v>5418</v>
      </c>
      <c r="G717" s="170" t="s">
        <v>3447</v>
      </c>
      <c r="H717" s="170" t="s">
        <v>3448</v>
      </c>
      <c r="I717" s="170" t="s">
        <v>3445</v>
      </c>
      <c r="J717" s="119">
        <v>6100017745</v>
      </c>
      <c r="K717" s="122" t="s">
        <v>168</v>
      </c>
      <c r="L717" s="167" t="s">
        <v>5419</v>
      </c>
      <c r="M717" s="171" t="s">
        <v>5395</v>
      </c>
      <c r="N717" s="394"/>
    </row>
    <row r="718" spans="1:14" ht="31.5" outlineLevel="1">
      <c r="A718" s="175" t="s">
        <v>1109</v>
      </c>
      <c r="B718" s="211" t="s">
        <v>389</v>
      </c>
      <c r="C718" s="168" t="s">
        <v>132</v>
      </c>
      <c r="D718" s="169" t="s">
        <v>5420</v>
      </c>
      <c r="E718" s="170">
        <v>4.7631100000000002</v>
      </c>
      <c r="F718" s="167" t="s">
        <v>5418</v>
      </c>
      <c r="G718" s="170" t="s">
        <v>3447</v>
      </c>
      <c r="H718" s="170" t="s">
        <v>3448</v>
      </c>
      <c r="I718" s="170" t="s">
        <v>3445</v>
      </c>
      <c r="J718" s="119">
        <v>6100017749</v>
      </c>
      <c r="K718" s="122" t="s">
        <v>168</v>
      </c>
      <c r="L718" s="167" t="s">
        <v>3449</v>
      </c>
      <c r="M718" s="171" t="s">
        <v>5395</v>
      </c>
      <c r="N718" s="394"/>
    </row>
    <row r="719" spans="1:14" ht="47.25" outlineLevel="1">
      <c r="A719" s="175" t="s">
        <v>1110</v>
      </c>
      <c r="B719" s="211" t="s">
        <v>390</v>
      </c>
      <c r="C719" s="168" t="s">
        <v>132</v>
      </c>
      <c r="D719" s="169" t="s">
        <v>5421</v>
      </c>
      <c r="E719" s="170">
        <v>22.84036</v>
      </c>
      <c r="F719" s="167" t="s">
        <v>437</v>
      </c>
      <c r="G719" s="170" t="s">
        <v>3455</v>
      </c>
      <c r="H719" s="170" t="s">
        <v>3389</v>
      </c>
      <c r="I719" s="170" t="s">
        <v>3247</v>
      </c>
      <c r="J719" s="119">
        <v>6100013659</v>
      </c>
      <c r="K719" s="122">
        <v>41221</v>
      </c>
      <c r="L719" s="167" t="s">
        <v>2340</v>
      </c>
      <c r="M719" s="171" t="s">
        <v>5395</v>
      </c>
      <c r="N719" s="394" t="s">
        <v>5422</v>
      </c>
    </row>
    <row r="720" spans="1:14" ht="47.25" outlineLevel="1">
      <c r="A720" s="175" t="s">
        <v>1111</v>
      </c>
      <c r="B720" s="211" t="s">
        <v>390</v>
      </c>
      <c r="C720" s="168" t="s">
        <v>132</v>
      </c>
      <c r="D720" s="169" t="s">
        <v>5423</v>
      </c>
      <c r="E720" s="170">
        <v>2.5096400000000001</v>
      </c>
      <c r="F720" s="167" t="s">
        <v>5424</v>
      </c>
      <c r="G720" s="170" t="s">
        <v>3453</v>
      </c>
      <c r="H720" s="170" t="s">
        <v>3454</v>
      </c>
      <c r="I720" s="170" t="s">
        <v>3247</v>
      </c>
      <c r="J720" s="119">
        <v>6100018091</v>
      </c>
      <c r="K720" s="122">
        <v>41494</v>
      </c>
      <c r="L720" s="167" t="s">
        <v>5425</v>
      </c>
      <c r="M720" s="171" t="s">
        <v>5395</v>
      </c>
      <c r="N720" s="394"/>
    </row>
    <row r="721" spans="1:14" ht="47.25" outlineLevel="1">
      <c r="A721" s="175" t="s">
        <v>1112</v>
      </c>
      <c r="B721" s="211" t="s">
        <v>390</v>
      </c>
      <c r="C721" s="168" t="s">
        <v>132</v>
      </c>
      <c r="D721" s="169" t="s">
        <v>5426</v>
      </c>
      <c r="E721" s="170">
        <v>18.49877</v>
      </c>
      <c r="F721" s="167" t="s">
        <v>5424</v>
      </c>
      <c r="G721" s="170" t="s">
        <v>3453</v>
      </c>
      <c r="H721" s="170" t="s">
        <v>3454</v>
      </c>
      <c r="I721" s="170" t="s">
        <v>3247</v>
      </c>
      <c r="J721" s="119">
        <v>6100018652</v>
      </c>
      <c r="K721" s="122">
        <v>41507</v>
      </c>
      <c r="L721" s="167" t="s">
        <v>5427</v>
      </c>
      <c r="M721" s="171" t="s">
        <v>5395</v>
      </c>
      <c r="N721" s="394"/>
    </row>
    <row r="722" spans="1:14" ht="63" outlineLevel="1">
      <c r="A722" s="175" t="s">
        <v>1113</v>
      </c>
      <c r="B722" s="211" t="s">
        <v>390</v>
      </c>
      <c r="C722" s="168" t="s">
        <v>132</v>
      </c>
      <c r="D722" s="169" t="s">
        <v>5428</v>
      </c>
      <c r="E722" s="170">
        <v>2.5095800000000001</v>
      </c>
      <c r="F722" s="167" t="s">
        <v>5424</v>
      </c>
      <c r="G722" s="170" t="s">
        <v>3453</v>
      </c>
      <c r="H722" s="170" t="s">
        <v>3454</v>
      </c>
      <c r="I722" s="170" t="s">
        <v>3247</v>
      </c>
      <c r="J722" s="119">
        <v>6100019746</v>
      </c>
      <c r="K722" s="122">
        <v>41548</v>
      </c>
      <c r="L722" s="167" t="s">
        <v>5429</v>
      </c>
      <c r="M722" s="171" t="s">
        <v>5395</v>
      </c>
      <c r="N722" s="394"/>
    </row>
    <row r="723" spans="1:14" ht="63" outlineLevel="1">
      <c r="A723" s="175" t="s">
        <v>1114</v>
      </c>
      <c r="B723" s="119" t="s">
        <v>391</v>
      </c>
      <c r="C723" s="168" t="s">
        <v>132</v>
      </c>
      <c r="D723" s="169" t="s">
        <v>5430</v>
      </c>
      <c r="E723" s="170">
        <v>42.468580000000003</v>
      </c>
      <c r="F723" s="167" t="s">
        <v>437</v>
      </c>
      <c r="G723" s="170" t="s">
        <v>3456</v>
      </c>
      <c r="H723" s="170" t="s">
        <v>3389</v>
      </c>
      <c r="I723" s="170" t="s">
        <v>3398</v>
      </c>
      <c r="J723" s="119">
        <v>6100017965</v>
      </c>
      <c r="K723" s="122" t="s">
        <v>165</v>
      </c>
      <c r="L723" s="167" t="s">
        <v>3313</v>
      </c>
      <c r="M723" s="171" t="s">
        <v>5395</v>
      </c>
      <c r="N723" s="167" t="s">
        <v>5431</v>
      </c>
    </row>
    <row r="724" spans="1:14" ht="47.25" outlineLevel="1">
      <c r="A724" s="175" t="s">
        <v>1115</v>
      </c>
      <c r="B724" s="211" t="s">
        <v>392</v>
      </c>
      <c r="C724" s="168" t="s">
        <v>132</v>
      </c>
      <c r="D724" s="169" t="s">
        <v>5432</v>
      </c>
      <c r="E724" s="170">
        <v>7.5158199999999997</v>
      </c>
      <c r="F724" s="167" t="s">
        <v>3446</v>
      </c>
      <c r="G724" s="170" t="s">
        <v>3465</v>
      </c>
      <c r="H724" s="170" t="s">
        <v>3466</v>
      </c>
      <c r="I724" s="170" t="s">
        <v>5433</v>
      </c>
      <c r="J724" s="119">
        <v>6100015734</v>
      </c>
      <c r="K724" s="122">
        <v>41368</v>
      </c>
      <c r="L724" s="167" t="s">
        <v>5434</v>
      </c>
      <c r="M724" s="171" t="s">
        <v>5395</v>
      </c>
      <c r="N724" s="394" t="s">
        <v>5435</v>
      </c>
    </row>
    <row r="725" spans="1:14" ht="47.25" outlineLevel="1">
      <c r="A725" s="175" t="s">
        <v>1116</v>
      </c>
      <c r="B725" s="211" t="s">
        <v>392</v>
      </c>
      <c r="C725" s="168" t="s">
        <v>132</v>
      </c>
      <c r="D725" s="169" t="s">
        <v>5436</v>
      </c>
      <c r="E725" s="170">
        <v>70.203369999999993</v>
      </c>
      <c r="F725" s="167" t="s">
        <v>429</v>
      </c>
      <c r="G725" s="170" t="s">
        <v>3457</v>
      </c>
      <c r="H725" s="170" t="s">
        <v>568</v>
      </c>
      <c r="I725" s="170" t="s">
        <v>5433</v>
      </c>
      <c r="J725" s="119">
        <v>6100015875</v>
      </c>
      <c r="K725" s="122">
        <v>41380</v>
      </c>
      <c r="L725" s="167" t="s">
        <v>2358</v>
      </c>
      <c r="M725" s="171" t="s">
        <v>5395</v>
      </c>
      <c r="N725" s="394"/>
    </row>
    <row r="726" spans="1:14" ht="63" outlineLevel="1">
      <c r="A726" s="175" t="s">
        <v>1117</v>
      </c>
      <c r="B726" s="211" t="s">
        <v>392</v>
      </c>
      <c r="C726" s="168" t="s">
        <v>132</v>
      </c>
      <c r="D726" s="169" t="s">
        <v>5437</v>
      </c>
      <c r="E726" s="170">
        <v>220.91771</v>
      </c>
      <c r="F726" s="167" t="s">
        <v>3496</v>
      </c>
      <c r="G726" s="170" t="s">
        <v>3467</v>
      </c>
      <c r="H726" s="170" t="s">
        <v>5438</v>
      </c>
      <c r="I726" s="170" t="s">
        <v>5433</v>
      </c>
      <c r="J726" s="119">
        <v>6100017576</v>
      </c>
      <c r="K726" s="122" t="s">
        <v>3452</v>
      </c>
      <c r="L726" s="167" t="s">
        <v>5439</v>
      </c>
      <c r="M726" s="171" t="s">
        <v>5395</v>
      </c>
      <c r="N726" s="394"/>
    </row>
    <row r="727" spans="1:14" ht="47.25" outlineLevel="1">
      <c r="A727" s="175" t="s">
        <v>1118</v>
      </c>
      <c r="B727" s="211" t="s">
        <v>392</v>
      </c>
      <c r="C727" s="168" t="s">
        <v>132</v>
      </c>
      <c r="D727" s="169" t="s">
        <v>5440</v>
      </c>
      <c r="E727" s="170">
        <v>7.5158199999999997</v>
      </c>
      <c r="F727" s="167" t="s">
        <v>5441</v>
      </c>
      <c r="G727" s="170" t="s">
        <v>3458</v>
      </c>
      <c r="H727" s="170" t="s">
        <v>3466</v>
      </c>
      <c r="I727" s="170" t="s">
        <v>5433</v>
      </c>
      <c r="J727" s="119">
        <v>6100017581</v>
      </c>
      <c r="K727" s="122" t="s">
        <v>167</v>
      </c>
      <c r="L727" s="167" t="s">
        <v>3459</v>
      </c>
      <c r="M727" s="171" t="s">
        <v>5395</v>
      </c>
      <c r="N727" s="394"/>
    </row>
    <row r="728" spans="1:14" ht="47.25" outlineLevel="1">
      <c r="A728" s="175" t="s">
        <v>1119</v>
      </c>
      <c r="B728" s="211" t="s">
        <v>392</v>
      </c>
      <c r="C728" s="168" t="s">
        <v>132</v>
      </c>
      <c r="D728" s="169" t="s">
        <v>5442</v>
      </c>
      <c r="E728" s="170">
        <v>7.5158199999999997</v>
      </c>
      <c r="F728" s="167" t="s">
        <v>3446</v>
      </c>
      <c r="G728" s="170" t="s">
        <v>3465</v>
      </c>
      <c r="H728" s="170" t="s">
        <v>3466</v>
      </c>
      <c r="I728" s="170" t="s">
        <v>5433</v>
      </c>
      <c r="J728" s="119">
        <v>6100017730</v>
      </c>
      <c r="K728" s="122" t="s">
        <v>168</v>
      </c>
      <c r="L728" s="167" t="s">
        <v>5443</v>
      </c>
      <c r="M728" s="171" t="s">
        <v>5395</v>
      </c>
      <c r="N728" s="394"/>
    </row>
    <row r="729" spans="1:14" ht="63" outlineLevel="1">
      <c r="A729" s="175" t="s">
        <v>1120</v>
      </c>
      <c r="B729" s="211" t="s">
        <v>392</v>
      </c>
      <c r="C729" s="168" t="s">
        <v>132</v>
      </c>
      <c r="D729" s="169" t="s">
        <v>5444</v>
      </c>
      <c r="E729" s="170">
        <v>995.49776999999995</v>
      </c>
      <c r="F729" s="167" t="s">
        <v>5441</v>
      </c>
      <c r="G729" s="170" t="s">
        <v>3458</v>
      </c>
      <c r="H729" s="170" t="s">
        <v>3466</v>
      </c>
      <c r="I729" s="170" t="s">
        <v>5433</v>
      </c>
      <c r="J729" s="119">
        <v>6100017926</v>
      </c>
      <c r="K729" s="122" t="s">
        <v>172</v>
      </c>
      <c r="L729" s="167" t="s">
        <v>3460</v>
      </c>
      <c r="M729" s="171" t="s">
        <v>5395</v>
      </c>
      <c r="N729" s="394"/>
    </row>
    <row r="730" spans="1:14" ht="31.5" outlineLevel="1">
      <c r="A730" s="175" t="s">
        <v>1121</v>
      </c>
      <c r="B730" s="211" t="s">
        <v>392</v>
      </c>
      <c r="C730" s="168" t="s">
        <v>132</v>
      </c>
      <c r="D730" s="169" t="s">
        <v>5445</v>
      </c>
      <c r="E730" s="170">
        <v>5.5283699999999998</v>
      </c>
      <c r="F730" s="167" t="s">
        <v>5446</v>
      </c>
      <c r="G730" s="170" t="s">
        <v>3462</v>
      </c>
      <c r="H730" s="170" t="s">
        <v>3463</v>
      </c>
      <c r="I730" s="170" t="s">
        <v>5433</v>
      </c>
      <c r="J730" s="119">
        <v>6100017975</v>
      </c>
      <c r="K730" s="122" t="s">
        <v>165</v>
      </c>
      <c r="L730" s="167" t="s">
        <v>5447</v>
      </c>
      <c r="M730" s="171" t="s">
        <v>5395</v>
      </c>
      <c r="N730" s="394"/>
    </row>
    <row r="731" spans="1:14" ht="47.25" outlineLevel="1">
      <c r="A731" s="175" t="s">
        <v>1122</v>
      </c>
      <c r="B731" s="211" t="s">
        <v>392</v>
      </c>
      <c r="C731" s="168" t="s">
        <v>132</v>
      </c>
      <c r="D731" s="169" t="s">
        <v>5448</v>
      </c>
      <c r="E731" s="170">
        <v>483.05562000000003</v>
      </c>
      <c r="F731" s="167" t="s">
        <v>5441</v>
      </c>
      <c r="G731" s="170" t="s">
        <v>3458</v>
      </c>
      <c r="H731" s="170" t="s">
        <v>3466</v>
      </c>
      <c r="I731" s="170" t="s">
        <v>5433</v>
      </c>
      <c r="J731" s="119">
        <v>6100018119</v>
      </c>
      <c r="K731" s="122">
        <v>41494</v>
      </c>
      <c r="L731" s="167" t="s">
        <v>3461</v>
      </c>
      <c r="M731" s="171" t="s">
        <v>5395</v>
      </c>
      <c r="N731" s="394"/>
    </row>
    <row r="732" spans="1:14" ht="47.25" outlineLevel="1">
      <c r="A732" s="175" t="s">
        <v>1123</v>
      </c>
      <c r="B732" s="211" t="s">
        <v>392</v>
      </c>
      <c r="C732" s="168" t="s">
        <v>132</v>
      </c>
      <c r="D732" s="169" t="s">
        <v>5449</v>
      </c>
      <c r="E732" s="170">
        <v>7.5158199999999997</v>
      </c>
      <c r="F732" s="167" t="s">
        <v>3446</v>
      </c>
      <c r="G732" s="170" t="s">
        <v>3465</v>
      </c>
      <c r="H732" s="170" t="s">
        <v>3466</v>
      </c>
      <c r="I732" s="170" t="s">
        <v>5433</v>
      </c>
      <c r="J732" s="119">
        <v>6100018126</v>
      </c>
      <c r="K732" s="122">
        <v>41495</v>
      </c>
      <c r="L732" s="167" t="s">
        <v>5450</v>
      </c>
      <c r="M732" s="171" t="s">
        <v>5395</v>
      </c>
      <c r="N732" s="394"/>
    </row>
    <row r="733" spans="1:14" ht="47.25" outlineLevel="1">
      <c r="A733" s="175" t="s">
        <v>1124</v>
      </c>
      <c r="B733" s="211" t="s">
        <v>392</v>
      </c>
      <c r="C733" s="168" t="s">
        <v>132</v>
      </c>
      <c r="D733" s="169" t="s">
        <v>5451</v>
      </c>
      <c r="E733" s="170">
        <v>302.78795000000002</v>
      </c>
      <c r="F733" s="167" t="s">
        <v>3496</v>
      </c>
      <c r="G733" s="170" t="s">
        <v>3467</v>
      </c>
      <c r="H733" s="170" t="s">
        <v>3463</v>
      </c>
      <c r="I733" s="170" t="s">
        <v>5433</v>
      </c>
      <c r="J733" s="119">
        <v>6100018662</v>
      </c>
      <c r="K733" s="122">
        <v>41507</v>
      </c>
      <c r="L733" s="167" t="s">
        <v>5452</v>
      </c>
      <c r="M733" s="171" t="s">
        <v>5395</v>
      </c>
      <c r="N733" s="394"/>
    </row>
    <row r="734" spans="1:14" ht="31.5" outlineLevel="1">
      <c r="A734" s="175" t="s">
        <v>1125</v>
      </c>
      <c r="B734" s="211" t="s">
        <v>392</v>
      </c>
      <c r="C734" s="168" t="s">
        <v>132</v>
      </c>
      <c r="D734" s="169" t="s">
        <v>5453</v>
      </c>
      <c r="E734" s="170">
        <v>5.5283699999999998</v>
      </c>
      <c r="F734" s="167" t="s">
        <v>5446</v>
      </c>
      <c r="G734" s="170" t="s">
        <v>3462</v>
      </c>
      <c r="H734" s="170" t="s">
        <v>3463</v>
      </c>
      <c r="I734" s="170" t="s">
        <v>5433</v>
      </c>
      <c r="J734" s="119">
        <v>6100018664</v>
      </c>
      <c r="K734" s="122">
        <v>41507</v>
      </c>
      <c r="L734" s="167" t="s">
        <v>5454</v>
      </c>
      <c r="M734" s="171" t="s">
        <v>5395</v>
      </c>
      <c r="N734" s="394"/>
    </row>
    <row r="735" spans="1:14" ht="47.25" outlineLevel="1">
      <c r="A735" s="175" t="s">
        <v>1126</v>
      </c>
      <c r="B735" s="211" t="s">
        <v>392</v>
      </c>
      <c r="C735" s="168" t="s">
        <v>132</v>
      </c>
      <c r="D735" s="169" t="s">
        <v>5455</v>
      </c>
      <c r="E735" s="170">
        <v>19.690190000000001</v>
      </c>
      <c r="F735" s="167" t="s">
        <v>429</v>
      </c>
      <c r="G735" s="170" t="s">
        <v>3457</v>
      </c>
      <c r="H735" s="170" t="s">
        <v>568</v>
      </c>
      <c r="I735" s="170" t="s">
        <v>5433</v>
      </c>
      <c r="J735" s="119">
        <v>6100018709</v>
      </c>
      <c r="K735" s="122">
        <v>41507</v>
      </c>
      <c r="L735" s="167" t="s">
        <v>5456</v>
      </c>
      <c r="M735" s="171" t="s">
        <v>5395</v>
      </c>
      <c r="N735" s="394"/>
    </row>
    <row r="736" spans="1:14" ht="31.5" outlineLevel="1">
      <c r="A736" s="175" t="s">
        <v>1127</v>
      </c>
      <c r="B736" s="211" t="s">
        <v>392</v>
      </c>
      <c r="C736" s="168" t="s">
        <v>132</v>
      </c>
      <c r="D736" s="169" t="s">
        <v>5457</v>
      </c>
      <c r="E736" s="170">
        <v>5.5283699999999998</v>
      </c>
      <c r="F736" s="167" t="s">
        <v>5446</v>
      </c>
      <c r="G736" s="170" t="s">
        <v>3462</v>
      </c>
      <c r="H736" s="170" t="s">
        <v>3463</v>
      </c>
      <c r="I736" s="170" t="s">
        <v>5433</v>
      </c>
      <c r="J736" s="119">
        <v>6100018940</v>
      </c>
      <c r="K736" s="122">
        <v>41507</v>
      </c>
      <c r="L736" s="167" t="s">
        <v>5458</v>
      </c>
      <c r="M736" s="171" t="s">
        <v>5395</v>
      </c>
      <c r="N736" s="394"/>
    </row>
    <row r="737" spans="1:14" ht="47.25" outlineLevel="1">
      <c r="A737" s="175" t="s">
        <v>1128</v>
      </c>
      <c r="B737" s="211" t="s">
        <v>393</v>
      </c>
      <c r="C737" s="168" t="s">
        <v>132</v>
      </c>
      <c r="D737" s="169" t="s">
        <v>5459</v>
      </c>
      <c r="E737" s="170">
        <v>20.328779999999998</v>
      </c>
      <c r="F737" s="167" t="s">
        <v>437</v>
      </c>
      <c r="G737" s="170" t="s">
        <v>3468</v>
      </c>
      <c r="H737" s="170" t="s">
        <v>568</v>
      </c>
      <c r="I737" s="170" t="s">
        <v>5460</v>
      </c>
      <c r="J737" s="119">
        <v>6100020194</v>
      </c>
      <c r="K737" s="122">
        <v>41551</v>
      </c>
      <c r="L737" s="167" t="s">
        <v>5461</v>
      </c>
      <c r="M737" s="171" t="s">
        <v>5395</v>
      </c>
      <c r="N737" s="167" t="s">
        <v>5462</v>
      </c>
    </row>
    <row r="738" spans="1:14" ht="63" outlineLevel="1">
      <c r="A738" s="175" t="s">
        <v>1129</v>
      </c>
      <c r="B738" s="211" t="s">
        <v>394</v>
      </c>
      <c r="C738" s="168" t="s">
        <v>132</v>
      </c>
      <c r="D738" s="169" t="s">
        <v>5463</v>
      </c>
      <c r="E738" s="170">
        <v>48.24586</v>
      </c>
      <c r="F738" s="167" t="s">
        <v>5464</v>
      </c>
      <c r="G738" s="170" t="s">
        <v>5465</v>
      </c>
      <c r="H738" s="170" t="s">
        <v>5271</v>
      </c>
      <c r="I738" s="170" t="s">
        <v>5466</v>
      </c>
      <c r="J738" s="119">
        <v>6100020160</v>
      </c>
      <c r="K738" s="122">
        <v>41547</v>
      </c>
      <c r="L738" s="167" t="s">
        <v>5467</v>
      </c>
      <c r="M738" s="171" t="s">
        <v>5395</v>
      </c>
      <c r="N738" s="167" t="s">
        <v>5468</v>
      </c>
    </row>
    <row r="739" spans="1:14" ht="47.25" outlineLevel="1">
      <c r="A739" s="175" t="s">
        <v>1130</v>
      </c>
      <c r="B739" s="211" t="s">
        <v>395</v>
      </c>
      <c r="C739" s="168" t="s">
        <v>132</v>
      </c>
      <c r="D739" s="169" t="s">
        <v>5469</v>
      </c>
      <c r="E739" s="170">
        <v>172.98304000000002</v>
      </c>
      <c r="F739" s="167" t="s">
        <v>5470</v>
      </c>
      <c r="G739" s="170" t="s">
        <v>3469</v>
      </c>
      <c r="H739" s="170" t="s">
        <v>5471</v>
      </c>
      <c r="I739" s="170" t="s">
        <v>5472</v>
      </c>
      <c r="J739" s="119">
        <v>6100015938</v>
      </c>
      <c r="K739" s="122" t="s">
        <v>142</v>
      </c>
      <c r="L739" s="167" t="s">
        <v>5473</v>
      </c>
      <c r="M739" s="171" t="s">
        <v>5395</v>
      </c>
      <c r="N739" s="394" t="s">
        <v>5474</v>
      </c>
    </row>
    <row r="740" spans="1:14" ht="47.25" outlineLevel="1">
      <c r="A740" s="175" t="s">
        <v>1131</v>
      </c>
      <c r="B740" s="211" t="s">
        <v>395</v>
      </c>
      <c r="C740" s="168" t="s">
        <v>132</v>
      </c>
      <c r="D740" s="169" t="s">
        <v>5475</v>
      </c>
      <c r="E740" s="170">
        <v>66.514120000000005</v>
      </c>
      <c r="F740" s="167" t="s">
        <v>2670</v>
      </c>
      <c r="G740" s="170" t="s">
        <v>5476</v>
      </c>
      <c r="H740" s="170" t="s">
        <v>3412</v>
      </c>
      <c r="I740" s="170" t="s">
        <v>5472</v>
      </c>
      <c r="J740" s="119">
        <v>6100016111</v>
      </c>
      <c r="K740" s="122" t="s">
        <v>176</v>
      </c>
      <c r="L740" s="167" t="s">
        <v>3471</v>
      </c>
      <c r="M740" s="171" t="s">
        <v>5395</v>
      </c>
      <c r="N740" s="394"/>
    </row>
    <row r="741" spans="1:14" ht="47.25" outlineLevel="1">
      <c r="A741" s="175" t="s">
        <v>1132</v>
      </c>
      <c r="B741" s="211" t="s">
        <v>395</v>
      </c>
      <c r="C741" s="168" t="s">
        <v>132</v>
      </c>
      <c r="D741" s="169" t="s">
        <v>5477</v>
      </c>
      <c r="E741" s="170">
        <v>619.69510000000002</v>
      </c>
      <c r="F741" s="167" t="s">
        <v>5470</v>
      </c>
      <c r="G741" s="170" t="s">
        <v>3469</v>
      </c>
      <c r="H741" s="170" t="s">
        <v>5471</v>
      </c>
      <c r="I741" s="170" t="s">
        <v>5472</v>
      </c>
      <c r="J741" s="119">
        <v>6100016127</v>
      </c>
      <c r="K741" s="122" t="s">
        <v>176</v>
      </c>
      <c r="L741" s="167" t="s">
        <v>5478</v>
      </c>
      <c r="M741" s="171" t="s">
        <v>5395</v>
      </c>
      <c r="N741" s="394"/>
    </row>
    <row r="742" spans="1:14" ht="63" outlineLevel="1">
      <c r="A742" s="175" t="s">
        <v>1133</v>
      </c>
      <c r="B742" s="211" t="s">
        <v>395</v>
      </c>
      <c r="C742" s="168" t="s">
        <v>132</v>
      </c>
      <c r="D742" s="169" t="s">
        <v>5479</v>
      </c>
      <c r="E742" s="170">
        <v>119.14924999999999</v>
      </c>
      <c r="F742" s="167" t="s">
        <v>5470</v>
      </c>
      <c r="G742" s="170" t="s">
        <v>3469</v>
      </c>
      <c r="H742" s="170" t="s">
        <v>5471</v>
      </c>
      <c r="I742" s="170" t="s">
        <v>5472</v>
      </c>
      <c r="J742" s="119">
        <v>6100016281</v>
      </c>
      <c r="K742" s="122" t="s">
        <v>181</v>
      </c>
      <c r="L742" s="167" t="s">
        <v>5480</v>
      </c>
      <c r="M742" s="171" t="s">
        <v>5395</v>
      </c>
      <c r="N742" s="394"/>
    </row>
    <row r="743" spans="1:14" ht="63" outlineLevel="1">
      <c r="A743" s="175" t="s">
        <v>1134</v>
      </c>
      <c r="B743" s="211" t="s">
        <v>395</v>
      </c>
      <c r="C743" s="168" t="s">
        <v>132</v>
      </c>
      <c r="D743" s="169" t="s">
        <v>5481</v>
      </c>
      <c r="E743" s="170">
        <v>296.02111000000002</v>
      </c>
      <c r="F743" s="167" t="s">
        <v>2670</v>
      </c>
      <c r="G743" s="170" t="s">
        <v>5476</v>
      </c>
      <c r="H743" s="170" t="s">
        <v>3412</v>
      </c>
      <c r="I743" s="170" t="s">
        <v>5472</v>
      </c>
      <c r="J743" s="119">
        <v>6100016561</v>
      </c>
      <c r="K743" s="122" t="s">
        <v>3332</v>
      </c>
      <c r="L743" s="167" t="s">
        <v>3470</v>
      </c>
      <c r="M743" s="171" t="s">
        <v>5395</v>
      </c>
      <c r="N743" s="394"/>
    </row>
    <row r="744" spans="1:14" ht="47.25" outlineLevel="1">
      <c r="A744" s="175" t="s">
        <v>1135</v>
      </c>
      <c r="B744" s="211" t="s">
        <v>396</v>
      </c>
      <c r="C744" s="168" t="s">
        <v>132</v>
      </c>
      <c r="D744" s="169" t="s">
        <v>5482</v>
      </c>
      <c r="E744" s="170">
        <v>18.383130000000001</v>
      </c>
      <c r="F744" s="167" t="s">
        <v>5424</v>
      </c>
      <c r="G744" s="170" t="s">
        <v>5483</v>
      </c>
      <c r="H744" s="170" t="s">
        <v>5484</v>
      </c>
      <c r="I744" s="170" t="s">
        <v>3233</v>
      </c>
      <c r="J744" s="119">
        <v>6100020607</v>
      </c>
      <c r="K744" s="122">
        <v>41576</v>
      </c>
      <c r="L744" s="167" t="s">
        <v>5485</v>
      </c>
      <c r="M744" s="171" t="s">
        <v>5395</v>
      </c>
      <c r="N744" s="394" t="s">
        <v>5486</v>
      </c>
    </row>
    <row r="745" spans="1:14" ht="63" outlineLevel="1">
      <c r="A745" s="175" t="s">
        <v>1136</v>
      </c>
      <c r="B745" s="211" t="s">
        <v>396</v>
      </c>
      <c r="C745" s="168" t="s">
        <v>132</v>
      </c>
      <c r="D745" s="169" t="s">
        <v>5487</v>
      </c>
      <c r="E745" s="170">
        <v>2.5095800000000001</v>
      </c>
      <c r="F745" s="167" t="s">
        <v>437</v>
      </c>
      <c r="G745" s="170" t="s">
        <v>3473</v>
      </c>
      <c r="H745" s="170" t="s">
        <v>3412</v>
      </c>
      <c r="I745" s="170" t="s">
        <v>3233</v>
      </c>
      <c r="J745" s="119">
        <v>6100020915</v>
      </c>
      <c r="K745" s="122">
        <v>41590</v>
      </c>
      <c r="L745" s="167" t="s">
        <v>5488</v>
      </c>
      <c r="M745" s="171" t="s">
        <v>5395</v>
      </c>
      <c r="N745" s="394"/>
    </row>
    <row r="746" spans="1:14" ht="47.25" outlineLevel="1">
      <c r="A746" s="175" t="s">
        <v>1137</v>
      </c>
      <c r="B746" s="211" t="s">
        <v>397</v>
      </c>
      <c r="C746" s="168" t="s">
        <v>132</v>
      </c>
      <c r="D746" s="169" t="s">
        <v>5489</v>
      </c>
      <c r="E746" s="170">
        <v>14.19975</v>
      </c>
      <c r="F746" s="167" t="s">
        <v>437</v>
      </c>
      <c r="G746" s="170" t="s">
        <v>5490</v>
      </c>
      <c r="H746" s="170" t="s">
        <v>3412</v>
      </c>
      <c r="I746" s="170" t="s">
        <v>5491</v>
      </c>
      <c r="J746" s="119">
        <v>6100020753</v>
      </c>
      <c r="K746" s="122">
        <v>41583</v>
      </c>
      <c r="L746" s="167" t="s">
        <v>5492</v>
      </c>
      <c r="M746" s="171" t="s">
        <v>5395</v>
      </c>
      <c r="N746" s="167" t="s">
        <v>5493</v>
      </c>
    </row>
    <row r="747" spans="1:14" ht="47.25" outlineLevel="1">
      <c r="A747" s="175" t="s">
        <v>1138</v>
      </c>
      <c r="B747" s="211" t="s">
        <v>398</v>
      </c>
      <c r="C747" s="168" t="s">
        <v>132</v>
      </c>
      <c r="D747" s="169" t="s">
        <v>5494</v>
      </c>
      <c r="E747" s="170">
        <v>6.0179999999999998</v>
      </c>
      <c r="F747" s="167" t="s">
        <v>5495</v>
      </c>
      <c r="G747" s="170" t="s">
        <v>5496</v>
      </c>
      <c r="H747" s="170" t="s">
        <v>5497</v>
      </c>
      <c r="I747" s="170" t="s">
        <v>5498</v>
      </c>
      <c r="J747" s="119">
        <v>6100021066</v>
      </c>
      <c r="K747" s="122">
        <v>41593</v>
      </c>
      <c r="L747" s="167" t="s">
        <v>5499</v>
      </c>
      <c r="M747" s="171" t="s">
        <v>5395</v>
      </c>
      <c r="N747" s="167" t="s">
        <v>5500</v>
      </c>
    </row>
    <row r="748" spans="1:14" ht="47.25" outlineLevel="1">
      <c r="A748" s="175" t="s">
        <v>1139</v>
      </c>
      <c r="B748" s="211" t="s">
        <v>399</v>
      </c>
      <c r="C748" s="168" t="s">
        <v>132</v>
      </c>
      <c r="D748" s="169" t="s">
        <v>5501</v>
      </c>
      <c r="E748" s="170">
        <v>66.039299999999997</v>
      </c>
      <c r="F748" s="167" t="s">
        <v>3444</v>
      </c>
      <c r="G748" s="170" t="s">
        <v>3476</v>
      </c>
      <c r="H748" s="170" t="s">
        <v>3475</v>
      </c>
      <c r="I748" s="170" t="s">
        <v>5502</v>
      </c>
      <c r="J748" s="119">
        <v>6100016073</v>
      </c>
      <c r="K748" s="122" t="s">
        <v>178</v>
      </c>
      <c r="L748" s="167" t="s">
        <v>5503</v>
      </c>
      <c r="M748" s="171" t="s">
        <v>5395</v>
      </c>
      <c r="N748" s="167" t="s">
        <v>5504</v>
      </c>
    </row>
    <row r="749" spans="1:14" ht="31.5" outlineLevel="1">
      <c r="A749" s="175" t="s">
        <v>1140</v>
      </c>
      <c r="B749" s="119" t="s">
        <v>400</v>
      </c>
      <c r="C749" s="168" t="s">
        <v>132</v>
      </c>
      <c r="D749" s="169" t="s">
        <v>5505</v>
      </c>
      <c r="E749" s="170">
        <v>165.09133</v>
      </c>
      <c r="F749" s="167" t="s">
        <v>437</v>
      </c>
      <c r="G749" s="170" t="s">
        <v>5506</v>
      </c>
      <c r="H749" s="170" t="s">
        <v>3417</v>
      </c>
      <c r="I749" s="170" t="s">
        <v>5507</v>
      </c>
      <c r="J749" s="119">
        <v>6100017527</v>
      </c>
      <c r="K749" s="122">
        <v>41472</v>
      </c>
      <c r="L749" s="167" t="s">
        <v>5508</v>
      </c>
      <c r="M749" s="171" t="s">
        <v>5395</v>
      </c>
      <c r="N749" s="167" t="s">
        <v>5509</v>
      </c>
    </row>
    <row r="750" spans="1:14" ht="47.25" customHeight="1" outlineLevel="1">
      <c r="A750" s="175" t="s">
        <v>1141</v>
      </c>
      <c r="B750" s="211" t="s">
        <v>401</v>
      </c>
      <c r="C750" s="168" t="s">
        <v>132</v>
      </c>
      <c r="D750" s="169" t="s">
        <v>5510</v>
      </c>
      <c r="E750" s="170">
        <v>0</v>
      </c>
      <c r="F750" s="167" t="s">
        <v>3480</v>
      </c>
      <c r="G750" s="170" t="s">
        <v>3481</v>
      </c>
      <c r="H750" s="170" t="s">
        <v>3420</v>
      </c>
      <c r="I750" s="170" t="s">
        <v>5511</v>
      </c>
      <c r="J750" s="119">
        <v>6100015360</v>
      </c>
      <c r="K750" s="122">
        <v>41345</v>
      </c>
      <c r="L750" s="167" t="s">
        <v>273</v>
      </c>
      <c r="M750" s="171" t="s">
        <v>5395</v>
      </c>
      <c r="N750" s="394" t="s">
        <v>5512</v>
      </c>
    </row>
    <row r="751" spans="1:14" ht="31.5" outlineLevel="1">
      <c r="A751" s="175" t="s">
        <v>1142</v>
      </c>
      <c r="B751" s="211" t="s">
        <v>401</v>
      </c>
      <c r="C751" s="168" t="s">
        <v>132</v>
      </c>
      <c r="D751" s="169" t="s">
        <v>5513</v>
      </c>
      <c r="E751" s="170">
        <v>0</v>
      </c>
      <c r="F751" s="167" t="s">
        <v>3480</v>
      </c>
      <c r="G751" s="170" t="s">
        <v>3481</v>
      </c>
      <c r="H751" s="170" t="s">
        <v>3420</v>
      </c>
      <c r="I751" s="170" t="s">
        <v>5511</v>
      </c>
      <c r="J751" s="119">
        <v>6100015445</v>
      </c>
      <c r="K751" s="122">
        <v>41348</v>
      </c>
      <c r="L751" s="167" t="s">
        <v>275</v>
      </c>
      <c r="M751" s="171" t="s">
        <v>5395</v>
      </c>
      <c r="N751" s="394"/>
    </row>
    <row r="752" spans="1:14" ht="63" outlineLevel="1">
      <c r="A752" s="175" t="s">
        <v>1143</v>
      </c>
      <c r="B752" s="211" t="s">
        <v>401</v>
      </c>
      <c r="C752" s="168" t="s">
        <v>132</v>
      </c>
      <c r="D752" s="169" t="s">
        <v>5514</v>
      </c>
      <c r="E752" s="170">
        <v>55.91169</v>
      </c>
      <c r="F752" s="167" t="s">
        <v>5515</v>
      </c>
      <c r="G752" s="170" t="s">
        <v>3477</v>
      </c>
      <c r="H752" s="170" t="s">
        <v>3478</v>
      </c>
      <c r="I752" s="170" t="s">
        <v>5511</v>
      </c>
      <c r="J752" s="119">
        <v>6100015663</v>
      </c>
      <c r="K752" s="122">
        <v>41366</v>
      </c>
      <c r="L752" s="167" t="s">
        <v>3479</v>
      </c>
      <c r="M752" s="171" t="s">
        <v>5395</v>
      </c>
      <c r="N752" s="394"/>
    </row>
    <row r="753" spans="1:14" ht="47.25" outlineLevel="1">
      <c r="A753" s="175" t="s">
        <v>1144</v>
      </c>
      <c r="B753" s="119" t="s">
        <v>402</v>
      </c>
      <c r="C753" s="168" t="s">
        <v>132</v>
      </c>
      <c r="D753" s="169" t="s">
        <v>5516</v>
      </c>
      <c r="E753" s="170">
        <v>762.4248</v>
      </c>
      <c r="F753" s="167" t="s">
        <v>429</v>
      </c>
      <c r="G753" s="170" t="s">
        <v>5517</v>
      </c>
      <c r="H753" s="170" t="s">
        <v>3420</v>
      </c>
      <c r="I753" s="170" t="s">
        <v>3421</v>
      </c>
      <c r="J753" s="119">
        <v>6100007129</v>
      </c>
      <c r="K753" s="122">
        <v>40767</v>
      </c>
      <c r="L753" s="167" t="s">
        <v>5322</v>
      </c>
      <c r="M753" s="171" t="s">
        <v>5395</v>
      </c>
      <c r="N753" s="167" t="s">
        <v>5518</v>
      </c>
    </row>
    <row r="754" spans="1:14" ht="47.25" outlineLevel="1">
      <c r="A754" s="175" t="s">
        <v>1145</v>
      </c>
      <c r="B754" s="211" t="s">
        <v>403</v>
      </c>
      <c r="C754" s="168" t="s">
        <v>132</v>
      </c>
      <c r="D754" s="169" t="s">
        <v>5519</v>
      </c>
      <c r="E754" s="170">
        <v>194.02713</v>
      </c>
      <c r="F754" s="167" t="s">
        <v>444</v>
      </c>
      <c r="G754" s="170" t="s">
        <v>3482</v>
      </c>
      <c r="H754" s="170" t="s">
        <v>3483</v>
      </c>
      <c r="I754" s="170" t="s">
        <v>5520</v>
      </c>
      <c r="J754" s="119">
        <v>6100009271</v>
      </c>
      <c r="K754" s="122">
        <v>40954</v>
      </c>
      <c r="L754" s="167" t="s">
        <v>3580</v>
      </c>
      <c r="M754" s="171" t="s">
        <v>5395</v>
      </c>
      <c r="N754" s="167" t="s">
        <v>5521</v>
      </c>
    </row>
    <row r="755" spans="1:14" ht="47.25" outlineLevel="1">
      <c r="A755" s="175" t="s">
        <v>1146</v>
      </c>
      <c r="B755" s="211" t="s">
        <v>404</v>
      </c>
      <c r="C755" s="168" t="s">
        <v>132</v>
      </c>
      <c r="D755" s="169" t="s">
        <v>5522</v>
      </c>
      <c r="E755" s="170">
        <v>60.83905</v>
      </c>
      <c r="F755" s="167" t="s">
        <v>5523</v>
      </c>
      <c r="G755" s="170" t="s">
        <v>3484</v>
      </c>
      <c r="H755" s="170" t="s">
        <v>3485</v>
      </c>
      <c r="I755" s="170" t="s">
        <v>5524</v>
      </c>
      <c r="J755" s="119">
        <v>6100015948</v>
      </c>
      <c r="K755" s="122">
        <v>41383</v>
      </c>
      <c r="L755" s="167" t="s">
        <v>5525</v>
      </c>
      <c r="M755" s="171" t="s">
        <v>5395</v>
      </c>
      <c r="N755" s="167" t="s">
        <v>5526</v>
      </c>
    </row>
    <row r="756" spans="1:14" ht="47.25" outlineLevel="1">
      <c r="A756" s="175" t="s">
        <v>1147</v>
      </c>
      <c r="B756" s="211" t="s">
        <v>405</v>
      </c>
      <c r="C756" s="168" t="s">
        <v>132</v>
      </c>
      <c r="D756" s="169" t="s">
        <v>5527</v>
      </c>
      <c r="E756" s="170">
        <v>73.841920000000002</v>
      </c>
      <c r="F756" s="167" t="s">
        <v>429</v>
      </c>
      <c r="G756" s="170" t="s">
        <v>5528</v>
      </c>
      <c r="H756" s="170" t="s">
        <v>3486</v>
      </c>
      <c r="I756" s="170" t="s">
        <v>5529</v>
      </c>
      <c r="J756" s="119">
        <v>6100016293</v>
      </c>
      <c r="K756" s="122">
        <v>41401</v>
      </c>
      <c r="L756" s="167" t="s">
        <v>5530</v>
      </c>
      <c r="M756" s="171" t="s">
        <v>5395</v>
      </c>
      <c r="N756" s="394" t="s">
        <v>5531</v>
      </c>
    </row>
    <row r="757" spans="1:14" ht="31.5" outlineLevel="1">
      <c r="A757" s="175" t="s">
        <v>1148</v>
      </c>
      <c r="B757" s="211" t="s">
        <v>405</v>
      </c>
      <c r="C757" s="168" t="s">
        <v>132</v>
      </c>
      <c r="D757" s="169" t="s">
        <v>5532</v>
      </c>
      <c r="E757" s="170">
        <v>256.13182999999998</v>
      </c>
      <c r="F757" s="167" t="s">
        <v>3496</v>
      </c>
      <c r="G757" s="170" t="s">
        <v>5533</v>
      </c>
      <c r="H757" s="170" t="s">
        <v>3485</v>
      </c>
      <c r="I757" s="170" t="s">
        <v>5529</v>
      </c>
      <c r="J757" s="119">
        <v>6100016305</v>
      </c>
      <c r="K757" s="122">
        <v>41401</v>
      </c>
      <c r="L757" s="167" t="s">
        <v>5534</v>
      </c>
      <c r="M757" s="171" t="s">
        <v>5395</v>
      </c>
      <c r="N757" s="394"/>
    </row>
    <row r="758" spans="1:14" ht="63" outlineLevel="1">
      <c r="A758" s="175" t="s">
        <v>1149</v>
      </c>
      <c r="B758" s="211" t="s">
        <v>405</v>
      </c>
      <c r="C758" s="168" t="s">
        <v>132</v>
      </c>
      <c r="D758" s="169" t="s">
        <v>5535</v>
      </c>
      <c r="E758" s="170">
        <v>431.01885999999996</v>
      </c>
      <c r="F758" s="167" t="s">
        <v>3496</v>
      </c>
      <c r="G758" s="170" t="s">
        <v>5533</v>
      </c>
      <c r="H758" s="170" t="s">
        <v>3485</v>
      </c>
      <c r="I758" s="170" t="s">
        <v>5529</v>
      </c>
      <c r="J758" s="119">
        <v>6100016306</v>
      </c>
      <c r="K758" s="122">
        <v>41401</v>
      </c>
      <c r="L758" s="167" t="s">
        <v>5536</v>
      </c>
      <c r="M758" s="171" t="s">
        <v>5395</v>
      </c>
      <c r="N758" s="394"/>
    </row>
    <row r="759" spans="1:14" ht="47.25" outlineLevel="1">
      <c r="A759" s="175" t="s">
        <v>1150</v>
      </c>
      <c r="B759" s="211" t="s">
        <v>406</v>
      </c>
      <c r="C759" s="168" t="s">
        <v>132</v>
      </c>
      <c r="D759" s="169" t="s">
        <v>5537</v>
      </c>
      <c r="E759" s="170">
        <v>520.95434999999998</v>
      </c>
      <c r="F759" s="167" t="s">
        <v>5319</v>
      </c>
      <c r="G759" s="170" t="s">
        <v>3487</v>
      </c>
      <c r="H759" s="170" t="s">
        <v>3485</v>
      </c>
      <c r="I759" s="170" t="s">
        <v>5538</v>
      </c>
      <c r="J759" s="119">
        <v>6100015270</v>
      </c>
      <c r="K759" s="122" t="s">
        <v>177</v>
      </c>
      <c r="L759" s="167" t="s">
        <v>5539</v>
      </c>
      <c r="M759" s="171" t="s">
        <v>5395</v>
      </c>
      <c r="N759" s="394" t="s">
        <v>5540</v>
      </c>
    </row>
    <row r="760" spans="1:14" ht="47.25" outlineLevel="1">
      <c r="A760" s="175" t="s">
        <v>1151</v>
      </c>
      <c r="B760" s="211" t="s">
        <v>406</v>
      </c>
      <c r="C760" s="168" t="s">
        <v>132</v>
      </c>
      <c r="D760" s="169" t="s">
        <v>5541</v>
      </c>
      <c r="E760" s="170">
        <v>12.71091</v>
      </c>
      <c r="F760" s="167" t="s">
        <v>3496</v>
      </c>
      <c r="G760" s="170" t="s">
        <v>3487</v>
      </c>
      <c r="H760" s="170" t="s">
        <v>3485</v>
      </c>
      <c r="I760" s="170" t="s">
        <v>5538</v>
      </c>
      <c r="J760" s="119">
        <v>6100015588</v>
      </c>
      <c r="K760" s="122">
        <v>41359</v>
      </c>
      <c r="L760" s="167" t="s">
        <v>2318</v>
      </c>
      <c r="M760" s="171" t="s">
        <v>5395</v>
      </c>
      <c r="N760" s="394"/>
    </row>
    <row r="761" spans="1:14" ht="47.25" outlineLevel="1">
      <c r="A761" s="175" t="s">
        <v>1152</v>
      </c>
      <c r="B761" s="211" t="s">
        <v>407</v>
      </c>
      <c r="C761" s="168" t="s">
        <v>132</v>
      </c>
      <c r="D761" s="169" t="s">
        <v>5542</v>
      </c>
      <c r="E761" s="170">
        <v>143.49907999999999</v>
      </c>
      <c r="F761" s="167" t="s">
        <v>429</v>
      </c>
      <c r="G761" s="170" t="s">
        <v>5543</v>
      </c>
      <c r="H761" s="170" t="s">
        <v>3486</v>
      </c>
      <c r="I761" s="170" t="s">
        <v>5544</v>
      </c>
      <c r="J761" s="119">
        <v>6100014052</v>
      </c>
      <c r="K761" s="122">
        <v>41246</v>
      </c>
      <c r="L761" s="167" t="s">
        <v>3554</v>
      </c>
      <c r="M761" s="171" t="s">
        <v>5395</v>
      </c>
      <c r="N761" s="167" t="s">
        <v>5545</v>
      </c>
    </row>
    <row r="762" spans="1:14" ht="24" customHeight="1" outlineLevel="1">
      <c r="A762" s="407" t="s">
        <v>1153</v>
      </c>
      <c r="B762" s="412" t="s">
        <v>408</v>
      </c>
      <c r="C762" s="397" t="s">
        <v>132</v>
      </c>
      <c r="D762" s="416" t="s">
        <v>5546</v>
      </c>
      <c r="E762" s="399">
        <v>47.582230000000003</v>
      </c>
      <c r="F762" s="394" t="s">
        <v>5523</v>
      </c>
      <c r="G762" s="399" t="s">
        <v>5547</v>
      </c>
      <c r="H762" s="399" t="s">
        <v>5548</v>
      </c>
      <c r="I762" s="399" t="s">
        <v>5549</v>
      </c>
      <c r="J762" s="119">
        <v>6100014784</v>
      </c>
      <c r="K762" s="122" t="s">
        <v>149</v>
      </c>
      <c r="L762" s="167" t="s">
        <v>3268</v>
      </c>
      <c r="M762" s="171" t="s">
        <v>5395</v>
      </c>
      <c r="N762" s="394" t="s">
        <v>5550</v>
      </c>
    </row>
    <row r="763" spans="1:14" outlineLevel="1">
      <c r="A763" s="407"/>
      <c r="B763" s="412"/>
      <c r="C763" s="397"/>
      <c r="D763" s="416"/>
      <c r="E763" s="399"/>
      <c r="F763" s="394"/>
      <c r="G763" s="399"/>
      <c r="H763" s="399"/>
      <c r="I763" s="399"/>
      <c r="J763" s="119">
        <v>6100014781</v>
      </c>
      <c r="K763" s="122" t="s">
        <v>149</v>
      </c>
      <c r="L763" s="167" t="s">
        <v>5551</v>
      </c>
      <c r="M763" s="171" t="s">
        <v>5395</v>
      </c>
      <c r="N763" s="394"/>
    </row>
    <row r="764" spans="1:14" ht="47.25" outlineLevel="1">
      <c r="A764" s="175" t="s">
        <v>1154</v>
      </c>
      <c r="B764" s="211" t="s">
        <v>409</v>
      </c>
      <c r="C764" s="168" t="s">
        <v>132</v>
      </c>
      <c r="D764" s="169" t="s">
        <v>5552</v>
      </c>
      <c r="E764" s="170">
        <v>3.0089999999999999</v>
      </c>
      <c r="F764" s="167" t="s">
        <v>5553</v>
      </c>
      <c r="G764" s="170" t="s">
        <v>3490</v>
      </c>
      <c r="H764" s="170" t="s">
        <v>3491</v>
      </c>
      <c r="I764" s="170" t="s">
        <v>5554</v>
      </c>
      <c r="J764" s="119">
        <v>6100020755</v>
      </c>
      <c r="K764" s="122">
        <v>41583</v>
      </c>
      <c r="L764" s="167" t="s">
        <v>5555</v>
      </c>
      <c r="M764" s="171" t="s">
        <v>5395</v>
      </c>
      <c r="N764" s="394" t="s">
        <v>5556</v>
      </c>
    </row>
    <row r="765" spans="1:14" ht="47.25" outlineLevel="1">
      <c r="A765" s="175" t="s">
        <v>1155</v>
      </c>
      <c r="B765" s="211" t="s">
        <v>409</v>
      </c>
      <c r="C765" s="168" t="s">
        <v>132</v>
      </c>
      <c r="D765" s="169" t="s">
        <v>5557</v>
      </c>
      <c r="E765" s="170">
        <v>146.91582</v>
      </c>
      <c r="F765" s="167" t="s">
        <v>5558</v>
      </c>
      <c r="G765" s="170" t="s">
        <v>3488</v>
      </c>
      <c r="H765" s="170" t="s">
        <v>3489</v>
      </c>
      <c r="I765" s="170" t="s">
        <v>5554</v>
      </c>
      <c r="J765" s="119">
        <v>6100021676</v>
      </c>
      <c r="K765" s="122">
        <v>41626</v>
      </c>
      <c r="L765" s="167" t="s">
        <v>5559</v>
      </c>
      <c r="M765" s="171" t="s">
        <v>5395</v>
      </c>
      <c r="N765" s="394"/>
    </row>
    <row r="766" spans="1:14" ht="47.25" outlineLevel="1">
      <c r="A766" s="175" t="s">
        <v>1156</v>
      </c>
      <c r="B766" s="211" t="s">
        <v>409</v>
      </c>
      <c r="C766" s="168" t="s">
        <v>132</v>
      </c>
      <c r="D766" s="169" t="s">
        <v>5560</v>
      </c>
      <c r="E766" s="170">
        <v>0</v>
      </c>
      <c r="F766" s="167" t="s">
        <v>5558</v>
      </c>
      <c r="G766" s="170" t="s">
        <v>5561</v>
      </c>
      <c r="H766" s="170" t="s">
        <v>5562</v>
      </c>
      <c r="I766" s="170" t="s">
        <v>5554</v>
      </c>
      <c r="J766" s="119">
        <v>6100021749</v>
      </c>
      <c r="K766" s="122">
        <v>41628</v>
      </c>
      <c r="L766" s="167" t="s">
        <v>5563</v>
      </c>
      <c r="M766" s="171" t="s">
        <v>5395</v>
      </c>
      <c r="N766" s="394"/>
    </row>
    <row r="767" spans="1:14" ht="47.25" outlineLevel="1">
      <c r="A767" s="175" t="s">
        <v>1157</v>
      </c>
      <c r="B767" s="211" t="s">
        <v>410</v>
      </c>
      <c r="C767" s="168" t="s">
        <v>132</v>
      </c>
      <c r="D767" s="169" t="s">
        <v>5564</v>
      </c>
      <c r="E767" s="170">
        <v>6.0573899999999998</v>
      </c>
      <c r="F767" s="167" t="s">
        <v>5565</v>
      </c>
      <c r="G767" s="170" t="s">
        <v>5566</v>
      </c>
      <c r="H767" s="170" t="s">
        <v>5567</v>
      </c>
      <c r="I767" s="170" t="s">
        <v>5568</v>
      </c>
      <c r="J767" s="119">
        <v>6100016061</v>
      </c>
      <c r="K767" s="122">
        <v>41393</v>
      </c>
      <c r="L767" s="167" t="s">
        <v>3495</v>
      </c>
      <c r="M767" s="171" t="s">
        <v>5395</v>
      </c>
      <c r="N767" s="394" t="s">
        <v>5569</v>
      </c>
    </row>
    <row r="768" spans="1:14" ht="47.25" outlineLevel="1">
      <c r="A768" s="175" t="s">
        <v>1158</v>
      </c>
      <c r="B768" s="211" t="s">
        <v>410</v>
      </c>
      <c r="C768" s="168" t="s">
        <v>132</v>
      </c>
      <c r="D768" s="169" t="s">
        <v>5570</v>
      </c>
      <c r="E768" s="170">
        <v>6.0573899999999998</v>
      </c>
      <c r="F768" s="167" t="s">
        <v>5565</v>
      </c>
      <c r="G768" s="170" t="s">
        <v>5566</v>
      </c>
      <c r="H768" s="170" t="s">
        <v>5567</v>
      </c>
      <c r="I768" s="170" t="s">
        <v>5568</v>
      </c>
      <c r="J768" s="119">
        <v>6100016240</v>
      </c>
      <c r="K768" s="122">
        <v>41394</v>
      </c>
      <c r="L768" s="167" t="s">
        <v>3492</v>
      </c>
      <c r="M768" s="171" t="s">
        <v>5395</v>
      </c>
      <c r="N768" s="394"/>
    </row>
    <row r="769" spans="1:14" ht="47.25" outlineLevel="1">
      <c r="A769" s="175" t="s">
        <v>1159</v>
      </c>
      <c r="B769" s="211" t="s">
        <v>411</v>
      </c>
      <c r="C769" s="168" t="s">
        <v>132</v>
      </c>
      <c r="D769" s="169" t="s">
        <v>5571</v>
      </c>
      <c r="E769" s="170">
        <v>241.01140000000001</v>
      </c>
      <c r="F769" s="167" t="s">
        <v>437</v>
      </c>
      <c r="G769" s="170" t="s">
        <v>5572</v>
      </c>
      <c r="H769" s="170" t="s">
        <v>3605</v>
      </c>
      <c r="I769" s="170" t="s">
        <v>5573</v>
      </c>
      <c r="J769" s="119">
        <v>6100010366</v>
      </c>
      <c r="K769" s="122">
        <v>41031</v>
      </c>
      <c r="L769" s="167" t="s">
        <v>5574</v>
      </c>
      <c r="M769" s="171" t="s">
        <v>5395</v>
      </c>
      <c r="N769" s="167" t="s">
        <v>5575</v>
      </c>
    </row>
    <row r="770" spans="1:14" ht="31.5" outlineLevel="1">
      <c r="A770" s="175" t="s">
        <v>1160</v>
      </c>
      <c r="B770" s="211" t="s">
        <v>412</v>
      </c>
      <c r="C770" s="168" t="s">
        <v>132</v>
      </c>
      <c r="D770" s="169" t="s">
        <v>5576</v>
      </c>
      <c r="E770" s="170">
        <v>0</v>
      </c>
      <c r="F770" s="167" t="s">
        <v>429</v>
      </c>
      <c r="G770" s="170" t="s">
        <v>5577</v>
      </c>
      <c r="H770" s="170" t="s">
        <v>5578</v>
      </c>
      <c r="I770" s="170" t="s">
        <v>5579</v>
      </c>
      <c r="J770" s="119">
        <v>6100018840</v>
      </c>
      <c r="K770" s="122">
        <v>41529</v>
      </c>
      <c r="L770" s="167" t="s">
        <v>5580</v>
      </c>
      <c r="M770" s="171" t="s">
        <v>5395</v>
      </c>
      <c r="N770" s="167" t="s">
        <v>5581</v>
      </c>
    </row>
    <row r="771" spans="1:14" ht="63" outlineLevel="1">
      <c r="A771" s="175" t="s">
        <v>1161</v>
      </c>
      <c r="B771" s="119" t="s">
        <v>413</v>
      </c>
      <c r="C771" s="168" t="s">
        <v>132</v>
      </c>
      <c r="D771" s="169" t="s">
        <v>5582</v>
      </c>
      <c r="E771" s="170">
        <v>11.53186</v>
      </c>
      <c r="F771" s="167" t="s">
        <v>3436</v>
      </c>
      <c r="G771" s="170" t="s">
        <v>5583</v>
      </c>
      <c r="H771" s="170" t="s">
        <v>5584</v>
      </c>
      <c r="I771" s="170" t="s">
        <v>5585</v>
      </c>
      <c r="J771" s="119">
        <v>6100018631</v>
      </c>
      <c r="K771" s="122">
        <v>41507</v>
      </c>
      <c r="L771" s="167" t="s">
        <v>5586</v>
      </c>
      <c r="M771" s="171" t="s">
        <v>5395</v>
      </c>
      <c r="N771" s="394" t="s">
        <v>5587</v>
      </c>
    </row>
    <row r="772" spans="1:14" ht="78.75" outlineLevel="1">
      <c r="A772" s="175" t="s">
        <v>1162</v>
      </c>
      <c r="B772" s="119" t="s">
        <v>413</v>
      </c>
      <c r="C772" s="168" t="s">
        <v>132</v>
      </c>
      <c r="D772" s="169" t="s">
        <v>5588</v>
      </c>
      <c r="E772" s="170">
        <v>9.8167200000000001</v>
      </c>
      <c r="F772" s="167" t="s">
        <v>3436</v>
      </c>
      <c r="G772" s="170" t="s">
        <v>5589</v>
      </c>
      <c r="H772" s="170" t="s">
        <v>5590</v>
      </c>
      <c r="I772" s="170" t="s">
        <v>5585</v>
      </c>
      <c r="J772" s="119">
        <v>6100018631</v>
      </c>
      <c r="K772" s="122">
        <v>41507</v>
      </c>
      <c r="L772" s="167" t="s">
        <v>5586</v>
      </c>
      <c r="M772" s="171" t="s">
        <v>5395</v>
      </c>
      <c r="N772" s="394"/>
    </row>
    <row r="773" spans="1:14" ht="47.25" customHeight="1" outlineLevel="1">
      <c r="A773" s="175" t="s">
        <v>1163</v>
      </c>
      <c r="B773" s="211" t="s">
        <v>414</v>
      </c>
      <c r="C773" s="168" t="s">
        <v>132</v>
      </c>
      <c r="D773" s="169" t="s">
        <v>5591</v>
      </c>
      <c r="E773" s="170">
        <v>0</v>
      </c>
      <c r="F773" s="167" t="s">
        <v>569</v>
      </c>
      <c r="G773" s="170" t="s">
        <v>5592</v>
      </c>
      <c r="H773" s="170" t="s">
        <v>5593</v>
      </c>
      <c r="I773" s="170" t="s">
        <v>5594</v>
      </c>
      <c r="J773" s="119">
        <v>6100013591</v>
      </c>
      <c r="K773" s="122">
        <v>41219</v>
      </c>
      <c r="L773" s="167" t="s">
        <v>294</v>
      </c>
      <c r="M773" s="171" t="s">
        <v>5395</v>
      </c>
      <c r="N773" s="394" t="s">
        <v>5595</v>
      </c>
    </row>
    <row r="774" spans="1:14" ht="47.25" outlineLevel="1">
      <c r="A774" s="175" t="s">
        <v>1164</v>
      </c>
      <c r="B774" s="211" t="s">
        <v>414</v>
      </c>
      <c r="C774" s="168" t="s">
        <v>132</v>
      </c>
      <c r="D774" s="184" t="s">
        <v>1996</v>
      </c>
      <c r="E774" s="170">
        <v>21.393260000000001</v>
      </c>
      <c r="F774" s="167" t="s">
        <v>569</v>
      </c>
      <c r="G774" s="170" t="s">
        <v>5596</v>
      </c>
      <c r="H774" s="170" t="s">
        <v>5597</v>
      </c>
      <c r="I774" s="170" t="s">
        <v>5594</v>
      </c>
      <c r="J774" s="119">
        <v>6100014913</v>
      </c>
      <c r="K774" s="122" t="s">
        <v>5598</v>
      </c>
      <c r="L774" s="167" t="s">
        <v>5599</v>
      </c>
      <c r="M774" s="171" t="s">
        <v>5395</v>
      </c>
      <c r="N774" s="394"/>
    </row>
    <row r="775" spans="1:14" ht="31.5" outlineLevel="1">
      <c r="A775" s="175" t="s">
        <v>1165</v>
      </c>
      <c r="B775" s="119" t="s">
        <v>415</v>
      </c>
      <c r="C775" s="209" t="s">
        <v>132</v>
      </c>
      <c r="D775" s="184" t="s">
        <v>5600</v>
      </c>
      <c r="E775" s="170">
        <v>1419.2779800000001</v>
      </c>
      <c r="F775" s="167" t="s">
        <v>429</v>
      </c>
      <c r="G775" s="170" t="s">
        <v>5601</v>
      </c>
      <c r="H775" s="170" t="s">
        <v>5602</v>
      </c>
      <c r="I775" s="170" t="s">
        <v>5603</v>
      </c>
      <c r="J775" s="119">
        <v>3315</v>
      </c>
      <c r="K775" s="122">
        <v>40990</v>
      </c>
      <c r="L775" s="167" t="s">
        <v>2209</v>
      </c>
      <c r="M775" s="171" t="s">
        <v>5395</v>
      </c>
      <c r="N775" s="167" t="s">
        <v>5604</v>
      </c>
    </row>
    <row r="776" spans="1:14" ht="47.25" outlineLevel="1">
      <c r="A776" s="175" t="s">
        <v>1166</v>
      </c>
      <c r="B776" s="211">
        <v>101</v>
      </c>
      <c r="C776" s="168" t="s">
        <v>132</v>
      </c>
      <c r="D776" s="169" t="s">
        <v>5605</v>
      </c>
      <c r="E776" s="170">
        <v>114.35683</v>
      </c>
      <c r="F776" s="167" t="s">
        <v>429</v>
      </c>
      <c r="G776" s="170" t="s">
        <v>3499</v>
      </c>
      <c r="H776" s="170" t="s">
        <v>3303</v>
      </c>
      <c r="I776" s="170" t="s">
        <v>441</v>
      </c>
      <c r="J776" s="119">
        <v>6100020957</v>
      </c>
      <c r="K776" s="122">
        <v>41586</v>
      </c>
      <c r="L776" s="167" t="s">
        <v>5606</v>
      </c>
      <c r="M776" s="171" t="s">
        <v>5395</v>
      </c>
      <c r="N776" s="167" t="s">
        <v>5607</v>
      </c>
    </row>
    <row r="777" spans="1:14" ht="21.75" customHeight="1" outlineLevel="1">
      <c r="A777" s="407" t="s">
        <v>1167</v>
      </c>
      <c r="B777" s="412">
        <v>102</v>
      </c>
      <c r="C777" s="397" t="s">
        <v>132</v>
      </c>
      <c r="D777" s="398" t="s">
        <v>5608</v>
      </c>
      <c r="E777" s="399">
        <v>256.01377000000002</v>
      </c>
      <c r="F777" s="394" t="s">
        <v>3496</v>
      </c>
      <c r="G777" s="399" t="s">
        <v>5609</v>
      </c>
      <c r="H777" s="399" t="s">
        <v>5610</v>
      </c>
      <c r="I777" s="399" t="s">
        <v>441</v>
      </c>
      <c r="J777" s="119">
        <v>6100013476</v>
      </c>
      <c r="K777" s="122">
        <v>41207</v>
      </c>
      <c r="L777" s="167" t="s">
        <v>3498</v>
      </c>
      <c r="M777" s="171" t="s">
        <v>5395</v>
      </c>
      <c r="N777" s="394" t="s">
        <v>5611</v>
      </c>
    </row>
    <row r="778" spans="1:14" outlineLevel="1">
      <c r="A778" s="407"/>
      <c r="B778" s="412"/>
      <c r="C778" s="397"/>
      <c r="D778" s="398"/>
      <c r="E778" s="399"/>
      <c r="F778" s="394"/>
      <c r="G778" s="399"/>
      <c r="H778" s="399"/>
      <c r="I778" s="399"/>
      <c r="J778" s="119">
        <v>6100015110</v>
      </c>
      <c r="K778" s="122">
        <v>41323</v>
      </c>
      <c r="L778" s="167" t="s">
        <v>5612</v>
      </c>
      <c r="M778" s="171" t="s">
        <v>5395</v>
      </c>
      <c r="N778" s="394"/>
    </row>
    <row r="779" spans="1:14" s="148" customFormat="1">
      <c r="A779" s="226" t="s">
        <v>908</v>
      </c>
      <c r="B779" s="392" t="s">
        <v>909</v>
      </c>
      <c r="C779" s="410"/>
      <c r="D779" s="410"/>
      <c r="E779" s="133">
        <f>SUM(E780:E897)</f>
        <v>18772.75347</v>
      </c>
      <c r="F779" s="147" t="s">
        <v>441</v>
      </c>
      <c r="G779" s="144" t="s">
        <v>441</v>
      </c>
      <c r="H779" s="144" t="s">
        <v>441</v>
      </c>
      <c r="I779" s="144" t="s">
        <v>441</v>
      </c>
      <c r="J779" s="145"/>
      <c r="K779" s="146"/>
      <c r="L779" s="147"/>
      <c r="M779" s="229"/>
      <c r="N779" s="207"/>
    </row>
    <row r="780" spans="1:14" ht="31.5" outlineLevel="1">
      <c r="A780" s="175" t="s">
        <v>1168</v>
      </c>
      <c r="B780" s="119" t="s">
        <v>316</v>
      </c>
      <c r="C780" s="168" t="s">
        <v>132</v>
      </c>
      <c r="D780" s="169" t="s">
        <v>5613</v>
      </c>
      <c r="E780" s="170">
        <v>0</v>
      </c>
      <c r="F780" s="167" t="s">
        <v>5614</v>
      </c>
      <c r="G780" s="170" t="s">
        <v>5615</v>
      </c>
      <c r="H780" s="170" t="s">
        <v>555</v>
      </c>
      <c r="I780" s="170" t="s">
        <v>5616</v>
      </c>
      <c r="J780" s="119">
        <v>6100006542</v>
      </c>
      <c r="K780" s="122">
        <v>40736</v>
      </c>
      <c r="L780" s="167" t="s">
        <v>5617</v>
      </c>
      <c r="M780" s="171" t="s">
        <v>5618</v>
      </c>
      <c r="N780" s="167" t="s">
        <v>5619</v>
      </c>
    </row>
    <row r="781" spans="1:14" ht="31.5" outlineLevel="1">
      <c r="A781" s="175" t="s">
        <v>1169</v>
      </c>
      <c r="B781" s="119" t="s">
        <v>317</v>
      </c>
      <c r="C781" s="168" t="s">
        <v>132</v>
      </c>
      <c r="D781" s="184" t="s">
        <v>5620</v>
      </c>
      <c r="E781" s="170">
        <v>0</v>
      </c>
      <c r="F781" s="167" t="s">
        <v>5614</v>
      </c>
      <c r="G781" s="170" t="s">
        <v>5621</v>
      </c>
      <c r="H781" s="170" t="s">
        <v>455</v>
      </c>
      <c r="I781" s="170" t="s">
        <v>576</v>
      </c>
      <c r="J781" s="119">
        <v>6100008788</v>
      </c>
      <c r="K781" s="122">
        <v>40903</v>
      </c>
      <c r="L781" s="167" t="s">
        <v>5622</v>
      </c>
      <c r="M781" s="171" t="s">
        <v>5618</v>
      </c>
      <c r="N781" s="167" t="s">
        <v>5623</v>
      </c>
    </row>
    <row r="782" spans="1:14" ht="31.5" outlineLevel="1">
      <c r="A782" s="175" t="s">
        <v>1170</v>
      </c>
      <c r="B782" s="119" t="s">
        <v>318</v>
      </c>
      <c r="C782" s="168" t="s">
        <v>132</v>
      </c>
      <c r="D782" s="184" t="s">
        <v>5624</v>
      </c>
      <c r="E782" s="170">
        <v>0</v>
      </c>
      <c r="F782" s="167" t="s">
        <v>5625</v>
      </c>
      <c r="G782" s="170" t="s">
        <v>3500</v>
      </c>
      <c r="H782" s="170" t="s">
        <v>556</v>
      </c>
      <c r="I782" s="170" t="s">
        <v>573</v>
      </c>
      <c r="J782" s="119">
        <v>6100009409</v>
      </c>
      <c r="K782" s="122">
        <v>40968</v>
      </c>
      <c r="L782" s="167" t="s">
        <v>5626</v>
      </c>
      <c r="M782" s="171" t="s">
        <v>5618</v>
      </c>
      <c r="N782" s="167" t="s">
        <v>5627</v>
      </c>
    </row>
    <row r="783" spans="1:14" ht="31.5" outlineLevel="1">
      <c r="A783" s="175" t="s">
        <v>1171</v>
      </c>
      <c r="B783" s="119" t="s">
        <v>319</v>
      </c>
      <c r="C783" s="168" t="s">
        <v>132</v>
      </c>
      <c r="D783" s="184" t="s">
        <v>5628</v>
      </c>
      <c r="E783" s="170">
        <v>0</v>
      </c>
      <c r="F783" s="167" t="s">
        <v>5625</v>
      </c>
      <c r="G783" s="170" t="s">
        <v>570</v>
      </c>
      <c r="H783" s="170" t="s">
        <v>553</v>
      </c>
      <c r="I783" s="170" t="s">
        <v>580</v>
      </c>
      <c r="J783" s="119">
        <v>6100009503</v>
      </c>
      <c r="K783" s="122">
        <v>40975</v>
      </c>
      <c r="L783" s="167" t="s">
        <v>259</v>
      </c>
      <c r="M783" s="171" t="s">
        <v>5618</v>
      </c>
      <c r="N783" s="167" t="s">
        <v>5629</v>
      </c>
    </row>
    <row r="784" spans="1:14" ht="47.25" outlineLevel="1">
      <c r="A784" s="175" t="s">
        <v>1172</v>
      </c>
      <c r="B784" s="119" t="s">
        <v>320</v>
      </c>
      <c r="C784" s="168" t="s">
        <v>132</v>
      </c>
      <c r="D784" s="184" t="s">
        <v>5630</v>
      </c>
      <c r="E784" s="170">
        <v>30.308150000000001</v>
      </c>
      <c r="F784" s="167" t="s">
        <v>4611</v>
      </c>
      <c r="G784" s="170" t="s">
        <v>3296</v>
      </c>
      <c r="H784" s="170" t="s">
        <v>3297</v>
      </c>
      <c r="I784" s="170" t="s">
        <v>3295</v>
      </c>
      <c r="J784" s="119">
        <v>6100015031</v>
      </c>
      <c r="K784" s="122" t="s">
        <v>3283</v>
      </c>
      <c r="L784" s="167" t="s">
        <v>3501</v>
      </c>
      <c r="M784" s="171" t="s">
        <v>5618</v>
      </c>
      <c r="N784" s="167" t="s">
        <v>5631</v>
      </c>
    </row>
    <row r="785" spans="1:14" ht="47.25" outlineLevel="1">
      <c r="A785" s="175" t="s">
        <v>1173</v>
      </c>
      <c r="B785" s="119" t="s">
        <v>321</v>
      </c>
      <c r="C785" s="168" t="s">
        <v>132</v>
      </c>
      <c r="D785" s="184" t="s">
        <v>5632</v>
      </c>
      <c r="E785" s="170">
        <v>498.59780999999998</v>
      </c>
      <c r="F785" s="167" t="s">
        <v>5633</v>
      </c>
      <c r="G785" s="170" t="s">
        <v>5634</v>
      </c>
      <c r="H785" s="170" t="s">
        <v>3287</v>
      </c>
      <c r="I785" s="170" t="s">
        <v>3288</v>
      </c>
      <c r="J785" s="119">
        <v>6100014736</v>
      </c>
      <c r="K785" s="122" t="s">
        <v>149</v>
      </c>
      <c r="L785" s="167" t="s">
        <v>3289</v>
      </c>
      <c r="M785" s="171" t="s">
        <v>5618</v>
      </c>
      <c r="N785" s="167" t="s">
        <v>5635</v>
      </c>
    </row>
    <row r="786" spans="1:14" ht="47.25" outlineLevel="1">
      <c r="A786" s="175" t="s">
        <v>1174</v>
      </c>
      <c r="B786" s="119" t="s">
        <v>322</v>
      </c>
      <c r="C786" s="168" t="s">
        <v>132</v>
      </c>
      <c r="D786" s="184" t="s">
        <v>5636</v>
      </c>
      <c r="E786" s="170">
        <v>26.459330000000001</v>
      </c>
      <c r="F786" s="167" t="s">
        <v>3693</v>
      </c>
      <c r="G786" s="170" t="s">
        <v>3502</v>
      </c>
      <c r="H786" s="170" t="s">
        <v>3503</v>
      </c>
      <c r="I786" s="170" t="s">
        <v>3504</v>
      </c>
      <c r="J786" s="119">
        <v>6100014932</v>
      </c>
      <c r="K786" s="122" t="s">
        <v>153</v>
      </c>
      <c r="L786" s="167" t="s">
        <v>3505</v>
      </c>
      <c r="M786" s="171" t="s">
        <v>5618</v>
      </c>
      <c r="N786" s="167" t="s">
        <v>5637</v>
      </c>
    </row>
    <row r="787" spans="1:14" ht="47.25" outlineLevel="1">
      <c r="A787" s="175" t="s">
        <v>1175</v>
      </c>
      <c r="B787" s="119" t="s">
        <v>323</v>
      </c>
      <c r="C787" s="168" t="s">
        <v>132</v>
      </c>
      <c r="D787" s="184" t="s">
        <v>5638</v>
      </c>
      <c r="E787" s="170">
        <v>9.3929500000000008</v>
      </c>
      <c r="F787" s="167" t="s">
        <v>5639</v>
      </c>
      <c r="G787" s="170" t="s">
        <v>3506</v>
      </c>
      <c r="H787" s="170" t="s">
        <v>3507</v>
      </c>
      <c r="I787" s="170" t="s">
        <v>3508</v>
      </c>
      <c r="J787" s="119">
        <v>6100015991</v>
      </c>
      <c r="K787" s="122" t="s">
        <v>163</v>
      </c>
      <c r="L787" s="167" t="s">
        <v>3337</v>
      </c>
      <c r="M787" s="171" t="s">
        <v>5618</v>
      </c>
      <c r="N787" s="167" t="s">
        <v>5640</v>
      </c>
    </row>
    <row r="788" spans="1:14" ht="47.25" outlineLevel="1">
      <c r="A788" s="175" t="s">
        <v>1176</v>
      </c>
      <c r="B788" s="119" t="s">
        <v>324</v>
      </c>
      <c r="C788" s="168" t="s">
        <v>132</v>
      </c>
      <c r="D788" s="184" t="s">
        <v>5641</v>
      </c>
      <c r="E788" s="170">
        <v>4.6697600000000001</v>
      </c>
      <c r="F788" s="167" t="s">
        <v>3693</v>
      </c>
      <c r="G788" s="170" t="s">
        <v>3509</v>
      </c>
      <c r="H788" s="170" t="s">
        <v>3510</v>
      </c>
      <c r="I788" s="170" t="s">
        <v>3511</v>
      </c>
      <c r="J788" s="119">
        <v>6100019499</v>
      </c>
      <c r="K788" s="122">
        <v>41537</v>
      </c>
      <c r="L788" s="167" t="s">
        <v>5642</v>
      </c>
      <c r="M788" s="171" t="s">
        <v>5618</v>
      </c>
      <c r="N788" s="167" t="s">
        <v>5643</v>
      </c>
    </row>
    <row r="789" spans="1:14" ht="47.25" customHeight="1" outlineLevel="1">
      <c r="A789" s="175" t="s">
        <v>1177</v>
      </c>
      <c r="B789" s="211" t="s">
        <v>325</v>
      </c>
      <c r="C789" s="168" t="s">
        <v>132</v>
      </c>
      <c r="D789" s="169" t="s">
        <v>5644</v>
      </c>
      <c r="E789" s="170">
        <v>0</v>
      </c>
      <c r="F789" s="167" t="s">
        <v>3693</v>
      </c>
      <c r="G789" s="170" t="s">
        <v>3513</v>
      </c>
      <c r="H789" s="170" t="s">
        <v>3512</v>
      </c>
      <c r="I789" s="170" t="s">
        <v>3514</v>
      </c>
      <c r="J789" s="119">
        <v>6100018121</v>
      </c>
      <c r="K789" s="122">
        <v>41495</v>
      </c>
      <c r="L789" s="167" t="s">
        <v>5645</v>
      </c>
      <c r="M789" s="171" t="s">
        <v>5618</v>
      </c>
      <c r="N789" s="394" t="s">
        <v>5646</v>
      </c>
    </row>
    <row r="790" spans="1:14" ht="47.25" outlineLevel="1">
      <c r="A790" s="175" t="s">
        <v>1178</v>
      </c>
      <c r="B790" s="211" t="s">
        <v>325</v>
      </c>
      <c r="C790" s="168" t="s">
        <v>132</v>
      </c>
      <c r="D790" s="169" t="s">
        <v>5647</v>
      </c>
      <c r="E790" s="170">
        <v>0</v>
      </c>
      <c r="F790" s="167" t="s">
        <v>3693</v>
      </c>
      <c r="G790" s="170" t="s">
        <v>3513</v>
      </c>
      <c r="H790" s="170" t="s">
        <v>3512</v>
      </c>
      <c r="I790" s="170" t="s">
        <v>3514</v>
      </c>
      <c r="J790" s="119">
        <v>6100018372</v>
      </c>
      <c r="K790" s="122">
        <v>41507</v>
      </c>
      <c r="L790" s="167" t="s">
        <v>5648</v>
      </c>
      <c r="M790" s="171" t="s">
        <v>5618</v>
      </c>
      <c r="N790" s="394"/>
    </row>
    <row r="791" spans="1:14" ht="63" outlineLevel="1">
      <c r="A791" s="175" t="s">
        <v>1179</v>
      </c>
      <c r="B791" s="119" t="s">
        <v>326</v>
      </c>
      <c r="C791" s="168" t="s">
        <v>132</v>
      </c>
      <c r="D791" s="184" t="s">
        <v>5649</v>
      </c>
      <c r="E791" s="170">
        <v>15.72451</v>
      </c>
      <c r="F791" s="167" t="s">
        <v>3693</v>
      </c>
      <c r="G791" s="170" t="s">
        <v>3516</v>
      </c>
      <c r="H791" s="170" t="s">
        <v>3512</v>
      </c>
      <c r="I791" s="170" t="s">
        <v>3517</v>
      </c>
      <c r="J791" s="119">
        <v>6100015721</v>
      </c>
      <c r="K791" s="122" t="s">
        <v>3430</v>
      </c>
      <c r="L791" s="167" t="s">
        <v>5650</v>
      </c>
      <c r="M791" s="171" t="s">
        <v>5618</v>
      </c>
      <c r="N791" s="167" t="s">
        <v>5651</v>
      </c>
    </row>
    <row r="792" spans="1:14" ht="47.25" outlineLevel="1">
      <c r="A792" s="175" t="s">
        <v>1180</v>
      </c>
      <c r="B792" s="119" t="s">
        <v>327</v>
      </c>
      <c r="C792" s="168" t="s">
        <v>132</v>
      </c>
      <c r="D792" s="169" t="s">
        <v>5652</v>
      </c>
      <c r="E792" s="170">
        <v>17.804500000000001</v>
      </c>
      <c r="F792" s="167" t="s">
        <v>3693</v>
      </c>
      <c r="G792" s="170" t="s">
        <v>3518</v>
      </c>
      <c r="H792" s="170" t="s">
        <v>3519</v>
      </c>
      <c r="I792" s="170" t="s">
        <v>3520</v>
      </c>
      <c r="J792" s="119">
        <v>6100017385</v>
      </c>
      <c r="K792" s="122" t="s">
        <v>167</v>
      </c>
      <c r="L792" s="167" t="s">
        <v>5653</v>
      </c>
      <c r="M792" s="171" t="s">
        <v>5654</v>
      </c>
      <c r="N792" s="167" t="s">
        <v>5655</v>
      </c>
    </row>
    <row r="793" spans="1:14" ht="47.25" outlineLevel="1">
      <c r="A793" s="175" t="s">
        <v>1181</v>
      </c>
      <c r="B793" s="119" t="s">
        <v>328</v>
      </c>
      <c r="C793" s="168" t="s">
        <v>132</v>
      </c>
      <c r="D793" s="184" t="s">
        <v>5656</v>
      </c>
      <c r="E793" s="170">
        <v>4.6697600000000001</v>
      </c>
      <c r="F793" s="167" t="s">
        <v>3693</v>
      </c>
      <c r="G793" s="170" t="s">
        <v>3521</v>
      </c>
      <c r="H793" s="170" t="s">
        <v>3512</v>
      </c>
      <c r="I793" s="170" t="s">
        <v>3522</v>
      </c>
      <c r="J793" s="119">
        <v>6100018070</v>
      </c>
      <c r="K793" s="122">
        <v>41494</v>
      </c>
      <c r="L793" s="167" t="s">
        <v>5657</v>
      </c>
      <c r="M793" s="171" t="s">
        <v>5654</v>
      </c>
      <c r="N793" s="394" t="s">
        <v>5658</v>
      </c>
    </row>
    <row r="794" spans="1:14" ht="31.5" outlineLevel="1">
      <c r="A794" s="175" t="s">
        <v>1182</v>
      </c>
      <c r="B794" s="119" t="s">
        <v>328</v>
      </c>
      <c r="C794" s="168" t="s">
        <v>132</v>
      </c>
      <c r="D794" s="169" t="s">
        <v>5659</v>
      </c>
      <c r="E794" s="170">
        <v>0</v>
      </c>
      <c r="F794" s="167" t="s">
        <v>3693</v>
      </c>
      <c r="G794" s="170" t="s">
        <v>3521</v>
      </c>
      <c r="H794" s="170" t="s">
        <v>3512</v>
      </c>
      <c r="I794" s="170" t="s">
        <v>3522</v>
      </c>
      <c r="J794" s="119">
        <v>6100018161</v>
      </c>
      <c r="K794" s="122">
        <v>41499</v>
      </c>
      <c r="L794" s="167" t="s">
        <v>5660</v>
      </c>
      <c r="M794" s="171" t="s">
        <v>5654</v>
      </c>
      <c r="N794" s="394"/>
    </row>
    <row r="795" spans="1:14" ht="31.5" outlineLevel="1">
      <c r="A795" s="175" t="s">
        <v>1183</v>
      </c>
      <c r="B795" s="119" t="s">
        <v>328</v>
      </c>
      <c r="C795" s="168" t="s">
        <v>132</v>
      </c>
      <c r="D795" s="169" t="s">
        <v>5661</v>
      </c>
      <c r="E795" s="170">
        <v>0</v>
      </c>
      <c r="F795" s="167" t="s">
        <v>3693</v>
      </c>
      <c r="G795" s="170" t="s">
        <v>3521</v>
      </c>
      <c r="H795" s="170" t="s">
        <v>3512</v>
      </c>
      <c r="I795" s="170" t="s">
        <v>3522</v>
      </c>
      <c r="J795" s="119">
        <v>6100019367</v>
      </c>
      <c r="K795" s="122">
        <v>41537</v>
      </c>
      <c r="L795" s="167" t="s">
        <v>5662</v>
      </c>
      <c r="M795" s="171" t="s">
        <v>5654</v>
      </c>
      <c r="N795" s="394"/>
    </row>
    <row r="796" spans="1:14" ht="47.25" outlineLevel="1">
      <c r="A796" s="175" t="s">
        <v>1184</v>
      </c>
      <c r="B796" s="211" t="s">
        <v>329</v>
      </c>
      <c r="C796" s="168" t="s">
        <v>132</v>
      </c>
      <c r="D796" s="169" t="s">
        <v>5663</v>
      </c>
      <c r="E796" s="170">
        <v>37.444389999999999</v>
      </c>
      <c r="F796" s="167" t="s">
        <v>3693</v>
      </c>
      <c r="G796" s="170" t="s">
        <v>3524</v>
      </c>
      <c r="H796" s="170" t="s">
        <v>3525</v>
      </c>
      <c r="I796" s="170" t="s">
        <v>3526</v>
      </c>
      <c r="J796" s="119">
        <v>6100017990</v>
      </c>
      <c r="K796" s="122" t="s">
        <v>165</v>
      </c>
      <c r="L796" s="167" t="s">
        <v>5664</v>
      </c>
      <c r="M796" s="171" t="s">
        <v>5654</v>
      </c>
      <c r="N796" s="394" t="s">
        <v>5665</v>
      </c>
    </row>
    <row r="797" spans="1:14" ht="47.25" outlineLevel="1">
      <c r="A797" s="175" t="s">
        <v>1185</v>
      </c>
      <c r="B797" s="211" t="s">
        <v>329</v>
      </c>
      <c r="C797" s="168" t="s">
        <v>132</v>
      </c>
      <c r="D797" s="169" t="s">
        <v>5666</v>
      </c>
      <c r="E797" s="170">
        <v>0</v>
      </c>
      <c r="F797" s="167" t="s">
        <v>3693</v>
      </c>
      <c r="G797" s="170" t="s">
        <v>3524</v>
      </c>
      <c r="H797" s="170" t="s">
        <v>3525</v>
      </c>
      <c r="I797" s="170" t="s">
        <v>3526</v>
      </c>
      <c r="J797" s="119">
        <v>6100018197</v>
      </c>
      <c r="K797" s="122">
        <v>41502</v>
      </c>
      <c r="L797" s="167" t="s">
        <v>3527</v>
      </c>
      <c r="M797" s="171" t="s">
        <v>5654</v>
      </c>
      <c r="N797" s="394"/>
    </row>
    <row r="798" spans="1:14" ht="57.75" customHeight="1" outlineLevel="1">
      <c r="A798" s="175" t="s">
        <v>1186</v>
      </c>
      <c r="B798" s="119" t="s">
        <v>330</v>
      </c>
      <c r="C798" s="168" t="s">
        <v>132</v>
      </c>
      <c r="D798" s="184" t="s">
        <v>5667</v>
      </c>
      <c r="E798" s="170">
        <v>19.072579999999999</v>
      </c>
      <c r="F798" s="167" t="s">
        <v>4518</v>
      </c>
      <c r="G798" s="170" t="s">
        <v>3529</v>
      </c>
      <c r="H798" s="170" t="s">
        <v>3530</v>
      </c>
      <c r="I798" s="170" t="s">
        <v>5668</v>
      </c>
      <c r="J798" s="119">
        <v>6100016675</v>
      </c>
      <c r="K798" s="122" t="s">
        <v>179</v>
      </c>
      <c r="L798" s="167" t="s">
        <v>5669</v>
      </c>
      <c r="M798" s="171" t="s">
        <v>5654</v>
      </c>
      <c r="N798" s="394" t="s">
        <v>5670</v>
      </c>
    </row>
    <row r="799" spans="1:14" outlineLevel="1">
      <c r="A799" s="175" t="s">
        <v>1187</v>
      </c>
      <c r="B799" s="119" t="s">
        <v>330</v>
      </c>
      <c r="C799" s="168" t="s">
        <v>132</v>
      </c>
      <c r="D799" s="184" t="s">
        <v>5671</v>
      </c>
      <c r="E799" s="170">
        <v>0</v>
      </c>
      <c r="F799" s="167" t="s">
        <v>4518</v>
      </c>
      <c r="G799" s="170" t="s">
        <v>3529</v>
      </c>
      <c r="H799" s="170" t="s">
        <v>3530</v>
      </c>
      <c r="I799" s="170" t="s">
        <v>5668</v>
      </c>
      <c r="J799" s="119">
        <v>6100016988</v>
      </c>
      <c r="K799" s="122" t="s">
        <v>3360</v>
      </c>
      <c r="L799" s="167" t="s">
        <v>5672</v>
      </c>
      <c r="M799" s="171" t="s">
        <v>5654</v>
      </c>
      <c r="N799" s="394"/>
    </row>
    <row r="800" spans="1:14" ht="47.25" outlineLevel="1">
      <c r="A800" s="175" t="s">
        <v>1188</v>
      </c>
      <c r="B800" s="211" t="s">
        <v>331</v>
      </c>
      <c r="C800" s="168" t="s">
        <v>132</v>
      </c>
      <c r="D800" s="169" t="s">
        <v>5673</v>
      </c>
      <c r="E800" s="170">
        <v>111.02920999999999</v>
      </c>
      <c r="F800" s="167" t="s">
        <v>4518</v>
      </c>
      <c r="G800" s="170" t="s">
        <v>3531</v>
      </c>
      <c r="H800" s="170" t="s">
        <v>3057</v>
      </c>
      <c r="I800" s="170" t="s">
        <v>5674</v>
      </c>
      <c r="J800" s="119">
        <v>6100015793</v>
      </c>
      <c r="K800" s="122" t="s">
        <v>166</v>
      </c>
      <c r="L800" s="167" t="s">
        <v>277</v>
      </c>
      <c r="M800" s="171" t="s">
        <v>5654</v>
      </c>
      <c r="N800" s="167" t="s">
        <v>5675</v>
      </c>
    </row>
    <row r="801" spans="1:14" ht="47.25" outlineLevel="1">
      <c r="A801" s="175" t="s">
        <v>1189</v>
      </c>
      <c r="B801" s="119" t="s">
        <v>332</v>
      </c>
      <c r="C801" s="168" t="s">
        <v>132</v>
      </c>
      <c r="D801" s="184" t="s">
        <v>5676</v>
      </c>
      <c r="E801" s="170">
        <v>18.175339999999998</v>
      </c>
      <c r="F801" s="167" t="s">
        <v>4518</v>
      </c>
      <c r="G801" s="170" t="s">
        <v>3533</v>
      </c>
      <c r="H801" s="170" t="s">
        <v>3525</v>
      </c>
      <c r="I801" s="170" t="s">
        <v>5677</v>
      </c>
      <c r="J801" s="119">
        <v>6100015127</v>
      </c>
      <c r="K801" s="122" t="s">
        <v>183</v>
      </c>
      <c r="L801" s="167" t="s">
        <v>5678</v>
      </c>
      <c r="M801" s="171" t="s">
        <v>5654</v>
      </c>
      <c r="N801" s="394" t="s">
        <v>5679</v>
      </c>
    </row>
    <row r="802" spans="1:14" ht="31.5" outlineLevel="1">
      <c r="A802" s="175" t="s">
        <v>1190</v>
      </c>
      <c r="B802" s="119" t="s">
        <v>332</v>
      </c>
      <c r="C802" s="168" t="s">
        <v>132</v>
      </c>
      <c r="D802" s="169" t="s">
        <v>5680</v>
      </c>
      <c r="E802" s="170">
        <v>0</v>
      </c>
      <c r="F802" s="167" t="s">
        <v>4518</v>
      </c>
      <c r="G802" s="170" t="s">
        <v>3533</v>
      </c>
      <c r="H802" s="170" t="s">
        <v>3525</v>
      </c>
      <c r="I802" s="170" t="s">
        <v>5677</v>
      </c>
      <c r="J802" s="119">
        <v>6100017582</v>
      </c>
      <c r="K802" s="122" t="s">
        <v>167</v>
      </c>
      <c r="L802" s="167" t="s">
        <v>3534</v>
      </c>
      <c r="M802" s="171" t="s">
        <v>5654</v>
      </c>
      <c r="N802" s="394"/>
    </row>
    <row r="803" spans="1:14" ht="47.25" outlineLevel="1">
      <c r="A803" s="175" t="s">
        <v>1191</v>
      </c>
      <c r="B803" s="211" t="s">
        <v>333</v>
      </c>
      <c r="C803" s="168" t="s">
        <v>132</v>
      </c>
      <c r="D803" s="169" t="s">
        <v>5681</v>
      </c>
      <c r="E803" s="170">
        <v>0</v>
      </c>
      <c r="F803" s="167" t="s">
        <v>3640</v>
      </c>
      <c r="G803" s="170" t="s">
        <v>3535</v>
      </c>
      <c r="H803" s="170" t="s">
        <v>3525</v>
      </c>
      <c r="I803" s="170" t="s">
        <v>550</v>
      </c>
      <c r="J803" s="119">
        <v>6100019445</v>
      </c>
      <c r="K803" s="122">
        <v>41527</v>
      </c>
      <c r="L803" s="167" t="s">
        <v>3536</v>
      </c>
      <c r="M803" s="171" t="s">
        <v>5682</v>
      </c>
      <c r="N803" s="394" t="s">
        <v>5683</v>
      </c>
    </row>
    <row r="804" spans="1:14" ht="47.25" outlineLevel="1">
      <c r="A804" s="175" t="s">
        <v>1192</v>
      </c>
      <c r="B804" s="211" t="s">
        <v>333</v>
      </c>
      <c r="C804" s="168" t="s">
        <v>132</v>
      </c>
      <c r="D804" s="169" t="s">
        <v>5684</v>
      </c>
      <c r="E804" s="170">
        <v>2.5095800000000001</v>
      </c>
      <c r="F804" s="167" t="s">
        <v>3640</v>
      </c>
      <c r="G804" s="170" t="s">
        <v>3535</v>
      </c>
      <c r="H804" s="170" t="s">
        <v>3525</v>
      </c>
      <c r="I804" s="170" t="s">
        <v>550</v>
      </c>
      <c r="J804" s="119">
        <v>6100019744</v>
      </c>
      <c r="K804" s="122">
        <v>41551</v>
      </c>
      <c r="L804" s="167" t="s">
        <v>5685</v>
      </c>
      <c r="M804" s="171" t="s">
        <v>5682</v>
      </c>
      <c r="N804" s="394"/>
    </row>
    <row r="805" spans="1:14" ht="47.25" outlineLevel="1">
      <c r="A805" s="175" t="s">
        <v>1193</v>
      </c>
      <c r="B805" s="211" t="s">
        <v>333</v>
      </c>
      <c r="C805" s="168" t="s">
        <v>132</v>
      </c>
      <c r="D805" s="169" t="s">
        <v>5686</v>
      </c>
      <c r="E805" s="170">
        <v>2.5095800000000001</v>
      </c>
      <c r="F805" s="167" t="s">
        <v>3640</v>
      </c>
      <c r="G805" s="170" t="s">
        <v>3535</v>
      </c>
      <c r="H805" s="170" t="s">
        <v>3525</v>
      </c>
      <c r="I805" s="170" t="s">
        <v>550</v>
      </c>
      <c r="J805" s="119">
        <v>6100020233</v>
      </c>
      <c r="K805" s="122">
        <v>41923</v>
      </c>
      <c r="L805" s="167" t="s">
        <v>5687</v>
      </c>
      <c r="M805" s="171" t="s">
        <v>5682</v>
      </c>
      <c r="N805" s="394"/>
    </row>
    <row r="806" spans="1:14" ht="31.5" outlineLevel="1">
      <c r="A806" s="175" t="s">
        <v>1194</v>
      </c>
      <c r="B806" s="119" t="s">
        <v>334</v>
      </c>
      <c r="C806" s="168" t="s">
        <v>132</v>
      </c>
      <c r="D806" s="184" t="s">
        <v>5688</v>
      </c>
      <c r="E806" s="170">
        <v>17740.775399999999</v>
      </c>
      <c r="F806" s="167" t="s">
        <v>5689</v>
      </c>
      <c r="G806" s="170" t="s">
        <v>5690</v>
      </c>
      <c r="H806" s="170" t="s">
        <v>3538</v>
      </c>
      <c r="I806" s="170" t="s">
        <v>5691</v>
      </c>
      <c r="J806" s="119">
        <v>6100012020</v>
      </c>
      <c r="K806" s="122">
        <v>41136</v>
      </c>
      <c r="L806" s="167" t="s">
        <v>5692</v>
      </c>
      <c r="M806" s="171" t="s">
        <v>5682</v>
      </c>
      <c r="N806" s="167" t="s">
        <v>5693</v>
      </c>
    </row>
    <row r="807" spans="1:14" ht="47.25" customHeight="1" outlineLevel="1">
      <c r="A807" s="175" t="s">
        <v>1195</v>
      </c>
      <c r="B807" s="211" t="s">
        <v>335</v>
      </c>
      <c r="C807" s="168" t="s">
        <v>132</v>
      </c>
      <c r="D807" s="169" t="s">
        <v>5694</v>
      </c>
      <c r="E807" s="170">
        <v>0</v>
      </c>
      <c r="F807" s="167" t="s">
        <v>4518</v>
      </c>
      <c r="G807" s="170" t="s">
        <v>3537</v>
      </c>
      <c r="H807" s="170" t="s">
        <v>3538</v>
      </c>
      <c r="I807" s="170" t="s">
        <v>5695</v>
      </c>
      <c r="J807" s="119">
        <v>6100017578</v>
      </c>
      <c r="K807" s="122" t="s">
        <v>3464</v>
      </c>
      <c r="L807" s="167" t="s">
        <v>299</v>
      </c>
      <c r="M807" s="171" t="s">
        <v>5682</v>
      </c>
      <c r="N807" s="394" t="s">
        <v>5696</v>
      </c>
    </row>
    <row r="808" spans="1:14" ht="47.25" outlineLevel="1">
      <c r="A808" s="175" t="s">
        <v>1196</v>
      </c>
      <c r="B808" s="211" t="s">
        <v>335</v>
      </c>
      <c r="C808" s="168" t="s">
        <v>132</v>
      </c>
      <c r="D808" s="169" t="s">
        <v>5058</v>
      </c>
      <c r="E808" s="170">
        <v>0</v>
      </c>
      <c r="F808" s="167" t="s">
        <v>4518</v>
      </c>
      <c r="G808" s="170" t="s">
        <v>3537</v>
      </c>
      <c r="H808" s="170" t="s">
        <v>3538</v>
      </c>
      <c r="I808" s="170" t="s">
        <v>5695</v>
      </c>
      <c r="J808" s="119">
        <v>6100017840</v>
      </c>
      <c r="K808" s="122" t="s">
        <v>3523</v>
      </c>
      <c r="L808" s="167" t="s">
        <v>5697</v>
      </c>
      <c r="M808" s="171" t="s">
        <v>5682</v>
      </c>
      <c r="N808" s="394"/>
    </row>
    <row r="809" spans="1:14" ht="47.25" outlineLevel="1">
      <c r="A809" s="175" t="s">
        <v>1197</v>
      </c>
      <c r="B809" s="211" t="s">
        <v>335</v>
      </c>
      <c r="C809" s="168" t="s">
        <v>132</v>
      </c>
      <c r="D809" s="169" t="s">
        <v>5698</v>
      </c>
      <c r="E809" s="170">
        <v>0</v>
      </c>
      <c r="F809" s="167" t="s">
        <v>4518</v>
      </c>
      <c r="G809" s="170" t="s">
        <v>3537</v>
      </c>
      <c r="H809" s="170" t="s">
        <v>3538</v>
      </c>
      <c r="I809" s="170" t="s">
        <v>5695</v>
      </c>
      <c r="J809" s="119">
        <v>6100018069</v>
      </c>
      <c r="K809" s="122">
        <v>41494</v>
      </c>
      <c r="L809" s="167" t="s">
        <v>5699</v>
      </c>
      <c r="M809" s="171" t="s">
        <v>5682</v>
      </c>
      <c r="N809" s="394"/>
    </row>
    <row r="810" spans="1:14" ht="31.5" outlineLevel="1">
      <c r="A810" s="175" t="s">
        <v>1198</v>
      </c>
      <c r="B810" s="211" t="s">
        <v>336</v>
      </c>
      <c r="C810" s="168" t="s">
        <v>132</v>
      </c>
      <c r="D810" s="169" t="s">
        <v>5700</v>
      </c>
      <c r="E810" s="170">
        <v>0</v>
      </c>
      <c r="F810" s="167" t="s">
        <v>3640</v>
      </c>
      <c r="G810" s="170" t="s">
        <v>3539</v>
      </c>
      <c r="H810" s="170" t="s">
        <v>3538</v>
      </c>
      <c r="I810" s="170" t="s">
        <v>5701</v>
      </c>
      <c r="J810" s="119">
        <v>6100020304</v>
      </c>
      <c r="K810" s="122">
        <v>41568</v>
      </c>
      <c r="L810" s="167" t="s">
        <v>5702</v>
      </c>
      <c r="M810" s="171" t="s">
        <v>5682</v>
      </c>
      <c r="N810" s="167" t="s">
        <v>5703</v>
      </c>
    </row>
    <row r="811" spans="1:14" ht="47.25" outlineLevel="1">
      <c r="A811" s="175" t="s">
        <v>1199</v>
      </c>
      <c r="B811" s="211" t="s">
        <v>337</v>
      </c>
      <c r="C811" s="168" t="s">
        <v>132</v>
      </c>
      <c r="D811" s="169" t="s">
        <v>5704</v>
      </c>
      <c r="E811" s="170">
        <v>0</v>
      </c>
      <c r="F811" s="167" t="s">
        <v>3652</v>
      </c>
      <c r="G811" s="170" t="s">
        <v>3540</v>
      </c>
      <c r="H811" s="170" t="s">
        <v>3541</v>
      </c>
      <c r="I811" s="170" t="s">
        <v>5705</v>
      </c>
      <c r="J811" s="119">
        <v>6100017609</v>
      </c>
      <c r="K811" s="122">
        <v>41453</v>
      </c>
      <c r="L811" s="167" t="s">
        <v>5706</v>
      </c>
      <c r="M811" s="171" t="s">
        <v>5682</v>
      </c>
      <c r="N811" s="394" t="s">
        <v>5707</v>
      </c>
    </row>
    <row r="812" spans="1:14" ht="47.25" customHeight="1" outlineLevel="1">
      <c r="A812" s="175" t="s">
        <v>1200</v>
      </c>
      <c r="B812" s="211" t="s">
        <v>337</v>
      </c>
      <c r="C812" s="168" t="s">
        <v>132</v>
      </c>
      <c r="D812" s="169" t="s">
        <v>5708</v>
      </c>
      <c r="E812" s="170">
        <v>0</v>
      </c>
      <c r="F812" s="167" t="s">
        <v>3652</v>
      </c>
      <c r="G812" s="170" t="s">
        <v>3540</v>
      </c>
      <c r="H812" s="170" t="s">
        <v>3541</v>
      </c>
      <c r="I812" s="170" t="s">
        <v>5705</v>
      </c>
      <c r="J812" s="119">
        <v>6100019850</v>
      </c>
      <c r="K812" s="122">
        <v>41551</v>
      </c>
      <c r="L812" s="167" t="s">
        <v>5709</v>
      </c>
      <c r="M812" s="171" t="s">
        <v>5682</v>
      </c>
      <c r="N812" s="394"/>
    </row>
    <row r="813" spans="1:14" ht="31.5" outlineLevel="1">
      <c r="A813" s="175" t="s">
        <v>1201</v>
      </c>
      <c r="B813" s="211" t="s">
        <v>337</v>
      </c>
      <c r="C813" s="168" t="s">
        <v>132</v>
      </c>
      <c r="D813" s="169" t="s">
        <v>5710</v>
      </c>
      <c r="E813" s="170">
        <v>0</v>
      </c>
      <c r="F813" s="167" t="s">
        <v>3652</v>
      </c>
      <c r="G813" s="170" t="s">
        <v>3540</v>
      </c>
      <c r="H813" s="170" t="s">
        <v>3541</v>
      </c>
      <c r="I813" s="170" t="s">
        <v>5705</v>
      </c>
      <c r="J813" s="119">
        <v>6100020500</v>
      </c>
      <c r="K813" s="122">
        <v>41570</v>
      </c>
      <c r="L813" s="167" t="s">
        <v>5711</v>
      </c>
      <c r="M813" s="171" t="s">
        <v>5682</v>
      </c>
      <c r="N813" s="394"/>
    </row>
    <row r="814" spans="1:14" ht="47.25" customHeight="1" outlineLevel="1">
      <c r="A814" s="175" t="s">
        <v>1202</v>
      </c>
      <c r="B814" s="211" t="s">
        <v>338</v>
      </c>
      <c r="C814" s="168" t="s">
        <v>132</v>
      </c>
      <c r="D814" s="169" t="s">
        <v>5712</v>
      </c>
      <c r="E814" s="170">
        <v>0</v>
      </c>
      <c r="F814" s="167" t="s">
        <v>3640</v>
      </c>
      <c r="G814" s="170" t="s">
        <v>3544</v>
      </c>
      <c r="H814" s="170" t="s">
        <v>3545</v>
      </c>
      <c r="I814" s="170" t="s">
        <v>5713</v>
      </c>
      <c r="J814" s="119">
        <v>6100020497</v>
      </c>
      <c r="K814" s="122">
        <v>41571</v>
      </c>
      <c r="L814" s="167" t="s">
        <v>5714</v>
      </c>
      <c r="M814" s="171" t="s">
        <v>5715</v>
      </c>
      <c r="N814" s="394" t="s">
        <v>5716</v>
      </c>
    </row>
    <row r="815" spans="1:14" ht="47.25" outlineLevel="1">
      <c r="A815" s="175" t="s">
        <v>1203</v>
      </c>
      <c r="B815" s="211" t="s">
        <v>338</v>
      </c>
      <c r="C815" s="168" t="s">
        <v>132</v>
      </c>
      <c r="D815" s="169" t="s">
        <v>5717</v>
      </c>
      <c r="E815" s="170">
        <v>0</v>
      </c>
      <c r="F815" s="167" t="s">
        <v>3640</v>
      </c>
      <c r="G815" s="170" t="s">
        <v>3544</v>
      </c>
      <c r="H815" s="170" t="s">
        <v>3545</v>
      </c>
      <c r="I815" s="170" t="s">
        <v>5713</v>
      </c>
      <c r="J815" s="119">
        <v>6100020954</v>
      </c>
      <c r="K815" s="122">
        <v>41592</v>
      </c>
      <c r="L815" s="167" t="s">
        <v>5718</v>
      </c>
      <c r="M815" s="171" t="s">
        <v>5715</v>
      </c>
      <c r="N815" s="394"/>
    </row>
    <row r="816" spans="1:14" ht="31.5" outlineLevel="1">
      <c r="A816" s="175" t="s">
        <v>1204</v>
      </c>
      <c r="B816" s="211" t="s">
        <v>338</v>
      </c>
      <c r="C816" s="168" t="s">
        <v>132</v>
      </c>
      <c r="D816" s="184" t="s">
        <v>5719</v>
      </c>
      <c r="E816" s="170">
        <v>0</v>
      </c>
      <c r="F816" s="167" t="s">
        <v>3640</v>
      </c>
      <c r="G816" s="170" t="s">
        <v>3544</v>
      </c>
      <c r="H816" s="170" t="s">
        <v>3545</v>
      </c>
      <c r="I816" s="170" t="s">
        <v>5713</v>
      </c>
      <c r="J816" s="119">
        <v>6100021172</v>
      </c>
      <c r="K816" s="122">
        <v>41598</v>
      </c>
      <c r="L816" s="167" t="s">
        <v>3546</v>
      </c>
      <c r="M816" s="171" t="s">
        <v>5715</v>
      </c>
      <c r="N816" s="394"/>
    </row>
    <row r="817" spans="1:14" ht="47.25" customHeight="1" outlineLevel="1">
      <c r="A817" s="175" t="s">
        <v>1205</v>
      </c>
      <c r="B817" s="119" t="s">
        <v>339</v>
      </c>
      <c r="C817" s="168" t="s">
        <v>132</v>
      </c>
      <c r="D817" s="184" t="s">
        <v>5720</v>
      </c>
      <c r="E817" s="170">
        <v>0</v>
      </c>
      <c r="F817" s="167" t="s">
        <v>3640</v>
      </c>
      <c r="G817" s="170" t="s">
        <v>3547</v>
      </c>
      <c r="H817" s="170" t="s">
        <v>3545</v>
      </c>
      <c r="I817" s="170" t="s">
        <v>585</v>
      </c>
      <c r="J817" s="119">
        <v>6100020539</v>
      </c>
      <c r="K817" s="122">
        <v>41537</v>
      </c>
      <c r="L817" s="167" t="s">
        <v>5721</v>
      </c>
      <c r="M817" s="171" t="s">
        <v>5715</v>
      </c>
      <c r="N817" s="394" t="s">
        <v>5722</v>
      </c>
    </row>
    <row r="818" spans="1:14" ht="47.25" outlineLevel="1">
      <c r="A818" s="175" t="s">
        <v>1206</v>
      </c>
      <c r="B818" s="119" t="s">
        <v>339</v>
      </c>
      <c r="C818" s="168" t="s">
        <v>132</v>
      </c>
      <c r="D818" s="169" t="s">
        <v>5015</v>
      </c>
      <c r="E818" s="170">
        <v>0</v>
      </c>
      <c r="F818" s="167" t="s">
        <v>3640</v>
      </c>
      <c r="G818" s="170" t="s">
        <v>3547</v>
      </c>
      <c r="H818" s="170" t="s">
        <v>3545</v>
      </c>
      <c r="I818" s="170" t="s">
        <v>585</v>
      </c>
      <c r="J818" s="119">
        <v>6100020728</v>
      </c>
      <c r="K818" s="122">
        <v>41583</v>
      </c>
      <c r="L818" s="167" t="s">
        <v>5723</v>
      </c>
      <c r="M818" s="171" t="s">
        <v>5715</v>
      </c>
      <c r="N818" s="394"/>
    </row>
    <row r="819" spans="1:14" ht="31.5" outlineLevel="1">
      <c r="A819" s="175" t="s">
        <v>1207</v>
      </c>
      <c r="B819" s="119" t="s">
        <v>339</v>
      </c>
      <c r="C819" s="168" t="s">
        <v>132</v>
      </c>
      <c r="D819" s="184" t="s">
        <v>5724</v>
      </c>
      <c r="E819" s="170">
        <v>0</v>
      </c>
      <c r="F819" s="167" t="s">
        <v>3640</v>
      </c>
      <c r="G819" s="170" t="s">
        <v>3547</v>
      </c>
      <c r="H819" s="170" t="s">
        <v>3545</v>
      </c>
      <c r="I819" s="170" t="s">
        <v>585</v>
      </c>
      <c r="J819" s="119">
        <v>6100020788</v>
      </c>
      <c r="K819" s="122">
        <v>41583</v>
      </c>
      <c r="L819" s="167" t="s">
        <v>5725</v>
      </c>
      <c r="M819" s="171" t="s">
        <v>5715</v>
      </c>
      <c r="N819" s="394"/>
    </row>
    <row r="820" spans="1:14" ht="47.25" customHeight="1" outlineLevel="1">
      <c r="A820" s="175" t="s">
        <v>1208</v>
      </c>
      <c r="B820" s="211" t="s">
        <v>340</v>
      </c>
      <c r="C820" s="168" t="s">
        <v>132</v>
      </c>
      <c r="D820" s="169" t="s">
        <v>5726</v>
      </c>
      <c r="E820" s="170">
        <v>0</v>
      </c>
      <c r="F820" s="167" t="s">
        <v>3640</v>
      </c>
      <c r="G820" s="170" t="s">
        <v>3548</v>
      </c>
      <c r="H820" s="170" t="s">
        <v>3545</v>
      </c>
      <c r="I820" s="170" t="s">
        <v>5727</v>
      </c>
      <c r="J820" s="119">
        <v>6100020730</v>
      </c>
      <c r="K820" s="122">
        <v>41583</v>
      </c>
      <c r="L820" s="167" t="s">
        <v>5728</v>
      </c>
      <c r="M820" s="171" t="s">
        <v>5715</v>
      </c>
      <c r="N820" s="394" t="s">
        <v>5729</v>
      </c>
    </row>
    <row r="821" spans="1:14" ht="31.5" outlineLevel="1">
      <c r="A821" s="175" t="s">
        <v>1209</v>
      </c>
      <c r="B821" s="211" t="s">
        <v>340</v>
      </c>
      <c r="C821" s="168" t="s">
        <v>132</v>
      </c>
      <c r="D821" s="184" t="s">
        <v>5730</v>
      </c>
      <c r="E821" s="170">
        <v>0</v>
      </c>
      <c r="F821" s="167" t="s">
        <v>3640</v>
      </c>
      <c r="G821" s="170" t="s">
        <v>3548</v>
      </c>
      <c r="H821" s="170" t="s">
        <v>3545</v>
      </c>
      <c r="I821" s="170" t="s">
        <v>5727</v>
      </c>
      <c r="J821" s="119">
        <v>6100021202</v>
      </c>
      <c r="K821" s="122">
        <v>41607</v>
      </c>
      <c r="L821" s="167" t="s">
        <v>5731</v>
      </c>
      <c r="M821" s="171" t="s">
        <v>5715</v>
      </c>
      <c r="N821" s="394"/>
    </row>
    <row r="822" spans="1:14" ht="47.25" outlineLevel="1">
      <c r="A822" s="175" t="s">
        <v>1210</v>
      </c>
      <c r="B822" s="119" t="s">
        <v>341</v>
      </c>
      <c r="C822" s="168" t="s">
        <v>132</v>
      </c>
      <c r="D822" s="169" t="s">
        <v>5732</v>
      </c>
      <c r="E822" s="170">
        <v>11.65042</v>
      </c>
      <c r="F822" s="167" t="s">
        <v>3640</v>
      </c>
      <c r="G822" s="170" t="s">
        <v>3549</v>
      </c>
      <c r="H822" s="170" t="s">
        <v>3550</v>
      </c>
      <c r="I822" s="170" t="s">
        <v>5733</v>
      </c>
      <c r="J822" s="119">
        <v>6100020310</v>
      </c>
      <c r="K822" s="122">
        <v>41563</v>
      </c>
      <c r="L822" s="167" t="s">
        <v>5734</v>
      </c>
      <c r="M822" s="171" t="s">
        <v>5715</v>
      </c>
      <c r="N822" s="394" t="s">
        <v>5735</v>
      </c>
    </row>
    <row r="823" spans="1:14" ht="47.25" outlineLevel="1">
      <c r="A823" s="175" t="s">
        <v>1211</v>
      </c>
      <c r="B823" s="119" t="s">
        <v>341</v>
      </c>
      <c r="C823" s="168" t="s">
        <v>132</v>
      </c>
      <c r="D823" s="169" t="s">
        <v>5736</v>
      </c>
      <c r="E823" s="170">
        <v>4.7992499999999998</v>
      </c>
      <c r="F823" s="167" t="s">
        <v>3640</v>
      </c>
      <c r="G823" s="170" t="s">
        <v>3549</v>
      </c>
      <c r="H823" s="170" t="s">
        <v>3550</v>
      </c>
      <c r="I823" s="170" t="s">
        <v>5733</v>
      </c>
      <c r="J823" s="119">
        <v>6100020311</v>
      </c>
      <c r="K823" s="122">
        <v>41563</v>
      </c>
      <c r="L823" s="167" t="s">
        <v>5737</v>
      </c>
      <c r="M823" s="171" t="s">
        <v>5715</v>
      </c>
      <c r="N823" s="394"/>
    </row>
    <row r="824" spans="1:14" ht="31.5" outlineLevel="1">
      <c r="A824" s="175" t="s">
        <v>1212</v>
      </c>
      <c r="B824" s="119" t="s">
        <v>341</v>
      </c>
      <c r="C824" s="168" t="s">
        <v>132</v>
      </c>
      <c r="D824" s="169" t="s">
        <v>5738</v>
      </c>
      <c r="E824" s="170">
        <v>0</v>
      </c>
      <c r="F824" s="167" t="s">
        <v>3640</v>
      </c>
      <c r="G824" s="170" t="s">
        <v>3549</v>
      </c>
      <c r="H824" s="170" t="s">
        <v>3550</v>
      </c>
      <c r="I824" s="170" t="s">
        <v>5733</v>
      </c>
      <c r="J824" s="119">
        <v>6100021066</v>
      </c>
      <c r="K824" s="122">
        <v>41593</v>
      </c>
      <c r="L824" s="167" t="s">
        <v>5499</v>
      </c>
      <c r="M824" s="171" t="s">
        <v>5715</v>
      </c>
      <c r="N824" s="394"/>
    </row>
    <row r="825" spans="1:14" ht="31.5" outlineLevel="1">
      <c r="A825" s="175" t="s">
        <v>1213</v>
      </c>
      <c r="B825" s="119" t="s">
        <v>341</v>
      </c>
      <c r="C825" s="168" t="s">
        <v>132</v>
      </c>
      <c r="D825" s="169" t="s">
        <v>5739</v>
      </c>
      <c r="E825" s="170">
        <v>0</v>
      </c>
      <c r="F825" s="167" t="s">
        <v>3640</v>
      </c>
      <c r="G825" s="170" t="s">
        <v>3549</v>
      </c>
      <c r="H825" s="170" t="s">
        <v>3550</v>
      </c>
      <c r="I825" s="170" t="s">
        <v>5733</v>
      </c>
      <c r="J825" s="119">
        <v>6100021237</v>
      </c>
      <c r="K825" s="122">
        <v>41607</v>
      </c>
      <c r="L825" s="167" t="s">
        <v>5740</v>
      </c>
      <c r="M825" s="171" t="s">
        <v>5715</v>
      </c>
      <c r="N825" s="394"/>
    </row>
    <row r="826" spans="1:14" ht="31.5" outlineLevel="1">
      <c r="A826" s="175" t="s">
        <v>1214</v>
      </c>
      <c r="B826" s="119" t="s">
        <v>342</v>
      </c>
      <c r="C826" s="168" t="s">
        <v>132</v>
      </c>
      <c r="D826" s="184" t="s">
        <v>5741</v>
      </c>
      <c r="E826" s="170">
        <v>0</v>
      </c>
      <c r="F826" s="167" t="s">
        <v>3640</v>
      </c>
      <c r="G826" s="170" t="s">
        <v>3551</v>
      </c>
      <c r="H826" s="170" t="s">
        <v>3552</v>
      </c>
      <c r="I826" s="170" t="s">
        <v>5742</v>
      </c>
      <c r="J826" s="119">
        <v>6100021500</v>
      </c>
      <c r="K826" s="122">
        <v>41619</v>
      </c>
      <c r="L826" s="167" t="s">
        <v>3553</v>
      </c>
      <c r="M826" s="171" t="s">
        <v>5715</v>
      </c>
      <c r="N826" s="167" t="s">
        <v>5743</v>
      </c>
    </row>
    <row r="827" spans="1:14" ht="47.25" customHeight="1" outlineLevel="1">
      <c r="A827" s="175" t="s">
        <v>1215</v>
      </c>
      <c r="B827" s="211" t="s">
        <v>343</v>
      </c>
      <c r="C827" s="168" t="s">
        <v>132</v>
      </c>
      <c r="D827" s="169" t="s">
        <v>5744</v>
      </c>
      <c r="E827" s="170">
        <v>0</v>
      </c>
      <c r="F827" s="167" t="s">
        <v>3682</v>
      </c>
      <c r="G827" s="170" t="s">
        <v>3555</v>
      </c>
      <c r="H827" s="170" t="s">
        <v>3556</v>
      </c>
      <c r="I827" s="170" t="s">
        <v>5745</v>
      </c>
      <c r="J827" s="119">
        <v>6100021830</v>
      </c>
      <c r="K827" s="122">
        <v>41634</v>
      </c>
      <c r="L827" s="167" t="s">
        <v>5746</v>
      </c>
      <c r="M827" s="171" t="s">
        <v>5715</v>
      </c>
      <c r="N827" s="394" t="s">
        <v>5747</v>
      </c>
    </row>
    <row r="828" spans="1:14" ht="31.5" outlineLevel="1">
      <c r="A828" s="175" t="s">
        <v>1216</v>
      </c>
      <c r="B828" s="211" t="s">
        <v>343</v>
      </c>
      <c r="C828" s="168" t="s">
        <v>132</v>
      </c>
      <c r="D828" s="169" t="s">
        <v>5748</v>
      </c>
      <c r="E828" s="170">
        <v>0</v>
      </c>
      <c r="F828" s="167" t="s">
        <v>3682</v>
      </c>
      <c r="G828" s="170" t="s">
        <v>3555</v>
      </c>
      <c r="H828" s="170" t="s">
        <v>3556</v>
      </c>
      <c r="I828" s="170" t="s">
        <v>5745</v>
      </c>
      <c r="J828" s="119">
        <v>6100022099</v>
      </c>
      <c r="K828" s="122">
        <v>41666</v>
      </c>
      <c r="L828" s="167" t="s">
        <v>5749</v>
      </c>
      <c r="M828" s="171" t="s">
        <v>5715</v>
      </c>
      <c r="N828" s="394"/>
    </row>
    <row r="829" spans="1:14" ht="31.5" outlineLevel="1">
      <c r="A829" s="175" t="s">
        <v>1217</v>
      </c>
      <c r="B829" s="211" t="s">
        <v>343</v>
      </c>
      <c r="C829" s="168" t="s">
        <v>132</v>
      </c>
      <c r="D829" s="169" t="s">
        <v>5750</v>
      </c>
      <c r="E829" s="170">
        <v>0</v>
      </c>
      <c r="F829" s="167" t="s">
        <v>3682</v>
      </c>
      <c r="G829" s="170" t="s">
        <v>3555</v>
      </c>
      <c r="H829" s="170" t="s">
        <v>3556</v>
      </c>
      <c r="I829" s="170" t="s">
        <v>5745</v>
      </c>
      <c r="J829" s="119">
        <v>6100022214</v>
      </c>
      <c r="K829" s="122">
        <v>41670</v>
      </c>
      <c r="L829" s="167" t="s">
        <v>5751</v>
      </c>
      <c r="M829" s="171" t="s">
        <v>5715</v>
      </c>
      <c r="N829" s="394"/>
    </row>
    <row r="830" spans="1:14" ht="47.25" outlineLevel="1">
      <c r="A830" s="175" t="s">
        <v>1218</v>
      </c>
      <c r="B830" s="211" t="s">
        <v>344</v>
      </c>
      <c r="C830" s="168" t="s">
        <v>132</v>
      </c>
      <c r="D830" s="169" t="s">
        <v>5752</v>
      </c>
      <c r="E830" s="170">
        <v>0</v>
      </c>
      <c r="F830" s="167" t="s">
        <v>3652</v>
      </c>
      <c r="G830" s="170" t="s">
        <v>3558</v>
      </c>
      <c r="H830" s="170" t="s">
        <v>3557</v>
      </c>
      <c r="I830" s="170" t="s">
        <v>545</v>
      </c>
      <c r="J830" s="119">
        <v>6100020411</v>
      </c>
      <c r="K830" s="122">
        <v>41570</v>
      </c>
      <c r="L830" s="167" t="s">
        <v>5753</v>
      </c>
      <c r="M830" s="171" t="s">
        <v>5754</v>
      </c>
      <c r="N830" s="167" t="s">
        <v>5755</v>
      </c>
    </row>
    <row r="831" spans="1:14" ht="47.25" outlineLevel="1">
      <c r="A831" s="175" t="s">
        <v>1219</v>
      </c>
      <c r="B831" s="119" t="s">
        <v>345</v>
      </c>
      <c r="C831" s="168" t="s">
        <v>132</v>
      </c>
      <c r="D831" s="169" t="s">
        <v>5756</v>
      </c>
      <c r="E831" s="170">
        <v>0</v>
      </c>
      <c r="F831" s="167" t="s">
        <v>1318</v>
      </c>
      <c r="G831" s="170" t="s">
        <v>3559</v>
      </c>
      <c r="H831" s="170" t="s">
        <v>3185</v>
      </c>
      <c r="I831" s="170" t="s">
        <v>5757</v>
      </c>
      <c r="J831" s="119">
        <v>6100016766</v>
      </c>
      <c r="K831" s="122">
        <v>41436</v>
      </c>
      <c r="L831" s="167" t="s">
        <v>3560</v>
      </c>
      <c r="M831" s="171" t="s">
        <v>5754</v>
      </c>
      <c r="N831" s="167" t="s">
        <v>5758</v>
      </c>
    </row>
    <row r="832" spans="1:14" ht="47.25" outlineLevel="1">
      <c r="A832" s="175" t="s">
        <v>1220</v>
      </c>
      <c r="B832" s="211" t="s">
        <v>346</v>
      </c>
      <c r="C832" s="168" t="s">
        <v>132</v>
      </c>
      <c r="D832" s="169" t="s">
        <v>5759</v>
      </c>
      <c r="E832" s="170">
        <v>0</v>
      </c>
      <c r="F832" s="167" t="s">
        <v>3652</v>
      </c>
      <c r="G832" s="170" t="s">
        <v>3561</v>
      </c>
      <c r="H832" s="170" t="s">
        <v>3044</v>
      </c>
      <c r="I832" s="170" t="s">
        <v>5760</v>
      </c>
      <c r="J832" s="119">
        <v>6100021124</v>
      </c>
      <c r="K832" s="122">
        <v>41597</v>
      </c>
      <c r="L832" s="167" t="s">
        <v>5761</v>
      </c>
      <c r="M832" s="171" t="s">
        <v>5754</v>
      </c>
      <c r="N832" s="394" t="s">
        <v>5762</v>
      </c>
    </row>
    <row r="833" spans="1:14" ht="31.5" outlineLevel="1">
      <c r="A833" s="175" t="s">
        <v>1221</v>
      </c>
      <c r="B833" s="211" t="s">
        <v>346</v>
      </c>
      <c r="C833" s="168" t="s">
        <v>132</v>
      </c>
      <c r="D833" s="169" t="s">
        <v>5763</v>
      </c>
      <c r="E833" s="170">
        <v>9.0269999999999992</v>
      </c>
      <c r="F833" s="167" t="s">
        <v>3652</v>
      </c>
      <c r="G833" s="170" t="s">
        <v>3561</v>
      </c>
      <c r="H833" s="170" t="s">
        <v>3044</v>
      </c>
      <c r="I833" s="170" t="s">
        <v>5760</v>
      </c>
      <c r="J833" s="119">
        <v>6100021252</v>
      </c>
      <c r="K833" s="122">
        <v>41607</v>
      </c>
      <c r="L833" s="167" t="s">
        <v>5764</v>
      </c>
      <c r="M833" s="171" t="s">
        <v>5754</v>
      </c>
      <c r="N833" s="394"/>
    </row>
    <row r="834" spans="1:14" ht="47.25" outlineLevel="1">
      <c r="A834" s="175" t="s">
        <v>1222</v>
      </c>
      <c r="B834" s="211" t="s">
        <v>346</v>
      </c>
      <c r="C834" s="168" t="s">
        <v>132</v>
      </c>
      <c r="D834" s="169" t="s">
        <v>5335</v>
      </c>
      <c r="E834" s="170">
        <v>7.2215999999999996</v>
      </c>
      <c r="F834" s="167" t="s">
        <v>3652</v>
      </c>
      <c r="G834" s="170" t="s">
        <v>3561</v>
      </c>
      <c r="H834" s="170" t="s">
        <v>3044</v>
      </c>
      <c r="I834" s="170" t="s">
        <v>5760</v>
      </c>
      <c r="J834" s="119">
        <v>6100021889</v>
      </c>
      <c r="K834" s="122">
        <v>41634</v>
      </c>
      <c r="L834" s="167" t="s">
        <v>5765</v>
      </c>
      <c r="M834" s="171" t="s">
        <v>5754</v>
      </c>
      <c r="N834" s="394"/>
    </row>
    <row r="835" spans="1:14" ht="31.5" outlineLevel="1">
      <c r="A835" s="175" t="s">
        <v>1223</v>
      </c>
      <c r="B835" s="211" t="s">
        <v>346</v>
      </c>
      <c r="C835" s="168" t="s">
        <v>132</v>
      </c>
      <c r="D835" s="169" t="s">
        <v>5766</v>
      </c>
      <c r="E835" s="170">
        <v>0</v>
      </c>
      <c r="F835" s="167" t="s">
        <v>3652</v>
      </c>
      <c r="G835" s="170" t="s">
        <v>3561</v>
      </c>
      <c r="H835" s="170" t="s">
        <v>3044</v>
      </c>
      <c r="I835" s="170" t="s">
        <v>5760</v>
      </c>
      <c r="J835" s="119">
        <v>6100021892</v>
      </c>
      <c r="K835" s="122">
        <v>41634</v>
      </c>
      <c r="L835" s="167" t="s">
        <v>5767</v>
      </c>
      <c r="M835" s="171" t="s">
        <v>5754</v>
      </c>
      <c r="N835" s="394"/>
    </row>
    <row r="836" spans="1:14" ht="31.5" outlineLevel="1">
      <c r="A836" s="175" t="s">
        <v>1224</v>
      </c>
      <c r="B836" s="211" t="s">
        <v>347</v>
      </c>
      <c r="C836" s="168" t="s">
        <v>132</v>
      </c>
      <c r="D836" s="169" t="s">
        <v>5768</v>
      </c>
      <c r="E836" s="170">
        <v>0</v>
      </c>
      <c r="F836" s="167" t="s">
        <v>4518</v>
      </c>
      <c r="G836" s="170" t="s">
        <v>5769</v>
      </c>
      <c r="H836" s="170" t="s">
        <v>3189</v>
      </c>
      <c r="I836" s="170" t="s">
        <v>5770</v>
      </c>
      <c r="J836" s="119">
        <v>6100019407</v>
      </c>
      <c r="K836" s="122">
        <v>41537</v>
      </c>
      <c r="L836" s="167" t="s">
        <v>5771</v>
      </c>
      <c r="M836" s="171" t="s">
        <v>5754</v>
      </c>
      <c r="N836" s="167" t="s">
        <v>5772</v>
      </c>
    </row>
    <row r="837" spans="1:14" ht="31.5" outlineLevel="1">
      <c r="A837" s="175" t="s">
        <v>1225</v>
      </c>
      <c r="B837" s="211" t="s">
        <v>348</v>
      </c>
      <c r="C837" s="168" t="s">
        <v>132</v>
      </c>
      <c r="D837" s="169" t="s">
        <v>5773</v>
      </c>
      <c r="E837" s="170">
        <v>0</v>
      </c>
      <c r="F837" s="167" t="s">
        <v>5774</v>
      </c>
      <c r="G837" s="170" t="s">
        <v>3563</v>
      </c>
      <c r="H837" s="170" t="s">
        <v>3562</v>
      </c>
      <c r="I837" s="170" t="s">
        <v>5775</v>
      </c>
      <c r="J837" s="119">
        <v>6100022086</v>
      </c>
      <c r="K837" s="122">
        <v>41666</v>
      </c>
      <c r="L837" s="167" t="s">
        <v>5776</v>
      </c>
      <c r="M837" s="171" t="s">
        <v>5754</v>
      </c>
      <c r="N837" s="167" t="s">
        <v>5777</v>
      </c>
    </row>
    <row r="838" spans="1:14" ht="47.25" outlineLevel="1">
      <c r="A838" s="175" t="s">
        <v>1226</v>
      </c>
      <c r="B838" s="211" t="s">
        <v>349</v>
      </c>
      <c r="C838" s="168" t="s">
        <v>132</v>
      </c>
      <c r="D838" s="169" t="s">
        <v>5778</v>
      </c>
      <c r="E838" s="170">
        <v>0</v>
      </c>
      <c r="F838" s="167" t="s">
        <v>3640</v>
      </c>
      <c r="G838" s="170" t="s">
        <v>3564</v>
      </c>
      <c r="H838" s="170" t="s">
        <v>3565</v>
      </c>
      <c r="I838" s="170" t="s">
        <v>5779</v>
      </c>
      <c r="J838" s="119">
        <v>6100013579</v>
      </c>
      <c r="K838" s="122">
        <v>41214</v>
      </c>
      <c r="L838" s="167" t="s">
        <v>5780</v>
      </c>
      <c r="M838" s="171" t="s">
        <v>5781</v>
      </c>
      <c r="N838" s="394" t="s">
        <v>5782</v>
      </c>
    </row>
    <row r="839" spans="1:14" ht="47.25" outlineLevel="1">
      <c r="A839" s="175" t="s">
        <v>1227</v>
      </c>
      <c r="B839" s="211" t="s">
        <v>349</v>
      </c>
      <c r="C839" s="168" t="s">
        <v>132</v>
      </c>
      <c r="D839" s="169" t="s">
        <v>5783</v>
      </c>
      <c r="E839" s="170">
        <v>0</v>
      </c>
      <c r="F839" s="167" t="s">
        <v>3640</v>
      </c>
      <c r="G839" s="170" t="s">
        <v>3564</v>
      </c>
      <c r="H839" s="170" t="s">
        <v>3565</v>
      </c>
      <c r="I839" s="170" t="s">
        <v>5779</v>
      </c>
      <c r="J839" s="119">
        <v>6100018735</v>
      </c>
      <c r="K839" s="122">
        <v>41507</v>
      </c>
      <c r="L839" s="167" t="s">
        <v>5784</v>
      </c>
      <c r="M839" s="171" t="s">
        <v>5781</v>
      </c>
      <c r="N839" s="394"/>
    </row>
    <row r="840" spans="1:14" ht="31.5" outlineLevel="1">
      <c r="A840" s="175" t="s">
        <v>1228</v>
      </c>
      <c r="B840" s="211" t="s">
        <v>349</v>
      </c>
      <c r="C840" s="168" t="s">
        <v>132</v>
      </c>
      <c r="D840" s="169" t="s">
        <v>5785</v>
      </c>
      <c r="E840" s="170">
        <v>0</v>
      </c>
      <c r="F840" s="167" t="s">
        <v>3640</v>
      </c>
      <c r="G840" s="170" t="s">
        <v>3564</v>
      </c>
      <c r="H840" s="170" t="s">
        <v>3565</v>
      </c>
      <c r="I840" s="170" t="s">
        <v>5779</v>
      </c>
      <c r="J840" s="119">
        <v>6100021970</v>
      </c>
      <c r="K840" s="122">
        <v>41639</v>
      </c>
      <c r="L840" s="167" t="s">
        <v>5786</v>
      </c>
      <c r="M840" s="171" t="s">
        <v>5781</v>
      </c>
      <c r="N840" s="394"/>
    </row>
    <row r="841" spans="1:14" ht="47.25" outlineLevel="1">
      <c r="A841" s="175" t="s">
        <v>1229</v>
      </c>
      <c r="B841" s="211" t="s">
        <v>349</v>
      </c>
      <c r="C841" s="168" t="s">
        <v>132</v>
      </c>
      <c r="D841" s="169" t="s">
        <v>5787</v>
      </c>
      <c r="E841" s="170">
        <v>0</v>
      </c>
      <c r="F841" s="167" t="s">
        <v>3640</v>
      </c>
      <c r="G841" s="170" t="s">
        <v>3564</v>
      </c>
      <c r="H841" s="170" t="s">
        <v>3565</v>
      </c>
      <c r="I841" s="170" t="s">
        <v>5779</v>
      </c>
      <c r="J841" s="119">
        <v>6100022293</v>
      </c>
      <c r="K841" s="122">
        <v>41675</v>
      </c>
      <c r="L841" s="167" t="s">
        <v>5788</v>
      </c>
      <c r="M841" s="171" t="s">
        <v>5781</v>
      </c>
      <c r="N841" s="394"/>
    </row>
    <row r="842" spans="1:14" ht="31.5" outlineLevel="1">
      <c r="A842" s="175" t="s">
        <v>1230</v>
      </c>
      <c r="B842" s="211" t="s">
        <v>349</v>
      </c>
      <c r="C842" s="168" t="s">
        <v>132</v>
      </c>
      <c r="D842" s="169" t="s">
        <v>5789</v>
      </c>
      <c r="E842" s="170">
        <v>0</v>
      </c>
      <c r="F842" s="167" t="s">
        <v>3640</v>
      </c>
      <c r="G842" s="170" t="s">
        <v>3564</v>
      </c>
      <c r="H842" s="170" t="s">
        <v>3565</v>
      </c>
      <c r="I842" s="170" t="s">
        <v>5779</v>
      </c>
      <c r="J842" s="119">
        <v>6100022304</v>
      </c>
      <c r="K842" s="122">
        <v>41675</v>
      </c>
      <c r="L842" s="167" t="s">
        <v>3566</v>
      </c>
      <c r="M842" s="171" t="s">
        <v>5781</v>
      </c>
      <c r="N842" s="394"/>
    </row>
    <row r="843" spans="1:14" ht="31.5" outlineLevel="1">
      <c r="A843" s="175" t="s">
        <v>1231</v>
      </c>
      <c r="B843" s="211" t="s">
        <v>349</v>
      </c>
      <c r="C843" s="168" t="s">
        <v>132</v>
      </c>
      <c r="D843" s="169" t="s">
        <v>5790</v>
      </c>
      <c r="E843" s="170">
        <v>0</v>
      </c>
      <c r="F843" s="167" t="s">
        <v>3640</v>
      </c>
      <c r="G843" s="170" t="s">
        <v>3564</v>
      </c>
      <c r="H843" s="170" t="s">
        <v>3565</v>
      </c>
      <c r="I843" s="170" t="s">
        <v>5779</v>
      </c>
      <c r="J843" s="119">
        <v>6100022381</v>
      </c>
      <c r="K843" s="122">
        <v>41681</v>
      </c>
      <c r="L843" s="167" t="s">
        <v>3567</v>
      </c>
      <c r="M843" s="171" t="s">
        <v>5781</v>
      </c>
      <c r="N843" s="394"/>
    </row>
    <row r="844" spans="1:14" ht="31.5" outlineLevel="1">
      <c r="A844" s="175" t="s">
        <v>1232</v>
      </c>
      <c r="B844" s="211" t="s">
        <v>349</v>
      </c>
      <c r="C844" s="168" t="s">
        <v>132</v>
      </c>
      <c r="D844" s="169" t="s">
        <v>5791</v>
      </c>
      <c r="E844" s="170">
        <v>0</v>
      </c>
      <c r="F844" s="167" t="s">
        <v>3640</v>
      </c>
      <c r="G844" s="170" t="s">
        <v>3564</v>
      </c>
      <c r="H844" s="170" t="s">
        <v>3565</v>
      </c>
      <c r="I844" s="170" t="s">
        <v>5779</v>
      </c>
      <c r="J844" s="119">
        <v>6100022480</v>
      </c>
      <c r="K844" s="122">
        <v>41691</v>
      </c>
      <c r="L844" s="167" t="s">
        <v>5792</v>
      </c>
      <c r="M844" s="171" t="s">
        <v>5781</v>
      </c>
      <c r="N844" s="394"/>
    </row>
    <row r="845" spans="1:14" ht="31.5" outlineLevel="1">
      <c r="A845" s="175" t="s">
        <v>1233</v>
      </c>
      <c r="B845" s="211" t="s">
        <v>349</v>
      </c>
      <c r="C845" s="168" t="s">
        <v>132</v>
      </c>
      <c r="D845" s="169" t="s">
        <v>5793</v>
      </c>
      <c r="E845" s="170">
        <v>0</v>
      </c>
      <c r="F845" s="167" t="s">
        <v>3640</v>
      </c>
      <c r="G845" s="170" t="s">
        <v>3564</v>
      </c>
      <c r="H845" s="170" t="s">
        <v>3565</v>
      </c>
      <c r="I845" s="170" t="s">
        <v>5779</v>
      </c>
      <c r="J845" s="119">
        <v>6100022492</v>
      </c>
      <c r="K845" s="122">
        <v>41689</v>
      </c>
      <c r="L845" s="167" t="s">
        <v>5794</v>
      </c>
      <c r="M845" s="171" t="s">
        <v>5781</v>
      </c>
      <c r="N845" s="394"/>
    </row>
    <row r="846" spans="1:14" ht="31.5" outlineLevel="1">
      <c r="A846" s="175" t="s">
        <v>1234</v>
      </c>
      <c r="B846" s="211" t="s">
        <v>349</v>
      </c>
      <c r="C846" s="168" t="s">
        <v>132</v>
      </c>
      <c r="D846" s="169" t="s">
        <v>5795</v>
      </c>
      <c r="E846" s="170">
        <v>0</v>
      </c>
      <c r="F846" s="167" t="s">
        <v>3640</v>
      </c>
      <c r="G846" s="170" t="s">
        <v>3564</v>
      </c>
      <c r="H846" s="170" t="s">
        <v>3565</v>
      </c>
      <c r="I846" s="170" t="s">
        <v>5779</v>
      </c>
      <c r="J846" s="119">
        <v>6100022493</v>
      </c>
      <c r="K846" s="122">
        <v>41687</v>
      </c>
      <c r="L846" s="167" t="s">
        <v>5796</v>
      </c>
      <c r="M846" s="171" t="s">
        <v>5781</v>
      </c>
      <c r="N846" s="394"/>
    </row>
    <row r="847" spans="1:14" ht="31.5" outlineLevel="1">
      <c r="A847" s="175" t="s">
        <v>1235</v>
      </c>
      <c r="B847" s="211" t="s">
        <v>350</v>
      </c>
      <c r="C847" s="168" t="s">
        <v>132</v>
      </c>
      <c r="D847" s="169" t="s">
        <v>5797</v>
      </c>
      <c r="E847" s="170">
        <v>0</v>
      </c>
      <c r="F847" s="167" t="s">
        <v>3640</v>
      </c>
      <c r="G847" s="170" t="s">
        <v>3568</v>
      </c>
      <c r="H847" s="170" t="s">
        <v>3180</v>
      </c>
      <c r="I847" s="170" t="s">
        <v>5798</v>
      </c>
      <c r="J847" s="119">
        <v>6100022377</v>
      </c>
      <c r="K847" s="122">
        <v>41681</v>
      </c>
      <c r="L847" s="167" t="s">
        <v>5799</v>
      </c>
      <c r="M847" s="171" t="s">
        <v>5781</v>
      </c>
      <c r="N847" s="167" t="s">
        <v>5800</v>
      </c>
    </row>
    <row r="848" spans="1:14" ht="47.25" customHeight="1" outlineLevel="1">
      <c r="A848" s="175" t="s">
        <v>1236</v>
      </c>
      <c r="B848" s="211" t="s">
        <v>351</v>
      </c>
      <c r="C848" s="168" t="s">
        <v>132</v>
      </c>
      <c r="D848" s="169" t="s">
        <v>5801</v>
      </c>
      <c r="E848" s="170">
        <v>0</v>
      </c>
      <c r="F848" s="167" t="s">
        <v>3070</v>
      </c>
      <c r="G848" s="170" t="s">
        <v>3569</v>
      </c>
      <c r="H848" s="170" t="s">
        <v>3570</v>
      </c>
      <c r="I848" s="170" t="s">
        <v>5802</v>
      </c>
      <c r="J848" s="119">
        <v>6100022380</v>
      </c>
      <c r="K848" s="122">
        <v>41681</v>
      </c>
      <c r="L848" s="167" t="s">
        <v>5803</v>
      </c>
      <c r="M848" s="171" t="s">
        <v>5781</v>
      </c>
      <c r="N848" s="394" t="s">
        <v>5804</v>
      </c>
    </row>
    <row r="849" spans="1:14" ht="31.5" outlineLevel="1">
      <c r="A849" s="175" t="s">
        <v>1237</v>
      </c>
      <c r="B849" s="211" t="s">
        <v>351</v>
      </c>
      <c r="C849" s="168" t="s">
        <v>132</v>
      </c>
      <c r="D849" s="169" t="s">
        <v>5805</v>
      </c>
      <c r="E849" s="170">
        <v>0</v>
      </c>
      <c r="F849" s="167" t="s">
        <v>3070</v>
      </c>
      <c r="G849" s="170" t="s">
        <v>3569</v>
      </c>
      <c r="H849" s="170" t="s">
        <v>3570</v>
      </c>
      <c r="I849" s="170" t="s">
        <v>5802</v>
      </c>
      <c r="J849" s="119">
        <v>6100022883</v>
      </c>
      <c r="K849" s="122">
        <v>41710</v>
      </c>
      <c r="L849" s="167" t="s">
        <v>5806</v>
      </c>
      <c r="M849" s="171" t="s">
        <v>5781</v>
      </c>
      <c r="N849" s="394"/>
    </row>
    <row r="850" spans="1:14" ht="31.5" outlineLevel="1">
      <c r="A850" s="175" t="s">
        <v>1238</v>
      </c>
      <c r="B850" s="211" t="s">
        <v>351</v>
      </c>
      <c r="C850" s="168" t="s">
        <v>132</v>
      </c>
      <c r="D850" s="169" t="s">
        <v>5807</v>
      </c>
      <c r="E850" s="170">
        <v>0</v>
      </c>
      <c r="F850" s="167" t="s">
        <v>3070</v>
      </c>
      <c r="G850" s="170" t="s">
        <v>3569</v>
      </c>
      <c r="H850" s="170" t="s">
        <v>3570</v>
      </c>
      <c r="I850" s="170" t="s">
        <v>5802</v>
      </c>
      <c r="J850" s="119">
        <v>6100023171</v>
      </c>
      <c r="K850" s="122">
        <v>41726</v>
      </c>
      <c r="L850" s="167" t="s">
        <v>5808</v>
      </c>
      <c r="M850" s="171" t="s">
        <v>5781</v>
      </c>
      <c r="N850" s="394"/>
    </row>
    <row r="851" spans="1:14" ht="47.25" customHeight="1" outlineLevel="1">
      <c r="A851" s="175" t="s">
        <v>1239</v>
      </c>
      <c r="B851" s="211" t="s">
        <v>352</v>
      </c>
      <c r="C851" s="168" t="s">
        <v>132</v>
      </c>
      <c r="D851" s="169" t="s">
        <v>5809</v>
      </c>
      <c r="E851" s="170">
        <v>0</v>
      </c>
      <c r="F851" s="167" t="s">
        <v>3640</v>
      </c>
      <c r="G851" s="170" t="s">
        <v>3571</v>
      </c>
      <c r="H851" s="170" t="s">
        <v>3572</v>
      </c>
      <c r="I851" s="170" t="s">
        <v>5810</v>
      </c>
      <c r="J851" s="119">
        <v>6100023103</v>
      </c>
      <c r="K851" s="122">
        <v>41723</v>
      </c>
      <c r="L851" s="167" t="s">
        <v>5811</v>
      </c>
      <c r="M851" s="171" t="s">
        <v>5812</v>
      </c>
      <c r="N851" s="394" t="s">
        <v>5813</v>
      </c>
    </row>
    <row r="852" spans="1:14" ht="31.5" outlineLevel="1">
      <c r="A852" s="175" t="s">
        <v>1240</v>
      </c>
      <c r="B852" s="211" t="s">
        <v>352</v>
      </c>
      <c r="C852" s="168" t="s">
        <v>132</v>
      </c>
      <c r="D852" s="169" t="s">
        <v>5814</v>
      </c>
      <c r="E852" s="170">
        <v>0</v>
      </c>
      <c r="F852" s="167" t="s">
        <v>3640</v>
      </c>
      <c r="G852" s="170" t="s">
        <v>3571</v>
      </c>
      <c r="H852" s="170" t="s">
        <v>3572</v>
      </c>
      <c r="I852" s="170" t="s">
        <v>5810</v>
      </c>
      <c r="J852" s="119">
        <v>6100023319</v>
      </c>
      <c r="K852" s="122">
        <v>41733</v>
      </c>
      <c r="L852" s="167" t="s">
        <v>5815</v>
      </c>
      <c r="M852" s="171" t="s">
        <v>5812</v>
      </c>
      <c r="N852" s="394"/>
    </row>
    <row r="853" spans="1:14" ht="47.25" customHeight="1" outlineLevel="1">
      <c r="A853" s="175" t="s">
        <v>1241</v>
      </c>
      <c r="B853" s="211" t="s">
        <v>353</v>
      </c>
      <c r="C853" s="168" t="s">
        <v>132</v>
      </c>
      <c r="D853" s="169" t="s">
        <v>5816</v>
      </c>
      <c r="E853" s="170">
        <v>0</v>
      </c>
      <c r="F853" s="167" t="s">
        <v>4518</v>
      </c>
      <c r="G853" s="170" t="s">
        <v>3573</v>
      </c>
      <c r="H853" s="170" t="s">
        <v>3574</v>
      </c>
      <c r="I853" s="170" t="s">
        <v>5817</v>
      </c>
      <c r="J853" s="119">
        <v>6100023887</v>
      </c>
      <c r="K853" s="122">
        <v>41764</v>
      </c>
      <c r="L853" s="167" t="s">
        <v>5818</v>
      </c>
      <c r="M853" s="171" t="s">
        <v>5812</v>
      </c>
      <c r="N853" s="394" t="s">
        <v>5819</v>
      </c>
    </row>
    <row r="854" spans="1:14" ht="31.5" outlineLevel="1">
      <c r="A854" s="175" t="s">
        <v>1242</v>
      </c>
      <c r="B854" s="211" t="s">
        <v>353</v>
      </c>
      <c r="C854" s="168" t="s">
        <v>132</v>
      </c>
      <c r="D854" s="169" t="s">
        <v>5820</v>
      </c>
      <c r="E854" s="170">
        <v>0</v>
      </c>
      <c r="F854" s="167" t="s">
        <v>4518</v>
      </c>
      <c r="G854" s="170" t="s">
        <v>3573</v>
      </c>
      <c r="H854" s="170" t="s">
        <v>3574</v>
      </c>
      <c r="I854" s="170" t="s">
        <v>5817</v>
      </c>
      <c r="J854" s="119">
        <v>6100024699</v>
      </c>
      <c r="K854" s="122">
        <v>41813</v>
      </c>
      <c r="L854" s="167" t="s">
        <v>5821</v>
      </c>
      <c r="M854" s="171" t="s">
        <v>5812</v>
      </c>
      <c r="N854" s="394"/>
    </row>
    <row r="855" spans="1:14" ht="48" customHeight="1" outlineLevel="1">
      <c r="A855" s="175" t="s">
        <v>1243</v>
      </c>
      <c r="B855" s="119" t="s">
        <v>354</v>
      </c>
      <c r="C855" s="209" t="s">
        <v>132</v>
      </c>
      <c r="D855" s="169" t="s">
        <v>5822</v>
      </c>
      <c r="E855" s="170">
        <v>118.97591</v>
      </c>
      <c r="F855" s="167" t="s">
        <v>3640</v>
      </c>
      <c r="G855" s="170" t="s">
        <v>5823</v>
      </c>
      <c r="H855" s="170" t="s">
        <v>5824</v>
      </c>
      <c r="I855" s="170" t="s">
        <v>5825</v>
      </c>
      <c r="J855" s="119">
        <v>4672</v>
      </c>
      <c r="K855" s="122">
        <v>41366</v>
      </c>
      <c r="L855" s="167" t="s">
        <v>5826</v>
      </c>
      <c r="M855" s="171" t="s">
        <v>5812</v>
      </c>
      <c r="N855" s="167" t="s">
        <v>5827</v>
      </c>
    </row>
    <row r="856" spans="1:14" ht="31.5" outlineLevel="1">
      <c r="A856" s="175" t="s">
        <v>1244</v>
      </c>
      <c r="B856" s="119" t="s">
        <v>355</v>
      </c>
      <c r="C856" s="168" t="s">
        <v>132</v>
      </c>
      <c r="D856" s="169" t="s">
        <v>5828</v>
      </c>
      <c r="E856" s="170">
        <v>0</v>
      </c>
      <c r="F856" s="167" t="s">
        <v>441</v>
      </c>
      <c r="G856" s="170" t="s">
        <v>441</v>
      </c>
      <c r="H856" s="170" t="s">
        <v>441</v>
      </c>
      <c r="I856" s="170" t="s">
        <v>441</v>
      </c>
      <c r="J856" s="119">
        <v>610009624</v>
      </c>
      <c r="K856" s="122">
        <v>40981</v>
      </c>
      <c r="L856" s="167" t="s">
        <v>5829</v>
      </c>
      <c r="M856" s="171" t="s">
        <v>5812</v>
      </c>
      <c r="N856" s="167" t="s">
        <v>5830</v>
      </c>
    </row>
    <row r="857" spans="1:14" ht="47.25" outlineLevel="1">
      <c r="A857" s="175" t="s">
        <v>1245</v>
      </c>
      <c r="B857" s="119" t="s">
        <v>356</v>
      </c>
      <c r="C857" s="168" t="s">
        <v>132</v>
      </c>
      <c r="D857" s="184" t="s">
        <v>5831</v>
      </c>
      <c r="E857" s="170">
        <v>0</v>
      </c>
      <c r="F857" s="167" t="s">
        <v>441</v>
      </c>
      <c r="G857" s="170" t="s">
        <v>441</v>
      </c>
      <c r="H857" s="170" t="s">
        <v>441</v>
      </c>
      <c r="I857" s="170" t="s">
        <v>441</v>
      </c>
      <c r="J857" s="119">
        <v>6100001987</v>
      </c>
      <c r="K857" s="122">
        <v>40380</v>
      </c>
      <c r="L857" s="167" t="s">
        <v>5832</v>
      </c>
      <c r="M857" s="171" t="s">
        <v>5812</v>
      </c>
      <c r="N857" s="167" t="s">
        <v>5833</v>
      </c>
    </row>
    <row r="858" spans="1:14" ht="31.5" outlineLevel="1">
      <c r="A858" s="175" t="s">
        <v>1246</v>
      </c>
      <c r="B858" s="211" t="s">
        <v>357</v>
      </c>
      <c r="C858" s="168" t="s">
        <v>132</v>
      </c>
      <c r="D858" s="169" t="s">
        <v>5834</v>
      </c>
      <c r="E858" s="170">
        <v>0</v>
      </c>
      <c r="F858" s="167" t="s">
        <v>441</v>
      </c>
      <c r="G858" s="170" t="s">
        <v>441</v>
      </c>
      <c r="H858" s="170" t="s">
        <v>441</v>
      </c>
      <c r="I858" s="170" t="s">
        <v>441</v>
      </c>
      <c r="J858" s="119">
        <v>6100005056</v>
      </c>
      <c r="K858" s="122">
        <v>40617</v>
      </c>
      <c r="L858" s="167" t="s">
        <v>5835</v>
      </c>
      <c r="M858" s="171" t="s">
        <v>5812</v>
      </c>
      <c r="N858" s="167" t="s">
        <v>5836</v>
      </c>
    </row>
    <row r="859" spans="1:14" ht="47.25" outlineLevel="1">
      <c r="A859" s="175" t="s">
        <v>1247</v>
      </c>
      <c r="B859" s="211" t="s">
        <v>358</v>
      </c>
      <c r="C859" s="168" t="s">
        <v>132</v>
      </c>
      <c r="D859" s="169" t="s">
        <v>2352</v>
      </c>
      <c r="E859" s="170">
        <v>0</v>
      </c>
      <c r="F859" s="167" t="s">
        <v>441</v>
      </c>
      <c r="G859" s="170" t="s">
        <v>441</v>
      </c>
      <c r="H859" s="170" t="s">
        <v>441</v>
      </c>
      <c r="I859" s="170" t="s">
        <v>441</v>
      </c>
      <c r="J859" s="119">
        <v>6100006179</v>
      </c>
      <c r="K859" s="122">
        <v>40723</v>
      </c>
      <c r="L859" s="167" t="s">
        <v>3577</v>
      </c>
      <c r="M859" s="171" t="s">
        <v>5837</v>
      </c>
      <c r="N859" s="167" t="s">
        <v>5838</v>
      </c>
    </row>
    <row r="860" spans="1:14" ht="31.5" outlineLevel="1">
      <c r="A860" s="175" t="s">
        <v>1248</v>
      </c>
      <c r="B860" s="211" t="s">
        <v>359</v>
      </c>
      <c r="C860" s="168" t="s">
        <v>132</v>
      </c>
      <c r="D860" s="169" t="s">
        <v>5839</v>
      </c>
      <c r="E860" s="170">
        <v>0</v>
      </c>
      <c r="F860" s="167" t="s">
        <v>441</v>
      </c>
      <c r="G860" s="170" t="s">
        <v>441</v>
      </c>
      <c r="H860" s="170" t="s">
        <v>441</v>
      </c>
      <c r="I860" s="170" t="s">
        <v>441</v>
      </c>
      <c r="J860" s="119">
        <v>6100008354</v>
      </c>
      <c r="K860" s="122">
        <v>40865</v>
      </c>
      <c r="L860" s="167" t="s">
        <v>191</v>
      </c>
      <c r="M860" s="171" t="s">
        <v>5837</v>
      </c>
      <c r="N860" s="167" t="s">
        <v>5840</v>
      </c>
    </row>
    <row r="861" spans="1:14" ht="47.25" outlineLevel="1">
      <c r="A861" s="175" t="s">
        <v>1249</v>
      </c>
      <c r="B861" s="211" t="s">
        <v>360</v>
      </c>
      <c r="C861" s="168" t="s">
        <v>132</v>
      </c>
      <c r="D861" s="169" t="s">
        <v>5841</v>
      </c>
      <c r="E861" s="170">
        <v>0</v>
      </c>
      <c r="F861" s="167" t="s">
        <v>441</v>
      </c>
      <c r="G861" s="170" t="s">
        <v>441</v>
      </c>
      <c r="H861" s="170" t="s">
        <v>441</v>
      </c>
      <c r="I861" s="170" t="s">
        <v>441</v>
      </c>
      <c r="J861" s="119">
        <v>6100009107</v>
      </c>
      <c r="K861" s="122">
        <v>40945</v>
      </c>
      <c r="L861" s="167" t="s">
        <v>5842</v>
      </c>
      <c r="M861" s="171" t="s">
        <v>5837</v>
      </c>
      <c r="N861" s="167" t="s">
        <v>5843</v>
      </c>
    </row>
    <row r="862" spans="1:14" ht="47.25" outlineLevel="1">
      <c r="A862" s="175" t="s">
        <v>1250</v>
      </c>
      <c r="B862" s="119" t="s">
        <v>361</v>
      </c>
      <c r="C862" s="168" t="s">
        <v>132</v>
      </c>
      <c r="D862" s="169" t="s">
        <v>5844</v>
      </c>
      <c r="E862" s="170">
        <v>37.311599999999999</v>
      </c>
      <c r="F862" s="167" t="s">
        <v>441</v>
      </c>
      <c r="G862" s="170" t="s">
        <v>441</v>
      </c>
      <c r="H862" s="170" t="s">
        <v>441</v>
      </c>
      <c r="I862" s="170" t="s">
        <v>441</v>
      </c>
      <c r="J862" s="119">
        <v>6100009216</v>
      </c>
      <c r="K862" s="122">
        <v>40953</v>
      </c>
      <c r="L862" s="167" t="s">
        <v>5845</v>
      </c>
      <c r="M862" s="171" t="s">
        <v>5837</v>
      </c>
      <c r="N862" s="167" t="s">
        <v>5846</v>
      </c>
    </row>
    <row r="863" spans="1:14" ht="36.75" customHeight="1" outlineLevel="1">
      <c r="A863" s="175" t="s">
        <v>1251</v>
      </c>
      <c r="B863" s="119" t="s">
        <v>362</v>
      </c>
      <c r="C863" s="168" t="s">
        <v>132</v>
      </c>
      <c r="D863" s="169" t="s">
        <v>5847</v>
      </c>
      <c r="E863" s="170">
        <v>0</v>
      </c>
      <c r="F863" s="167" t="s">
        <v>441</v>
      </c>
      <c r="G863" s="170" t="s">
        <v>441</v>
      </c>
      <c r="H863" s="170" t="s">
        <v>441</v>
      </c>
      <c r="I863" s="170" t="s">
        <v>441</v>
      </c>
      <c r="J863" s="119">
        <v>6100009334</v>
      </c>
      <c r="K863" s="122">
        <v>40959</v>
      </c>
      <c r="L863" s="167" t="s">
        <v>5848</v>
      </c>
      <c r="M863" s="171" t="s">
        <v>5837</v>
      </c>
      <c r="N863" s="167" t="s">
        <v>5849</v>
      </c>
    </row>
    <row r="864" spans="1:14" ht="38.25" customHeight="1" outlineLevel="1">
      <c r="A864" s="175" t="s">
        <v>1252</v>
      </c>
      <c r="B864" s="119" t="s">
        <v>363</v>
      </c>
      <c r="C864" s="168" t="s">
        <v>132</v>
      </c>
      <c r="D864" s="184" t="s">
        <v>5850</v>
      </c>
      <c r="E864" s="170">
        <v>0</v>
      </c>
      <c r="F864" s="167" t="s">
        <v>441</v>
      </c>
      <c r="G864" s="170" t="s">
        <v>441</v>
      </c>
      <c r="H864" s="170" t="s">
        <v>441</v>
      </c>
      <c r="I864" s="170" t="s">
        <v>441</v>
      </c>
      <c r="J864" s="119">
        <v>6100009346</v>
      </c>
      <c r="K864" s="122">
        <v>40966</v>
      </c>
      <c r="L864" s="167" t="s">
        <v>5851</v>
      </c>
      <c r="M864" s="171" t="s">
        <v>5837</v>
      </c>
      <c r="N864" s="167" t="s">
        <v>5852</v>
      </c>
    </row>
    <row r="865" spans="1:14" ht="43.5" customHeight="1" outlineLevel="1">
      <c r="A865" s="175" t="s">
        <v>1253</v>
      </c>
      <c r="B865" s="119" t="s">
        <v>364</v>
      </c>
      <c r="C865" s="168" t="s">
        <v>132</v>
      </c>
      <c r="D865" s="184" t="s">
        <v>5853</v>
      </c>
      <c r="E865" s="170">
        <v>0</v>
      </c>
      <c r="F865" s="167" t="s">
        <v>441</v>
      </c>
      <c r="G865" s="170" t="s">
        <v>441</v>
      </c>
      <c r="H865" s="170" t="s">
        <v>441</v>
      </c>
      <c r="I865" s="170" t="s">
        <v>441</v>
      </c>
      <c r="J865" s="119">
        <v>6100009426</v>
      </c>
      <c r="K865" s="122">
        <v>40973</v>
      </c>
      <c r="L865" s="167" t="s">
        <v>256</v>
      </c>
      <c r="M865" s="171" t="s">
        <v>5837</v>
      </c>
      <c r="N865" s="167" t="s">
        <v>5854</v>
      </c>
    </row>
    <row r="866" spans="1:14" ht="31.5" outlineLevel="1">
      <c r="A866" s="175" t="s">
        <v>1254</v>
      </c>
      <c r="B866" s="211" t="s">
        <v>365</v>
      </c>
      <c r="C866" s="168" t="s">
        <v>132</v>
      </c>
      <c r="D866" s="169" t="s">
        <v>5855</v>
      </c>
      <c r="E866" s="170">
        <v>0</v>
      </c>
      <c r="F866" s="167" t="s">
        <v>441</v>
      </c>
      <c r="G866" s="170" t="s">
        <v>441</v>
      </c>
      <c r="H866" s="170" t="s">
        <v>441</v>
      </c>
      <c r="I866" s="170" t="s">
        <v>441</v>
      </c>
      <c r="J866" s="119">
        <v>6100010131</v>
      </c>
      <c r="K866" s="122">
        <v>41025</v>
      </c>
      <c r="L866" s="167" t="s">
        <v>3450</v>
      </c>
      <c r="M866" s="171" t="s">
        <v>5837</v>
      </c>
      <c r="N866" s="167" t="s">
        <v>5856</v>
      </c>
    </row>
    <row r="867" spans="1:14" ht="31.5" outlineLevel="1">
      <c r="A867" s="175" t="s">
        <v>1255</v>
      </c>
      <c r="B867" s="211" t="s">
        <v>366</v>
      </c>
      <c r="C867" s="168" t="s">
        <v>132</v>
      </c>
      <c r="D867" s="169" t="s">
        <v>5857</v>
      </c>
      <c r="E867" s="170">
        <v>0</v>
      </c>
      <c r="F867" s="167" t="s">
        <v>441</v>
      </c>
      <c r="G867" s="170" t="s">
        <v>441</v>
      </c>
      <c r="H867" s="170" t="s">
        <v>441</v>
      </c>
      <c r="I867" s="170" t="s">
        <v>441</v>
      </c>
      <c r="J867" s="119">
        <v>6100011328</v>
      </c>
      <c r="K867" s="122">
        <v>41086</v>
      </c>
      <c r="L867" s="167" t="s">
        <v>5858</v>
      </c>
      <c r="M867" s="171" t="s">
        <v>5837</v>
      </c>
      <c r="N867" s="167" t="s">
        <v>5859</v>
      </c>
    </row>
    <row r="868" spans="1:14" ht="31.5" outlineLevel="1">
      <c r="A868" s="175" t="s">
        <v>1256</v>
      </c>
      <c r="B868" s="211" t="s">
        <v>367</v>
      </c>
      <c r="C868" s="168" t="s">
        <v>132</v>
      </c>
      <c r="D868" s="169" t="s">
        <v>5860</v>
      </c>
      <c r="E868" s="170">
        <v>0</v>
      </c>
      <c r="F868" s="167" t="s">
        <v>441</v>
      </c>
      <c r="G868" s="170" t="s">
        <v>441</v>
      </c>
      <c r="H868" s="170" t="s">
        <v>441</v>
      </c>
      <c r="I868" s="170" t="s">
        <v>441</v>
      </c>
      <c r="J868" s="119">
        <v>6100013168</v>
      </c>
      <c r="K868" s="122">
        <v>41190</v>
      </c>
      <c r="L868" s="167" t="s">
        <v>5861</v>
      </c>
      <c r="M868" s="171" t="s">
        <v>5837</v>
      </c>
      <c r="N868" s="167" t="s">
        <v>5862</v>
      </c>
    </row>
    <row r="869" spans="1:14" ht="47.25" outlineLevel="1">
      <c r="A869" s="175" t="s">
        <v>1257</v>
      </c>
      <c r="B869" s="211" t="s">
        <v>368</v>
      </c>
      <c r="C869" s="168" t="s">
        <v>132</v>
      </c>
      <c r="D869" s="169" t="s">
        <v>5059</v>
      </c>
      <c r="E869" s="170">
        <v>0</v>
      </c>
      <c r="F869" s="167" t="s">
        <v>441</v>
      </c>
      <c r="G869" s="170" t="s">
        <v>441</v>
      </c>
      <c r="H869" s="170" t="s">
        <v>441</v>
      </c>
      <c r="I869" s="170" t="s">
        <v>441</v>
      </c>
      <c r="J869" s="119">
        <v>6100013244</v>
      </c>
      <c r="K869" s="122">
        <v>41194</v>
      </c>
      <c r="L869" s="167" t="s">
        <v>302</v>
      </c>
      <c r="M869" s="171" t="s">
        <v>5837</v>
      </c>
      <c r="N869" s="167" t="s">
        <v>5863</v>
      </c>
    </row>
    <row r="870" spans="1:14" ht="31.5" outlineLevel="1">
      <c r="A870" s="175" t="s">
        <v>1258</v>
      </c>
      <c r="B870" s="119" t="s">
        <v>369</v>
      </c>
      <c r="C870" s="168" t="s">
        <v>132</v>
      </c>
      <c r="D870" s="169" t="s">
        <v>5864</v>
      </c>
      <c r="E870" s="170">
        <v>17.44678</v>
      </c>
      <c r="F870" s="167" t="s">
        <v>1319</v>
      </c>
      <c r="G870" s="170" t="s">
        <v>5865</v>
      </c>
      <c r="H870" s="170" t="s">
        <v>3575</v>
      </c>
      <c r="I870" s="170" t="s">
        <v>3576</v>
      </c>
      <c r="J870" s="119">
        <v>6100013873</v>
      </c>
      <c r="K870" s="122">
        <v>41234</v>
      </c>
      <c r="L870" s="167" t="s">
        <v>5866</v>
      </c>
      <c r="M870" s="171" t="s">
        <v>5837</v>
      </c>
      <c r="N870" s="167" t="s">
        <v>5867</v>
      </c>
    </row>
    <row r="871" spans="1:14" ht="31.5" outlineLevel="1">
      <c r="A871" s="175" t="s">
        <v>1259</v>
      </c>
      <c r="B871" s="211" t="s">
        <v>370</v>
      </c>
      <c r="C871" s="168" t="s">
        <v>132</v>
      </c>
      <c r="D871" s="169" t="s">
        <v>5868</v>
      </c>
      <c r="E871" s="170">
        <v>0</v>
      </c>
      <c r="F871" s="167" t="s">
        <v>441</v>
      </c>
      <c r="G871" s="170" t="s">
        <v>441</v>
      </c>
      <c r="H871" s="170" t="s">
        <v>441</v>
      </c>
      <c r="I871" s="170" t="s">
        <v>441</v>
      </c>
      <c r="J871" s="119">
        <v>6100014984</v>
      </c>
      <c r="K871" s="122" t="s">
        <v>5869</v>
      </c>
      <c r="L871" s="167" t="s">
        <v>5870</v>
      </c>
      <c r="M871" s="171" t="s">
        <v>5837</v>
      </c>
      <c r="N871" s="167" t="s">
        <v>5871</v>
      </c>
    </row>
    <row r="872" spans="1:14" ht="31.5" outlineLevel="1">
      <c r="A872" s="175" t="s">
        <v>1260</v>
      </c>
      <c r="B872" s="211" t="s">
        <v>371</v>
      </c>
      <c r="C872" s="168" t="s">
        <v>132</v>
      </c>
      <c r="D872" s="169" t="s">
        <v>5872</v>
      </c>
      <c r="E872" s="170">
        <v>0</v>
      </c>
      <c r="F872" s="167" t="s">
        <v>441</v>
      </c>
      <c r="G872" s="170" t="s">
        <v>441</v>
      </c>
      <c r="H872" s="170" t="s">
        <v>441</v>
      </c>
      <c r="I872" s="170" t="s">
        <v>441</v>
      </c>
      <c r="J872" s="119">
        <v>6100017748</v>
      </c>
      <c r="K872" s="122" t="s">
        <v>168</v>
      </c>
      <c r="L872" s="167" t="s">
        <v>5873</v>
      </c>
      <c r="M872" s="171" t="s">
        <v>5837</v>
      </c>
      <c r="N872" s="167" t="s">
        <v>5874</v>
      </c>
    </row>
    <row r="873" spans="1:14" ht="31.5" outlineLevel="1">
      <c r="A873" s="175" t="s">
        <v>1261</v>
      </c>
      <c r="B873" s="211" t="s">
        <v>372</v>
      </c>
      <c r="C873" s="168" t="s">
        <v>132</v>
      </c>
      <c r="D873" s="169" t="s">
        <v>5875</v>
      </c>
      <c r="E873" s="170">
        <v>0</v>
      </c>
      <c r="F873" s="167" t="s">
        <v>441</v>
      </c>
      <c r="G873" s="170" t="s">
        <v>441</v>
      </c>
      <c r="H873" s="170" t="s">
        <v>441</v>
      </c>
      <c r="I873" s="170" t="s">
        <v>441</v>
      </c>
      <c r="J873" s="119">
        <v>6100017921</v>
      </c>
      <c r="K873" s="122">
        <v>41491</v>
      </c>
      <c r="L873" s="167" t="s">
        <v>3579</v>
      </c>
      <c r="M873" s="171" t="s">
        <v>5876</v>
      </c>
      <c r="N873" s="167" t="s">
        <v>5877</v>
      </c>
    </row>
    <row r="874" spans="1:14" ht="31.5" outlineLevel="1">
      <c r="A874" s="175" t="s">
        <v>1262</v>
      </c>
      <c r="B874" s="119" t="s">
        <v>373</v>
      </c>
      <c r="C874" s="209" t="s">
        <v>132</v>
      </c>
      <c r="D874" s="169" t="s">
        <v>5878</v>
      </c>
      <c r="E874" s="170">
        <v>0</v>
      </c>
      <c r="F874" s="167" t="s">
        <v>5879</v>
      </c>
      <c r="G874" s="170" t="s">
        <v>5880</v>
      </c>
      <c r="H874" s="170" t="s">
        <v>5881</v>
      </c>
      <c r="I874" s="170" t="s">
        <v>5882</v>
      </c>
      <c r="J874" s="119">
        <v>6100018437</v>
      </c>
      <c r="K874" s="122">
        <v>41606</v>
      </c>
      <c r="L874" s="167" t="s">
        <v>300</v>
      </c>
      <c r="M874" s="171" t="s">
        <v>5876</v>
      </c>
      <c r="N874" s="167" t="s">
        <v>5883</v>
      </c>
    </row>
    <row r="875" spans="1:14" ht="47.25" outlineLevel="1">
      <c r="A875" s="175" t="s">
        <v>1263</v>
      </c>
      <c r="B875" s="119" t="s">
        <v>374</v>
      </c>
      <c r="C875" s="168" t="s">
        <v>132</v>
      </c>
      <c r="D875" s="169" t="s">
        <v>5884</v>
      </c>
      <c r="E875" s="170">
        <v>0</v>
      </c>
      <c r="F875" s="167" t="s">
        <v>441</v>
      </c>
      <c r="G875" s="170" t="s">
        <v>441</v>
      </c>
      <c r="H875" s="170" t="s">
        <v>441</v>
      </c>
      <c r="I875" s="170" t="s">
        <v>441</v>
      </c>
      <c r="J875" s="119">
        <v>6100021415</v>
      </c>
      <c r="K875" s="122">
        <v>41617</v>
      </c>
      <c r="L875" s="167" t="s">
        <v>5885</v>
      </c>
      <c r="M875" s="171" t="s">
        <v>5876</v>
      </c>
      <c r="N875" s="167" t="s">
        <v>5886</v>
      </c>
    </row>
    <row r="876" spans="1:14" ht="31.5" outlineLevel="1">
      <c r="A876" s="175" t="s">
        <v>1264</v>
      </c>
      <c r="B876" s="211" t="s">
        <v>375</v>
      </c>
      <c r="C876" s="168" t="s">
        <v>132</v>
      </c>
      <c r="D876" s="169" t="s">
        <v>5887</v>
      </c>
      <c r="E876" s="170">
        <v>0</v>
      </c>
      <c r="F876" s="167" t="s">
        <v>441</v>
      </c>
      <c r="G876" s="170" t="s">
        <v>441</v>
      </c>
      <c r="H876" s="170" t="s">
        <v>441</v>
      </c>
      <c r="I876" s="170" t="s">
        <v>441</v>
      </c>
      <c r="J876" s="119">
        <v>6100021449</v>
      </c>
      <c r="K876" s="122">
        <v>41618</v>
      </c>
      <c r="L876" s="167" t="s">
        <v>5888</v>
      </c>
      <c r="M876" s="171" t="s">
        <v>5876</v>
      </c>
      <c r="N876" s="167" t="s">
        <v>5889</v>
      </c>
    </row>
    <row r="877" spans="1:14" ht="31.5" outlineLevel="1">
      <c r="A877" s="175" t="s">
        <v>1265</v>
      </c>
      <c r="B877" s="211" t="s">
        <v>376</v>
      </c>
      <c r="C877" s="168" t="s">
        <v>132</v>
      </c>
      <c r="D877" s="169" t="s">
        <v>5890</v>
      </c>
      <c r="E877" s="170">
        <v>0</v>
      </c>
      <c r="F877" s="167" t="s">
        <v>441</v>
      </c>
      <c r="G877" s="170" t="s">
        <v>441</v>
      </c>
      <c r="H877" s="170" t="s">
        <v>441</v>
      </c>
      <c r="I877" s="170" t="s">
        <v>441</v>
      </c>
      <c r="J877" s="119">
        <v>6100022200</v>
      </c>
      <c r="K877" s="122">
        <v>41669</v>
      </c>
      <c r="L877" s="167" t="s">
        <v>5891</v>
      </c>
      <c r="M877" s="171" t="s">
        <v>5876</v>
      </c>
      <c r="N877" s="167" t="s">
        <v>5892</v>
      </c>
    </row>
    <row r="878" spans="1:14" ht="31.5" outlineLevel="1">
      <c r="A878" s="175" t="s">
        <v>1266</v>
      </c>
      <c r="B878" s="211" t="s">
        <v>377</v>
      </c>
      <c r="C878" s="168" t="s">
        <v>132</v>
      </c>
      <c r="D878" s="169" t="s">
        <v>5893</v>
      </c>
      <c r="E878" s="170">
        <v>0</v>
      </c>
      <c r="F878" s="167" t="s">
        <v>5879</v>
      </c>
      <c r="G878" s="170" t="s">
        <v>5880</v>
      </c>
      <c r="H878" s="170" t="s">
        <v>5881</v>
      </c>
      <c r="I878" s="170" t="s">
        <v>5882</v>
      </c>
      <c r="J878" s="119">
        <v>6100022818</v>
      </c>
      <c r="K878" s="122">
        <v>41705</v>
      </c>
      <c r="L878" s="167" t="s">
        <v>5894</v>
      </c>
      <c r="M878" s="171" t="s">
        <v>5876</v>
      </c>
      <c r="N878" s="167" t="s">
        <v>5895</v>
      </c>
    </row>
    <row r="879" spans="1:14" ht="31.5" outlineLevel="1">
      <c r="A879" s="175" t="s">
        <v>1267</v>
      </c>
      <c r="B879" s="211" t="s">
        <v>378</v>
      </c>
      <c r="C879" s="168" t="s">
        <v>132</v>
      </c>
      <c r="D879" s="169" t="s">
        <v>5896</v>
      </c>
      <c r="E879" s="170">
        <v>0</v>
      </c>
      <c r="F879" s="167" t="s">
        <v>441</v>
      </c>
      <c r="G879" s="170" t="s">
        <v>441</v>
      </c>
      <c r="H879" s="170" t="s">
        <v>441</v>
      </c>
      <c r="I879" s="170" t="s">
        <v>441</v>
      </c>
      <c r="J879" s="119">
        <v>6100023643</v>
      </c>
      <c r="K879" s="122">
        <v>41752</v>
      </c>
      <c r="L879" s="167" t="s">
        <v>5897</v>
      </c>
      <c r="M879" s="171" t="s">
        <v>5876</v>
      </c>
      <c r="N879" s="167" t="s">
        <v>5898</v>
      </c>
    </row>
    <row r="880" spans="1:14" ht="31.5" outlineLevel="1">
      <c r="A880" s="175" t="s">
        <v>1268</v>
      </c>
      <c r="B880" s="211" t="s">
        <v>379</v>
      </c>
      <c r="C880" s="168" t="s">
        <v>132</v>
      </c>
      <c r="D880" s="169" t="s">
        <v>5899</v>
      </c>
      <c r="E880" s="170">
        <v>0</v>
      </c>
      <c r="F880" s="167" t="s">
        <v>5900</v>
      </c>
      <c r="G880" s="170" t="s">
        <v>5901</v>
      </c>
      <c r="H880" s="170" t="s">
        <v>5902</v>
      </c>
      <c r="I880" s="170" t="s">
        <v>5903</v>
      </c>
      <c r="J880" s="119">
        <v>6100023756</v>
      </c>
      <c r="K880" s="122">
        <v>41758</v>
      </c>
      <c r="L880" s="167" t="s">
        <v>5904</v>
      </c>
      <c r="M880" s="171" t="s">
        <v>5876</v>
      </c>
      <c r="N880" s="167" t="s">
        <v>5905</v>
      </c>
    </row>
    <row r="881" spans="1:14" ht="31.5" outlineLevel="1">
      <c r="A881" s="175" t="s">
        <v>1269</v>
      </c>
      <c r="B881" s="211" t="s">
        <v>380</v>
      </c>
      <c r="C881" s="168" t="s">
        <v>132</v>
      </c>
      <c r="D881" s="169" t="s">
        <v>5906</v>
      </c>
      <c r="E881" s="170">
        <v>0</v>
      </c>
      <c r="F881" s="167" t="s">
        <v>5900</v>
      </c>
      <c r="G881" s="170" t="s">
        <v>5901</v>
      </c>
      <c r="H881" s="170" t="s">
        <v>5902</v>
      </c>
      <c r="I881" s="170" t="s">
        <v>5903</v>
      </c>
      <c r="J881" s="119">
        <v>6100023886</v>
      </c>
      <c r="K881" s="122">
        <v>41764</v>
      </c>
      <c r="L881" s="167" t="s">
        <v>5907</v>
      </c>
      <c r="M881" s="171" t="s">
        <v>5876</v>
      </c>
      <c r="N881" s="167" t="s">
        <v>5908</v>
      </c>
    </row>
    <row r="882" spans="1:14" ht="31.5" outlineLevel="1">
      <c r="A882" s="175" t="s">
        <v>1270</v>
      </c>
      <c r="B882" s="211" t="s">
        <v>381</v>
      </c>
      <c r="C882" s="168" t="s">
        <v>132</v>
      </c>
      <c r="D882" s="169" t="s">
        <v>5909</v>
      </c>
      <c r="E882" s="170">
        <v>0</v>
      </c>
      <c r="F882" s="167" t="s">
        <v>5900</v>
      </c>
      <c r="G882" s="170" t="s">
        <v>5901</v>
      </c>
      <c r="H882" s="170" t="s">
        <v>5902</v>
      </c>
      <c r="I882" s="170" t="s">
        <v>5903</v>
      </c>
      <c r="J882" s="119">
        <v>6100023903</v>
      </c>
      <c r="K882" s="122">
        <v>41765</v>
      </c>
      <c r="L882" s="167" t="s">
        <v>5910</v>
      </c>
      <c r="M882" s="171" t="s">
        <v>5876</v>
      </c>
      <c r="N882" s="167" t="s">
        <v>5911</v>
      </c>
    </row>
    <row r="883" spans="1:14" ht="31.5" outlineLevel="1">
      <c r="A883" s="175" t="s">
        <v>1271</v>
      </c>
      <c r="B883" s="211" t="s">
        <v>382</v>
      </c>
      <c r="C883" s="168" t="s">
        <v>132</v>
      </c>
      <c r="D883" s="169" t="s">
        <v>5912</v>
      </c>
      <c r="E883" s="170">
        <v>0</v>
      </c>
      <c r="F883" s="167" t="s">
        <v>5900</v>
      </c>
      <c r="G883" s="170" t="s">
        <v>5901</v>
      </c>
      <c r="H883" s="170" t="s">
        <v>5902</v>
      </c>
      <c r="I883" s="170" t="s">
        <v>5903</v>
      </c>
      <c r="J883" s="119">
        <v>6100024043</v>
      </c>
      <c r="K883" s="122">
        <v>41772</v>
      </c>
      <c r="L883" s="167" t="s">
        <v>5913</v>
      </c>
      <c r="M883" s="171" t="s">
        <v>5876</v>
      </c>
      <c r="N883" s="167" t="s">
        <v>5914</v>
      </c>
    </row>
    <row r="884" spans="1:14" ht="31.5" outlineLevel="1">
      <c r="A884" s="175" t="s">
        <v>1272</v>
      </c>
      <c r="B884" s="211" t="s">
        <v>383</v>
      </c>
      <c r="C884" s="168" t="s">
        <v>132</v>
      </c>
      <c r="D884" s="169" t="s">
        <v>5915</v>
      </c>
      <c r="E884" s="170">
        <v>0</v>
      </c>
      <c r="F884" s="167" t="s">
        <v>5900</v>
      </c>
      <c r="G884" s="170" t="s">
        <v>5901</v>
      </c>
      <c r="H884" s="170" t="s">
        <v>5902</v>
      </c>
      <c r="I884" s="170" t="s">
        <v>5903</v>
      </c>
      <c r="J884" s="119">
        <v>6100024102</v>
      </c>
      <c r="K884" s="122">
        <v>41775</v>
      </c>
      <c r="L884" s="167" t="s">
        <v>5916</v>
      </c>
      <c r="M884" s="171" t="s">
        <v>5876</v>
      </c>
      <c r="N884" s="167" t="s">
        <v>5917</v>
      </c>
    </row>
    <row r="885" spans="1:14" ht="31.5" outlineLevel="1">
      <c r="A885" s="175" t="s">
        <v>1273</v>
      </c>
      <c r="B885" s="211" t="s">
        <v>384</v>
      </c>
      <c r="C885" s="168" t="s">
        <v>132</v>
      </c>
      <c r="D885" s="169" t="s">
        <v>5918</v>
      </c>
      <c r="E885" s="170">
        <v>0</v>
      </c>
      <c r="F885" s="167" t="s">
        <v>441</v>
      </c>
      <c r="G885" s="170" t="s">
        <v>441</v>
      </c>
      <c r="H885" s="170" t="s">
        <v>441</v>
      </c>
      <c r="I885" s="170" t="s">
        <v>441</v>
      </c>
      <c r="J885" s="119">
        <v>6100024335</v>
      </c>
      <c r="K885" s="122">
        <v>41799</v>
      </c>
      <c r="L885" s="167" t="s">
        <v>5919</v>
      </c>
      <c r="M885" s="171" t="s">
        <v>5920</v>
      </c>
      <c r="N885" s="167" t="s">
        <v>5921</v>
      </c>
    </row>
    <row r="886" spans="1:14" ht="31.5" outlineLevel="1">
      <c r="A886" s="175" t="s">
        <v>1274</v>
      </c>
      <c r="B886" s="211" t="s">
        <v>385</v>
      </c>
      <c r="C886" s="168" t="s">
        <v>132</v>
      </c>
      <c r="D886" s="169" t="s">
        <v>5922</v>
      </c>
      <c r="E886" s="170">
        <v>0</v>
      </c>
      <c r="F886" s="167" t="s">
        <v>5900</v>
      </c>
      <c r="G886" s="170" t="s">
        <v>5901</v>
      </c>
      <c r="H886" s="170" t="s">
        <v>5902</v>
      </c>
      <c r="I886" s="170" t="s">
        <v>5903</v>
      </c>
      <c r="J886" s="119">
        <v>6100024391</v>
      </c>
      <c r="K886" s="122">
        <v>41799</v>
      </c>
      <c r="L886" s="167" t="s">
        <v>5923</v>
      </c>
      <c r="M886" s="171" t="s">
        <v>5920</v>
      </c>
      <c r="N886" s="167" t="s">
        <v>5924</v>
      </c>
    </row>
    <row r="887" spans="1:14" ht="31.5" outlineLevel="1">
      <c r="A887" s="175" t="s">
        <v>1275</v>
      </c>
      <c r="B887" s="211" t="s">
        <v>386</v>
      </c>
      <c r="C887" s="168" t="s">
        <v>132</v>
      </c>
      <c r="D887" s="169" t="s">
        <v>5925</v>
      </c>
      <c r="E887" s="170">
        <v>0</v>
      </c>
      <c r="F887" s="167" t="s">
        <v>441</v>
      </c>
      <c r="G887" s="170" t="s">
        <v>441</v>
      </c>
      <c r="H887" s="170" t="s">
        <v>441</v>
      </c>
      <c r="I887" s="170" t="s">
        <v>441</v>
      </c>
      <c r="J887" s="119">
        <v>6100025247</v>
      </c>
      <c r="K887" s="122">
        <v>41835</v>
      </c>
      <c r="L887" s="167" t="s">
        <v>5926</v>
      </c>
      <c r="M887" s="171" t="s">
        <v>5920</v>
      </c>
      <c r="N887" s="167" t="s">
        <v>5927</v>
      </c>
    </row>
    <row r="888" spans="1:14" ht="31.5" outlineLevel="1">
      <c r="A888" s="175" t="s">
        <v>1276</v>
      </c>
      <c r="B888" s="211" t="s">
        <v>387</v>
      </c>
      <c r="C888" s="168" t="s">
        <v>132</v>
      </c>
      <c r="D888" s="169" t="s">
        <v>5928</v>
      </c>
      <c r="E888" s="170">
        <v>0</v>
      </c>
      <c r="F888" s="167" t="s">
        <v>5879</v>
      </c>
      <c r="G888" s="170" t="s">
        <v>5929</v>
      </c>
      <c r="H888" s="170" t="s">
        <v>5881</v>
      </c>
      <c r="I888" s="170" t="s">
        <v>5930</v>
      </c>
      <c r="J888" s="119">
        <v>6100025696</v>
      </c>
      <c r="K888" s="122">
        <v>41863</v>
      </c>
      <c r="L888" s="167" t="s">
        <v>5931</v>
      </c>
      <c r="M888" s="171" t="s">
        <v>5920</v>
      </c>
      <c r="N888" s="167" t="s">
        <v>5932</v>
      </c>
    </row>
    <row r="889" spans="1:14" ht="31.5" outlineLevel="1">
      <c r="A889" s="175" t="s">
        <v>1277</v>
      </c>
      <c r="B889" s="211" t="s">
        <v>388</v>
      </c>
      <c r="C889" s="168" t="s">
        <v>132</v>
      </c>
      <c r="D889" s="169" t="s">
        <v>5933</v>
      </c>
      <c r="E889" s="170">
        <v>0</v>
      </c>
      <c r="F889" s="167" t="s">
        <v>441</v>
      </c>
      <c r="G889" s="170" t="s">
        <v>441</v>
      </c>
      <c r="H889" s="170" t="s">
        <v>441</v>
      </c>
      <c r="I889" s="170" t="s">
        <v>441</v>
      </c>
      <c r="J889" s="119">
        <v>6100026018</v>
      </c>
      <c r="K889" s="122">
        <v>41877</v>
      </c>
      <c r="L889" s="167" t="s">
        <v>5934</v>
      </c>
      <c r="M889" s="171" t="s">
        <v>5920</v>
      </c>
      <c r="N889" s="167" t="s">
        <v>5935</v>
      </c>
    </row>
    <row r="890" spans="1:14" ht="31.5" outlineLevel="1">
      <c r="A890" s="175" t="s">
        <v>1278</v>
      </c>
      <c r="B890" s="211" t="s">
        <v>389</v>
      </c>
      <c r="C890" s="168" t="s">
        <v>132</v>
      </c>
      <c r="D890" s="169" t="s">
        <v>5936</v>
      </c>
      <c r="E890" s="170">
        <v>0</v>
      </c>
      <c r="F890" s="167" t="s">
        <v>441</v>
      </c>
      <c r="G890" s="170" t="s">
        <v>441</v>
      </c>
      <c r="H890" s="170" t="s">
        <v>441</v>
      </c>
      <c r="I890" s="170" t="s">
        <v>441</v>
      </c>
      <c r="J890" s="119">
        <v>6100026198</v>
      </c>
      <c r="K890" s="122">
        <v>41898</v>
      </c>
      <c r="L890" s="167" t="s">
        <v>5937</v>
      </c>
      <c r="M890" s="171" t="s">
        <v>5920</v>
      </c>
      <c r="N890" s="167" t="s">
        <v>5938</v>
      </c>
    </row>
    <row r="891" spans="1:14" ht="31.5" outlineLevel="1">
      <c r="A891" s="175" t="s">
        <v>1279</v>
      </c>
      <c r="B891" s="211" t="s">
        <v>390</v>
      </c>
      <c r="C891" s="168" t="s">
        <v>132</v>
      </c>
      <c r="D891" s="169" t="s">
        <v>5939</v>
      </c>
      <c r="E891" s="170">
        <v>0</v>
      </c>
      <c r="F891" s="167" t="s">
        <v>441</v>
      </c>
      <c r="G891" s="170" t="s">
        <v>441</v>
      </c>
      <c r="H891" s="170" t="s">
        <v>441</v>
      </c>
      <c r="I891" s="170" t="s">
        <v>441</v>
      </c>
      <c r="J891" s="119">
        <v>6100026600</v>
      </c>
      <c r="K891" s="122">
        <v>41906</v>
      </c>
      <c r="L891" s="167" t="s">
        <v>5940</v>
      </c>
      <c r="M891" s="171" t="s">
        <v>5920</v>
      </c>
      <c r="N891" s="167" t="s">
        <v>5941</v>
      </c>
    </row>
    <row r="892" spans="1:14" ht="31.5" outlineLevel="1">
      <c r="A892" s="175" t="s">
        <v>1280</v>
      </c>
      <c r="B892" s="211" t="s">
        <v>391</v>
      </c>
      <c r="C892" s="168" t="s">
        <v>132</v>
      </c>
      <c r="D892" s="169" t="s">
        <v>5942</v>
      </c>
      <c r="E892" s="170">
        <v>0</v>
      </c>
      <c r="F892" s="167" t="s">
        <v>441</v>
      </c>
      <c r="G892" s="170" t="s">
        <v>441</v>
      </c>
      <c r="H892" s="170" t="s">
        <v>441</v>
      </c>
      <c r="I892" s="170" t="s">
        <v>441</v>
      </c>
      <c r="J892" s="119">
        <v>6100026653</v>
      </c>
      <c r="K892" s="122">
        <v>41914</v>
      </c>
      <c r="L892" s="167" t="s">
        <v>5943</v>
      </c>
      <c r="M892" s="171" t="s">
        <v>5920</v>
      </c>
      <c r="N892" s="167" t="s">
        <v>5944</v>
      </c>
    </row>
    <row r="893" spans="1:14" ht="31.5" outlineLevel="1">
      <c r="A893" s="175" t="s">
        <v>1281</v>
      </c>
      <c r="B893" s="211" t="s">
        <v>392</v>
      </c>
      <c r="C893" s="168" t="s">
        <v>132</v>
      </c>
      <c r="D893" s="169" t="s">
        <v>5945</v>
      </c>
      <c r="E893" s="170">
        <v>0</v>
      </c>
      <c r="F893" s="167" t="s">
        <v>441</v>
      </c>
      <c r="G893" s="170" t="s">
        <v>441</v>
      </c>
      <c r="H893" s="170" t="s">
        <v>441</v>
      </c>
      <c r="I893" s="170" t="s">
        <v>441</v>
      </c>
      <c r="J893" s="119">
        <v>6100027367</v>
      </c>
      <c r="K893" s="122">
        <v>41955</v>
      </c>
      <c r="L893" s="167" t="s">
        <v>5946</v>
      </c>
      <c r="M893" s="171" t="s">
        <v>5920</v>
      </c>
      <c r="N893" s="167" t="s">
        <v>5947</v>
      </c>
    </row>
    <row r="894" spans="1:14" ht="31.5" customHeight="1" outlineLevel="1">
      <c r="A894" s="407" t="s">
        <v>1282</v>
      </c>
      <c r="B894" s="412" t="s">
        <v>393</v>
      </c>
      <c r="C894" s="397" t="s">
        <v>132</v>
      </c>
      <c r="D894" s="398" t="s">
        <v>5058</v>
      </c>
      <c r="E894" s="399">
        <v>0</v>
      </c>
      <c r="F894" s="399" t="s">
        <v>441</v>
      </c>
      <c r="G894" s="399" t="s">
        <v>441</v>
      </c>
      <c r="H894" s="399" t="s">
        <v>441</v>
      </c>
      <c r="I894" s="399" t="s">
        <v>441</v>
      </c>
      <c r="J894" s="119">
        <v>6100013656</v>
      </c>
      <c r="K894" s="122">
        <v>41221</v>
      </c>
      <c r="L894" s="167" t="s">
        <v>2309</v>
      </c>
      <c r="M894" s="171" t="s">
        <v>5920</v>
      </c>
      <c r="N894" s="394" t="s">
        <v>5948</v>
      </c>
    </row>
    <row r="895" spans="1:14" outlineLevel="1">
      <c r="A895" s="407"/>
      <c r="B895" s="412"/>
      <c r="C895" s="397"/>
      <c r="D895" s="398"/>
      <c r="E895" s="399"/>
      <c r="F895" s="399"/>
      <c r="G895" s="399"/>
      <c r="H895" s="399"/>
      <c r="I895" s="399"/>
      <c r="J895" s="119">
        <v>6100014487</v>
      </c>
      <c r="K895" s="122">
        <v>41269</v>
      </c>
      <c r="L895" s="167" t="s">
        <v>5949</v>
      </c>
      <c r="M895" s="171" t="s">
        <v>5920</v>
      </c>
      <c r="N895" s="394"/>
    </row>
    <row r="896" spans="1:14" s="157" customFormat="1" ht="23.25" customHeight="1" outlineLevel="1">
      <c r="A896" s="407" t="s">
        <v>1283</v>
      </c>
      <c r="B896" s="412" t="s">
        <v>394</v>
      </c>
      <c r="C896" s="414" t="s">
        <v>132</v>
      </c>
      <c r="D896" s="415" t="s">
        <v>5149</v>
      </c>
      <c r="E896" s="399">
        <v>27.178059999999999</v>
      </c>
      <c r="F896" s="394" t="s">
        <v>557</v>
      </c>
      <c r="G896" s="399" t="s">
        <v>3502</v>
      </c>
      <c r="H896" s="399" t="s">
        <v>3503</v>
      </c>
      <c r="I896" s="399" t="s">
        <v>3504</v>
      </c>
      <c r="J896" s="119">
        <v>6100014399</v>
      </c>
      <c r="K896" s="122">
        <v>41264</v>
      </c>
      <c r="L896" s="167" t="s">
        <v>5950</v>
      </c>
      <c r="M896" s="171" t="s">
        <v>5920</v>
      </c>
      <c r="N896" s="394" t="s">
        <v>5951</v>
      </c>
    </row>
    <row r="897" spans="1:14" s="157" customFormat="1" outlineLevel="1">
      <c r="A897" s="407"/>
      <c r="B897" s="412"/>
      <c r="C897" s="414"/>
      <c r="D897" s="415"/>
      <c r="E897" s="399"/>
      <c r="F897" s="394"/>
      <c r="G897" s="399"/>
      <c r="H897" s="399"/>
      <c r="I897" s="399"/>
      <c r="J897" s="119">
        <v>6100014527</v>
      </c>
      <c r="K897" s="122">
        <v>41270</v>
      </c>
      <c r="L897" s="167" t="s">
        <v>5952</v>
      </c>
      <c r="M897" s="171" t="s">
        <v>5920</v>
      </c>
      <c r="N897" s="394"/>
    </row>
    <row r="898" spans="1:14" s="152" customFormat="1">
      <c r="A898" s="224" t="s">
        <v>1284</v>
      </c>
      <c r="B898" s="390" t="s">
        <v>131</v>
      </c>
      <c r="C898" s="391"/>
      <c r="D898" s="391"/>
      <c r="E898" s="130">
        <f>E899+E1016</f>
        <v>123107.25874720005</v>
      </c>
      <c r="F898" s="151" t="s">
        <v>441</v>
      </c>
      <c r="G898" s="239" t="s">
        <v>441</v>
      </c>
      <c r="H898" s="239" t="s">
        <v>441</v>
      </c>
      <c r="I898" s="239"/>
      <c r="J898" s="149"/>
      <c r="K898" s="150"/>
      <c r="L898" s="151"/>
      <c r="M898" s="236"/>
      <c r="N898" s="205"/>
    </row>
    <row r="899" spans="1:14" s="148" customFormat="1">
      <c r="A899" s="226" t="s">
        <v>1285</v>
      </c>
      <c r="B899" s="392" t="s">
        <v>5953</v>
      </c>
      <c r="C899" s="392"/>
      <c r="D899" s="392"/>
      <c r="E899" s="133">
        <f>SUM(E900:E1015)</f>
        <v>115942.75859720004</v>
      </c>
      <c r="F899" s="147" t="s">
        <v>441</v>
      </c>
      <c r="G899" s="144" t="s">
        <v>441</v>
      </c>
      <c r="H899" s="144" t="s">
        <v>441</v>
      </c>
      <c r="I899" s="144" t="s">
        <v>441</v>
      </c>
      <c r="J899" s="145"/>
      <c r="K899" s="146"/>
      <c r="L899" s="147"/>
      <c r="M899" s="229"/>
      <c r="N899" s="207"/>
    </row>
    <row r="900" spans="1:14" ht="61.5" customHeight="1" outlineLevel="1">
      <c r="A900" s="175" t="s">
        <v>1287</v>
      </c>
      <c r="B900" s="119" t="s">
        <v>316</v>
      </c>
      <c r="C900" s="168" t="s">
        <v>131</v>
      </c>
      <c r="D900" s="169" t="s">
        <v>5954</v>
      </c>
      <c r="E900" s="170">
        <v>80.372609999999995</v>
      </c>
      <c r="F900" s="167" t="s">
        <v>5955</v>
      </c>
      <c r="G900" s="170" t="s">
        <v>5956</v>
      </c>
      <c r="H900" s="170" t="s">
        <v>5957</v>
      </c>
      <c r="I900" s="170" t="s">
        <v>5958</v>
      </c>
      <c r="J900" s="119" t="s">
        <v>5959</v>
      </c>
      <c r="K900" s="122">
        <v>40518</v>
      </c>
      <c r="L900" s="167" t="s">
        <v>5960</v>
      </c>
      <c r="M900" s="171" t="s">
        <v>5961</v>
      </c>
      <c r="N900" s="167" t="s">
        <v>5962</v>
      </c>
    </row>
    <row r="901" spans="1:14" ht="31.5" customHeight="1" outlineLevel="1">
      <c r="A901" s="175" t="s">
        <v>1288</v>
      </c>
      <c r="B901" s="119" t="s">
        <v>317</v>
      </c>
      <c r="C901" s="168" t="s">
        <v>131</v>
      </c>
      <c r="D901" s="169" t="s">
        <v>5963</v>
      </c>
      <c r="E901" s="170">
        <v>8.5762400000000003</v>
      </c>
      <c r="F901" s="167" t="s">
        <v>429</v>
      </c>
      <c r="G901" s="170" t="s">
        <v>5964</v>
      </c>
      <c r="H901" s="170" t="s">
        <v>5965</v>
      </c>
      <c r="I901" s="170" t="s">
        <v>5966</v>
      </c>
      <c r="J901" s="119">
        <v>4600</v>
      </c>
      <c r="K901" s="122">
        <v>40840</v>
      </c>
      <c r="L901" s="167" t="s">
        <v>5967</v>
      </c>
      <c r="M901" s="171" t="s">
        <v>5961</v>
      </c>
      <c r="N901" s="167" t="s">
        <v>5968</v>
      </c>
    </row>
    <row r="902" spans="1:14" ht="47.25" customHeight="1" outlineLevel="1">
      <c r="A902" s="175" t="s">
        <v>1289</v>
      </c>
      <c r="B902" s="119" t="s">
        <v>318</v>
      </c>
      <c r="C902" s="168" t="s">
        <v>131</v>
      </c>
      <c r="D902" s="169" t="s">
        <v>5969</v>
      </c>
      <c r="E902" s="170">
        <v>73.359030000000004</v>
      </c>
      <c r="F902" s="167" t="s">
        <v>5970</v>
      </c>
      <c r="G902" s="170" t="s">
        <v>5971</v>
      </c>
      <c r="H902" s="170" t="s">
        <v>5972</v>
      </c>
      <c r="I902" s="170" t="s">
        <v>5973</v>
      </c>
      <c r="J902" s="119">
        <v>4188</v>
      </c>
      <c r="K902" s="122">
        <v>40743</v>
      </c>
      <c r="L902" s="167" t="s">
        <v>5974</v>
      </c>
      <c r="M902" s="171" t="s">
        <v>5961</v>
      </c>
      <c r="N902" s="167" t="s">
        <v>5975</v>
      </c>
    </row>
    <row r="903" spans="1:14" ht="31.5" customHeight="1" outlineLevel="1">
      <c r="A903" s="175" t="s">
        <v>1290</v>
      </c>
      <c r="B903" s="119" t="s">
        <v>319</v>
      </c>
      <c r="C903" s="168" t="s">
        <v>131</v>
      </c>
      <c r="D903" s="169" t="s">
        <v>2501</v>
      </c>
      <c r="E903" s="170">
        <v>445.20930999999996</v>
      </c>
      <c r="F903" s="167" t="s">
        <v>5976</v>
      </c>
      <c r="G903" s="170" t="s">
        <v>5977</v>
      </c>
      <c r="H903" s="170" t="s">
        <v>561</v>
      </c>
      <c r="I903" s="170" t="s">
        <v>5978</v>
      </c>
      <c r="J903" s="119" t="s">
        <v>5979</v>
      </c>
      <c r="K903" s="122">
        <v>40490</v>
      </c>
      <c r="L903" s="167" t="s">
        <v>5980</v>
      </c>
      <c r="M903" s="171" t="s">
        <v>5961</v>
      </c>
      <c r="N903" s="167" t="s">
        <v>5981</v>
      </c>
    </row>
    <row r="904" spans="1:14" ht="70.5" customHeight="1" outlineLevel="1">
      <c r="A904" s="175" t="s">
        <v>1291</v>
      </c>
      <c r="B904" s="119" t="s">
        <v>320</v>
      </c>
      <c r="C904" s="168" t="s">
        <v>131</v>
      </c>
      <c r="D904" s="169" t="s">
        <v>5982</v>
      </c>
      <c r="E904" s="170">
        <v>3132.6601599999999</v>
      </c>
      <c r="F904" s="167" t="s">
        <v>5983</v>
      </c>
      <c r="G904" s="170" t="s">
        <v>5984</v>
      </c>
      <c r="H904" s="170" t="s">
        <v>5985</v>
      </c>
      <c r="I904" s="170" t="s">
        <v>5986</v>
      </c>
      <c r="J904" s="119" t="s">
        <v>5987</v>
      </c>
      <c r="K904" s="122">
        <v>40434</v>
      </c>
      <c r="L904" s="167" t="s">
        <v>5988</v>
      </c>
      <c r="M904" s="171" t="s">
        <v>5961</v>
      </c>
      <c r="N904" s="167" t="s">
        <v>5989</v>
      </c>
    </row>
    <row r="905" spans="1:14" ht="47.25" customHeight="1" outlineLevel="1">
      <c r="A905" s="175" t="s">
        <v>1292</v>
      </c>
      <c r="B905" s="119" t="s">
        <v>321</v>
      </c>
      <c r="C905" s="168" t="s">
        <v>131</v>
      </c>
      <c r="D905" s="169" t="s">
        <v>2588</v>
      </c>
      <c r="E905" s="170">
        <v>6788.6390599999995</v>
      </c>
      <c r="F905" s="167" t="s">
        <v>2419</v>
      </c>
      <c r="G905" s="170" t="s">
        <v>5990</v>
      </c>
      <c r="H905" s="170" t="s">
        <v>5991</v>
      </c>
      <c r="I905" s="170" t="s">
        <v>5992</v>
      </c>
      <c r="J905" s="119">
        <v>2527</v>
      </c>
      <c r="K905" s="122">
        <v>40773</v>
      </c>
      <c r="L905" s="167" t="s">
        <v>5993</v>
      </c>
      <c r="M905" s="171" t="s">
        <v>5961</v>
      </c>
      <c r="N905" s="167" t="s">
        <v>5994</v>
      </c>
    </row>
    <row r="906" spans="1:14" ht="55.5" customHeight="1" outlineLevel="1">
      <c r="A906" s="175" t="s">
        <v>1293</v>
      </c>
      <c r="B906" s="119" t="s">
        <v>322</v>
      </c>
      <c r="C906" s="168" t="s">
        <v>131</v>
      </c>
      <c r="D906" s="169" t="s">
        <v>5995</v>
      </c>
      <c r="E906" s="170">
        <v>12.10196</v>
      </c>
      <c r="F906" s="167" t="s">
        <v>5996</v>
      </c>
      <c r="G906" s="170" t="s">
        <v>5997</v>
      </c>
      <c r="H906" s="170" t="s">
        <v>564</v>
      </c>
      <c r="I906" s="170" t="s">
        <v>5998</v>
      </c>
      <c r="J906" s="119">
        <v>5545</v>
      </c>
      <c r="K906" s="122">
        <v>41054</v>
      </c>
      <c r="L906" s="167" t="s">
        <v>5999</v>
      </c>
      <c r="M906" s="171" t="s">
        <v>5961</v>
      </c>
      <c r="N906" s="167" t="s">
        <v>6000</v>
      </c>
    </row>
    <row r="907" spans="1:14" ht="47.25" customHeight="1" outlineLevel="1">
      <c r="A907" s="175" t="s">
        <v>1294</v>
      </c>
      <c r="B907" s="119" t="s">
        <v>323</v>
      </c>
      <c r="C907" s="168" t="s">
        <v>131</v>
      </c>
      <c r="D907" s="169" t="s">
        <v>6001</v>
      </c>
      <c r="E907" s="170">
        <v>55.272399999999998</v>
      </c>
      <c r="F907" s="167" t="s">
        <v>6002</v>
      </c>
      <c r="G907" s="170" t="s">
        <v>6003</v>
      </c>
      <c r="H907" s="170" t="s">
        <v>6004</v>
      </c>
      <c r="I907" s="170" t="s">
        <v>6005</v>
      </c>
      <c r="J907" s="119">
        <v>5228</v>
      </c>
      <c r="K907" s="122">
        <v>41001</v>
      </c>
      <c r="L907" s="167" t="s">
        <v>6006</v>
      </c>
      <c r="M907" s="171" t="s">
        <v>5961</v>
      </c>
      <c r="N907" s="167" t="s">
        <v>6007</v>
      </c>
    </row>
    <row r="908" spans="1:14" ht="54.75" customHeight="1" outlineLevel="1">
      <c r="A908" s="175" t="s">
        <v>1295</v>
      </c>
      <c r="B908" s="119" t="s">
        <v>324</v>
      </c>
      <c r="C908" s="168" t="s">
        <v>131</v>
      </c>
      <c r="D908" s="169" t="s">
        <v>6008</v>
      </c>
      <c r="E908" s="170">
        <v>1083.1397200000001</v>
      </c>
      <c r="F908" s="167" t="s">
        <v>2670</v>
      </c>
      <c r="G908" s="170" t="s">
        <v>6009</v>
      </c>
      <c r="H908" s="170" t="s">
        <v>6010</v>
      </c>
      <c r="I908" s="170" t="s">
        <v>6011</v>
      </c>
      <c r="J908" s="119">
        <v>6095</v>
      </c>
      <c r="K908" s="122">
        <v>41176</v>
      </c>
      <c r="L908" s="167" t="s">
        <v>3604</v>
      </c>
      <c r="M908" s="171" t="s">
        <v>5961</v>
      </c>
      <c r="N908" s="167" t="s">
        <v>6012</v>
      </c>
    </row>
    <row r="909" spans="1:14" ht="46.5" customHeight="1" outlineLevel="1">
      <c r="A909" s="175" t="s">
        <v>1296</v>
      </c>
      <c r="B909" s="119" t="s">
        <v>325</v>
      </c>
      <c r="C909" s="168" t="s">
        <v>131</v>
      </c>
      <c r="D909" s="169" t="s">
        <v>6013</v>
      </c>
      <c r="E909" s="170">
        <v>2096.3262100000002</v>
      </c>
      <c r="F909" s="167" t="s">
        <v>2663</v>
      </c>
      <c r="G909" s="170" t="s">
        <v>2664</v>
      </c>
      <c r="H909" s="170" t="s">
        <v>2665</v>
      </c>
      <c r="I909" s="170" t="s">
        <v>2666</v>
      </c>
      <c r="J909" s="119">
        <v>4482</v>
      </c>
      <c r="K909" s="122">
        <v>40813</v>
      </c>
      <c r="L909" s="167" t="s">
        <v>2667</v>
      </c>
      <c r="M909" s="171" t="s">
        <v>5961</v>
      </c>
      <c r="N909" s="167" t="s">
        <v>6014</v>
      </c>
    </row>
    <row r="910" spans="1:14" ht="69" customHeight="1" outlineLevel="1">
      <c r="A910" s="175" t="s">
        <v>1297</v>
      </c>
      <c r="B910" s="119" t="s">
        <v>326</v>
      </c>
      <c r="C910" s="168" t="s">
        <v>131</v>
      </c>
      <c r="D910" s="169" t="s">
        <v>6015</v>
      </c>
      <c r="E910" s="170">
        <v>3165.0678800000001</v>
      </c>
      <c r="F910" s="167" t="s">
        <v>491</v>
      </c>
      <c r="G910" s="170" t="s">
        <v>6016</v>
      </c>
      <c r="H910" s="170" t="s">
        <v>6017</v>
      </c>
      <c r="I910" s="170" t="s">
        <v>6018</v>
      </c>
      <c r="J910" s="119" t="s">
        <v>6019</v>
      </c>
      <c r="K910" s="122">
        <v>40448</v>
      </c>
      <c r="L910" s="167" t="s">
        <v>6020</v>
      </c>
      <c r="M910" s="171" t="s">
        <v>5961</v>
      </c>
      <c r="N910" s="167" t="s">
        <v>6021</v>
      </c>
    </row>
    <row r="911" spans="1:14" ht="47.25" customHeight="1" outlineLevel="1">
      <c r="A911" s="175" t="s">
        <v>1298</v>
      </c>
      <c r="B911" s="119" t="s">
        <v>327</v>
      </c>
      <c r="C911" s="168" t="s">
        <v>131</v>
      </c>
      <c r="D911" s="169" t="s">
        <v>6022</v>
      </c>
      <c r="E911" s="170">
        <v>1065.05566</v>
      </c>
      <c r="F911" s="167" t="s">
        <v>2511</v>
      </c>
      <c r="G911" s="170" t="s">
        <v>2512</v>
      </c>
      <c r="H911" s="170" t="s">
        <v>6023</v>
      </c>
      <c r="I911" s="170" t="s">
        <v>2514</v>
      </c>
      <c r="J911" s="119">
        <v>4769</v>
      </c>
      <c r="K911" s="122">
        <v>40879</v>
      </c>
      <c r="L911" s="167" t="s">
        <v>2515</v>
      </c>
      <c r="M911" s="171" t="s">
        <v>5961</v>
      </c>
      <c r="N911" s="167" t="s">
        <v>6024</v>
      </c>
    </row>
    <row r="912" spans="1:14" ht="76.5" customHeight="1" outlineLevel="1">
      <c r="A912" s="175" t="s">
        <v>1299</v>
      </c>
      <c r="B912" s="119" t="s">
        <v>328</v>
      </c>
      <c r="C912" s="168" t="s">
        <v>131</v>
      </c>
      <c r="D912" s="169" t="s">
        <v>2542</v>
      </c>
      <c r="E912" s="170">
        <v>4080.9892900000004</v>
      </c>
      <c r="F912" s="167" t="s">
        <v>2504</v>
      </c>
      <c r="G912" s="170" t="s">
        <v>6025</v>
      </c>
      <c r="H912" s="170" t="s">
        <v>535</v>
      </c>
      <c r="I912" s="170" t="s">
        <v>6026</v>
      </c>
      <c r="J912" s="119">
        <v>6023</v>
      </c>
      <c r="K912" s="122">
        <v>41156</v>
      </c>
      <c r="L912" s="167" t="s">
        <v>2515</v>
      </c>
      <c r="M912" s="171" t="s">
        <v>5961</v>
      </c>
      <c r="N912" s="167" t="s">
        <v>6027</v>
      </c>
    </row>
    <row r="913" spans="1:14" ht="56.25" customHeight="1" outlineLevel="1">
      <c r="A913" s="175" t="s">
        <v>1300</v>
      </c>
      <c r="B913" s="119" t="s">
        <v>329</v>
      </c>
      <c r="C913" s="168" t="s">
        <v>131</v>
      </c>
      <c r="D913" s="169" t="s">
        <v>6028</v>
      </c>
      <c r="E913" s="170">
        <v>3273.01242</v>
      </c>
      <c r="F913" s="167" t="s">
        <v>429</v>
      </c>
      <c r="G913" s="170" t="s">
        <v>6029</v>
      </c>
      <c r="H913" s="170" t="s">
        <v>6030</v>
      </c>
      <c r="I913" s="170" t="s">
        <v>6031</v>
      </c>
      <c r="J913" s="119">
        <v>4334</v>
      </c>
      <c r="K913" s="122">
        <v>40774</v>
      </c>
      <c r="L913" s="167" t="s">
        <v>6032</v>
      </c>
      <c r="M913" s="171" t="s">
        <v>5961</v>
      </c>
      <c r="N913" s="167" t="s">
        <v>6033</v>
      </c>
    </row>
    <row r="914" spans="1:14" ht="31.5" customHeight="1" outlineLevel="1">
      <c r="A914" s="175" t="s">
        <v>1301</v>
      </c>
      <c r="B914" s="119" t="s">
        <v>330</v>
      </c>
      <c r="C914" s="168" t="s">
        <v>131</v>
      </c>
      <c r="D914" s="169" t="s">
        <v>6034</v>
      </c>
      <c r="E914" s="170">
        <v>108.94154999999999</v>
      </c>
      <c r="F914" s="167" t="s">
        <v>2550</v>
      </c>
      <c r="G914" s="170" t="s">
        <v>6035</v>
      </c>
      <c r="H914" s="170" t="s">
        <v>6036</v>
      </c>
      <c r="I914" s="170" t="s">
        <v>6037</v>
      </c>
      <c r="J914" s="119">
        <v>4246</v>
      </c>
      <c r="K914" s="122">
        <v>40756</v>
      </c>
      <c r="L914" s="167" t="s">
        <v>6038</v>
      </c>
      <c r="M914" s="171" t="s">
        <v>5961</v>
      </c>
      <c r="N914" s="167" t="s">
        <v>6039</v>
      </c>
    </row>
    <row r="915" spans="1:14" ht="84" customHeight="1" outlineLevel="1">
      <c r="A915" s="175" t="s">
        <v>1302</v>
      </c>
      <c r="B915" s="119" t="s">
        <v>331</v>
      </c>
      <c r="C915" s="168" t="s">
        <v>131</v>
      </c>
      <c r="D915" s="169" t="s">
        <v>6040</v>
      </c>
      <c r="E915" s="170">
        <v>17.441579999999998</v>
      </c>
      <c r="F915" s="167" t="s">
        <v>532</v>
      </c>
      <c r="G915" s="170" t="s">
        <v>6041</v>
      </c>
      <c r="H915" s="170" t="s">
        <v>6042</v>
      </c>
      <c r="I915" s="170" t="s">
        <v>6043</v>
      </c>
      <c r="J915" s="119">
        <v>7357</v>
      </c>
      <c r="K915" s="122">
        <v>41456</v>
      </c>
      <c r="L915" s="167" t="s">
        <v>6044</v>
      </c>
      <c r="M915" s="171" t="s">
        <v>5961</v>
      </c>
      <c r="N915" s="167" t="s">
        <v>6045</v>
      </c>
    </row>
    <row r="916" spans="1:14" ht="45" customHeight="1" outlineLevel="1">
      <c r="A916" s="175" t="s">
        <v>1303</v>
      </c>
      <c r="B916" s="119" t="s">
        <v>332</v>
      </c>
      <c r="C916" s="168" t="s">
        <v>131</v>
      </c>
      <c r="D916" s="169" t="s">
        <v>6046</v>
      </c>
      <c r="E916" s="170">
        <v>1114.2025000000001</v>
      </c>
      <c r="F916" s="167" t="s">
        <v>429</v>
      </c>
      <c r="G916" s="170" t="s">
        <v>6047</v>
      </c>
      <c r="H916" s="170" t="s">
        <v>6048</v>
      </c>
      <c r="I916" s="170" t="s">
        <v>6049</v>
      </c>
      <c r="J916" s="119">
        <v>5721</v>
      </c>
      <c r="K916" s="122">
        <v>41093</v>
      </c>
      <c r="L916" s="167" t="s">
        <v>6050</v>
      </c>
      <c r="M916" s="171" t="s">
        <v>5961</v>
      </c>
      <c r="N916" s="167" t="s">
        <v>6051</v>
      </c>
    </row>
    <row r="917" spans="1:14" ht="47.25" customHeight="1" outlineLevel="1">
      <c r="A917" s="175" t="s">
        <v>1304</v>
      </c>
      <c r="B917" s="119" t="s">
        <v>333</v>
      </c>
      <c r="C917" s="168" t="s">
        <v>131</v>
      </c>
      <c r="D917" s="169" t="s">
        <v>6052</v>
      </c>
      <c r="E917" s="170">
        <v>81.719729999999998</v>
      </c>
      <c r="F917" s="167" t="s">
        <v>532</v>
      </c>
      <c r="G917" s="170" t="s">
        <v>6053</v>
      </c>
      <c r="H917" s="170" t="s">
        <v>2559</v>
      </c>
      <c r="I917" s="170" t="s">
        <v>6054</v>
      </c>
      <c r="J917" s="119">
        <v>1169</v>
      </c>
      <c r="K917" s="122">
        <v>40098</v>
      </c>
      <c r="L917" s="167" t="s">
        <v>6055</v>
      </c>
      <c r="M917" s="171" t="s">
        <v>5961</v>
      </c>
      <c r="N917" s="167" t="s">
        <v>6056</v>
      </c>
    </row>
    <row r="918" spans="1:14" ht="47.25" customHeight="1" outlineLevel="1">
      <c r="A918" s="175" t="s">
        <v>1305</v>
      </c>
      <c r="B918" s="119" t="s">
        <v>334</v>
      </c>
      <c r="C918" s="168" t="s">
        <v>131</v>
      </c>
      <c r="D918" s="169" t="s">
        <v>6057</v>
      </c>
      <c r="E918" s="170">
        <v>29.286000000000001</v>
      </c>
      <c r="F918" s="167" t="s">
        <v>6058</v>
      </c>
      <c r="G918" s="170" t="s">
        <v>6059</v>
      </c>
      <c r="H918" s="170" t="s">
        <v>2559</v>
      </c>
      <c r="I918" s="170" t="s">
        <v>6060</v>
      </c>
      <c r="J918" s="119" t="s">
        <v>6061</v>
      </c>
      <c r="K918" s="122">
        <v>39321</v>
      </c>
      <c r="L918" s="167" t="s">
        <v>6062</v>
      </c>
      <c r="M918" s="171" t="s">
        <v>5961</v>
      </c>
      <c r="N918" s="167" t="s">
        <v>6063</v>
      </c>
    </row>
    <row r="919" spans="1:14" ht="47.25" customHeight="1" outlineLevel="1">
      <c r="A919" s="175" t="s">
        <v>1306</v>
      </c>
      <c r="B919" s="119" t="s">
        <v>335</v>
      </c>
      <c r="C919" s="168" t="s">
        <v>131</v>
      </c>
      <c r="D919" s="169" t="s">
        <v>6064</v>
      </c>
      <c r="E919" s="170">
        <v>5611.4082100000005</v>
      </c>
      <c r="F919" s="167" t="s">
        <v>532</v>
      </c>
      <c r="G919" s="170" t="s">
        <v>6065</v>
      </c>
      <c r="H919" s="170" t="s">
        <v>2559</v>
      </c>
      <c r="I919" s="170" t="s">
        <v>6066</v>
      </c>
      <c r="J919" s="119">
        <v>5190</v>
      </c>
      <c r="K919" s="122">
        <v>40989</v>
      </c>
      <c r="L919" s="167" t="s">
        <v>6067</v>
      </c>
      <c r="M919" s="171" t="s">
        <v>5961</v>
      </c>
      <c r="N919" s="167" t="s">
        <v>6068</v>
      </c>
    </row>
    <row r="920" spans="1:14" ht="47.25" customHeight="1" outlineLevel="1">
      <c r="A920" s="175" t="s">
        <v>1307</v>
      </c>
      <c r="B920" s="211" t="s">
        <v>336</v>
      </c>
      <c r="C920" s="168" t="s">
        <v>131</v>
      </c>
      <c r="D920" s="169" t="s">
        <v>6069</v>
      </c>
      <c r="E920" s="170">
        <v>4.0394800000000002</v>
      </c>
      <c r="F920" s="167" t="s">
        <v>5970</v>
      </c>
      <c r="G920" s="170" t="s">
        <v>3581</v>
      </c>
      <c r="H920" s="170" t="s">
        <v>450</v>
      </c>
      <c r="I920" s="170" t="s">
        <v>3582</v>
      </c>
      <c r="J920" s="119">
        <v>7327</v>
      </c>
      <c r="K920" s="122">
        <v>41446</v>
      </c>
      <c r="L920" s="167" t="s">
        <v>6070</v>
      </c>
      <c r="M920" s="171" t="s">
        <v>5961</v>
      </c>
      <c r="N920" s="167" t="s">
        <v>6071</v>
      </c>
    </row>
    <row r="921" spans="1:14" ht="47.25" customHeight="1" outlineLevel="1">
      <c r="A921" s="175" t="s">
        <v>1308</v>
      </c>
      <c r="B921" s="119" t="s">
        <v>337</v>
      </c>
      <c r="C921" s="168" t="s">
        <v>131</v>
      </c>
      <c r="D921" s="169" t="s">
        <v>6072</v>
      </c>
      <c r="E921" s="170">
        <v>1854.0902599999999</v>
      </c>
      <c r="F921" s="167" t="s">
        <v>532</v>
      </c>
      <c r="G921" s="170" t="s">
        <v>6073</v>
      </c>
      <c r="H921" s="170" t="s">
        <v>6074</v>
      </c>
      <c r="I921" s="170" t="s">
        <v>6075</v>
      </c>
      <c r="J921" s="119" t="s">
        <v>6076</v>
      </c>
      <c r="K921" s="122">
        <v>40774</v>
      </c>
      <c r="L921" s="167" t="s">
        <v>6077</v>
      </c>
      <c r="M921" s="171" t="s">
        <v>5961</v>
      </c>
      <c r="N921" s="167" t="s">
        <v>6078</v>
      </c>
    </row>
    <row r="922" spans="1:14" ht="31.5" customHeight="1" outlineLevel="1">
      <c r="A922" s="175" t="s">
        <v>1309</v>
      </c>
      <c r="B922" s="119" t="s">
        <v>338</v>
      </c>
      <c r="C922" s="168" t="s">
        <v>131</v>
      </c>
      <c r="D922" s="184" t="s">
        <v>6079</v>
      </c>
      <c r="E922" s="170">
        <v>156.95455999999999</v>
      </c>
      <c r="F922" s="167" t="s">
        <v>2670</v>
      </c>
      <c r="G922" s="170" t="s">
        <v>6080</v>
      </c>
      <c r="H922" s="170" t="s">
        <v>552</v>
      </c>
      <c r="I922" s="170" t="s">
        <v>6081</v>
      </c>
      <c r="J922" s="119">
        <v>7065</v>
      </c>
      <c r="K922" s="122">
        <v>41390</v>
      </c>
      <c r="L922" s="167" t="s">
        <v>6082</v>
      </c>
      <c r="M922" s="171" t="s">
        <v>5961</v>
      </c>
      <c r="N922" s="167" t="s">
        <v>6083</v>
      </c>
    </row>
    <row r="923" spans="1:14" ht="84" customHeight="1" outlineLevel="1">
      <c r="A923" s="175" t="s">
        <v>1310</v>
      </c>
      <c r="B923" s="119" t="s">
        <v>339</v>
      </c>
      <c r="C923" s="168" t="s">
        <v>131</v>
      </c>
      <c r="D923" s="169" t="s">
        <v>6084</v>
      </c>
      <c r="E923" s="170">
        <v>181.83747</v>
      </c>
      <c r="F923" s="167" t="s">
        <v>532</v>
      </c>
      <c r="G923" s="170" t="s">
        <v>6085</v>
      </c>
      <c r="H923" s="170" t="s">
        <v>450</v>
      </c>
      <c r="I923" s="170" t="s">
        <v>6086</v>
      </c>
      <c r="J923" s="119">
        <v>6274</v>
      </c>
      <c r="K923" s="122">
        <v>41207</v>
      </c>
      <c r="L923" s="167" t="s">
        <v>6087</v>
      </c>
      <c r="M923" s="171" t="s">
        <v>5961</v>
      </c>
      <c r="N923" s="167" t="s">
        <v>6088</v>
      </c>
    </row>
    <row r="924" spans="1:14" ht="69.75" customHeight="1" outlineLevel="1">
      <c r="A924" s="175" t="s">
        <v>1321</v>
      </c>
      <c r="B924" s="119" t="s">
        <v>340</v>
      </c>
      <c r="C924" s="168" t="s">
        <v>131</v>
      </c>
      <c r="D924" s="169" t="s">
        <v>6089</v>
      </c>
      <c r="E924" s="170">
        <v>1066.63427</v>
      </c>
      <c r="F924" s="167" t="s">
        <v>532</v>
      </c>
      <c r="G924" s="170" t="s">
        <v>2565</v>
      </c>
      <c r="H924" s="170" t="s">
        <v>2566</v>
      </c>
      <c r="I924" s="170" t="s">
        <v>2567</v>
      </c>
      <c r="J924" s="119">
        <v>4294</v>
      </c>
      <c r="K924" s="122">
        <v>40764</v>
      </c>
      <c r="L924" s="167" t="s">
        <v>2499</v>
      </c>
      <c r="M924" s="171" t="s">
        <v>5961</v>
      </c>
      <c r="N924" s="167" t="s">
        <v>6090</v>
      </c>
    </row>
    <row r="925" spans="1:14" ht="144" customHeight="1" outlineLevel="1">
      <c r="A925" s="175" t="s">
        <v>1322</v>
      </c>
      <c r="B925" s="119" t="s">
        <v>341</v>
      </c>
      <c r="C925" s="168" t="s">
        <v>131</v>
      </c>
      <c r="D925" s="184" t="s">
        <v>6091</v>
      </c>
      <c r="E925" s="170">
        <v>129.09586999999999</v>
      </c>
      <c r="F925" s="167" t="s">
        <v>532</v>
      </c>
      <c r="G925" s="170" t="s">
        <v>6092</v>
      </c>
      <c r="H925" s="170" t="s">
        <v>2566</v>
      </c>
      <c r="I925" s="170" t="s">
        <v>6093</v>
      </c>
      <c r="J925" s="119">
        <v>7486</v>
      </c>
      <c r="K925" s="122" t="s">
        <v>6094</v>
      </c>
      <c r="L925" s="167" t="s">
        <v>6095</v>
      </c>
      <c r="M925" s="171" t="s">
        <v>5961</v>
      </c>
      <c r="N925" s="167" t="s">
        <v>6096</v>
      </c>
    </row>
    <row r="926" spans="1:14" ht="47.25" customHeight="1" outlineLevel="1">
      <c r="A926" s="175" t="s">
        <v>1323</v>
      </c>
      <c r="B926" s="119" t="s">
        <v>342</v>
      </c>
      <c r="C926" s="168" t="s">
        <v>131</v>
      </c>
      <c r="D926" s="169" t="s">
        <v>2579</v>
      </c>
      <c r="E926" s="170">
        <v>238.75881000000001</v>
      </c>
      <c r="F926" s="167" t="s">
        <v>532</v>
      </c>
      <c r="G926" s="170" t="s">
        <v>6097</v>
      </c>
      <c r="H926" s="170" t="s">
        <v>2566</v>
      </c>
      <c r="I926" s="170" t="s">
        <v>2422</v>
      </c>
      <c r="J926" s="119">
        <v>6081</v>
      </c>
      <c r="K926" s="122">
        <v>41176</v>
      </c>
      <c r="L926" s="167" t="s">
        <v>2585</v>
      </c>
      <c r="M926" s="171" t="s">
        <v>5961</v>
      </c>
      <c r="N926" s="167" t="s">
        <v>6098</v>
      </c>
    </row>
    <row r="927" spans="1:14" ht="57" customHeight="1" outlineLevel="1">
      <c r="A927" s="175" t="s">
        <v>1324</v>
      </c>
      <c r="B927" s="119" t="s">
        <v>343</v>
      </c>
      <c r="C927" s="168" t="s">
        <v>131</v>
      </c>
      <c r="D927" s="169" t="s">
        <v>6099</v>
      </c>
      <c r="E927" s="170">
        <v>110.4757</v>
      </c>
      <c r="F927" s="167" t="s">
        <v>2550</v>
      </c>
      <c r="G927" s="170" t="s">
        <v>6100</v>
      </c>
      <c r="H927" s="170" t="s">
        <v>2672</v>
      </c>
      <c r="I927" s="170" t="s">
        <v>6101</v>
      </c>
      <c r="J927" s="119">
        <v>4174</v>
      </c>
      <c r="K927" s="122">
        <v>40737</v>
      </c>
      <c r="L927" s="167" t="s">
        <v>6102</v>
      </c>
      <c r="M927" s="171" t="s">
        <v>5961</v>
      </c>
      <c r="N927" s="167" t="s">
        <v>6103</v>
      </c>
    </row>
    <row r="928" spans="1:14" ht="31.5" customHeight="1" outlineLevel="1">
      <c r="A928" s="175" t="s">
        <v>2541</v>
      </c>
      <c r="B928" s="211" t="s">
        <v>344</v>
      </c>
      <c r="C928" s="168" t="s">
        <v>131</v>
      </c>
      <c r="D928" s="169" t="s">
        <v>6104</v>
      </c>
      <c r="E928" s="170">
        <v>320.57893999999999</v>
      </c>
      <c r="F928" s="167" t="s">
        <v>2670</v>
      </c>
      <c r="G928" s="170" t="s">
        <v>2671</v>
      </c>
      <c r="H928" s="170" t="s">
        <v>2672</v>
      </c>
      <c r="I928" s="170" t="s">
        <v>2673</v>
      </c>
      <c r="J928" s="119">
        <v>7602</v>
      </c>
      <c r="K928" s="122">
        <v>41508</v>
      </c>
      <c r="L928" s="167" t="s">
        <v>2674</v>
      </c>
      <c r="M928" s="171" t="s">
        <v>5961</v>
      </c>
      <c r="N928" s="167" t="s">
        <v>6105</v>
      </c>
    </row>
    <row r="929" spans="1:14" ht="95.25" customHeight="1" outlineLevel="1">
      <c r="A929" s="175" t="s">
        <v>2548</v>
      </c>
      <c r="B929" s="119" t="s">
        <v>345</v>
      </c>
      <c r="C929" s="168" t="s">
        <v>131</v>
      </c>
      <c r="D929" s="231" t="s">
        <v>6106</v>
      </c>
      <c r="E929" s="170">
        <v>607.87489000000005</v>
      </c>
      <c r="F929" s="167" t="s">
        <v>3203</v>
      </c>
      <c r="G929" s="170" t="s">
        <v>6107</v>
      </c>
      <c r="H929" s="170" t="s">
        <v>2672</v>
      </c>
      <c r="I929" s="170" t="s">
        <v>6108</v>
      </c>
      <c r="J929" s="119" t="s">
        <v>6109</v>
      </c>
      <c r="K929" s="122">
        <v>40576</v>
      </c>
      <c r="L929" s="167" t="s">
        <v>6110</v>
      </c>
      <c r="M929" s="171" t="s">
        <v>5961</v>
      </c>
      <c r="N929" s="167" t="s">
        <v>6111</v>
      </c>
    </row>
    <row r="930" spans="1:14" ht="31.5" customHeight="1" outlineLevel="1">
      <c r="A930" s="175" t="s">
        <v>2556</v>
      </c>
      <c r="B930" s="119" t="s">
        <v>346</v>
      </c>
      <c r="C930" s="168" t="s">
        <v>131</v>
      </c>
      <c r="D930" s="184" t="s">
        <v>6112</v>
      </c>
      <c r="E930" s="170">
        <v>51.383809999999997</v>
      </c>
      <c r="F930" s="167" t="s">
        <v>3024</v>
      </c>
      <c r="G930" s="170" t="s">
        <v>6113</v>
      </c>
      <c r="H930" s="170" t="s">
        <v>2590</v>
      </c>
      <c r="I930" s="170" t="s">
        <v>6114</v>
      </c>
      <c r="J930" s="119">
        <v>7103</v>
      </c>
      <c r="K930" s="122">
        <v>41407</v>
      </c>
      <c r="L930" s="167" t="s">
        <v>2644</v>
      </c>
      <c r="M930" s="171" t="s">
        <v>5961</v>
      </c>
      <c r="N930" s="167" t="s">
        <v>6115</v>
      </c>
    </row>
    <row r="931" spans="1:14" ht="47.25" customHeight="1" outlineLevel="1">
      <c r="A931" s="175" t="s">
        <v>2563</v>
      </c>
      <c r="B931" s="119" t="s">
        <v>347</v>
      </c>
      <c r="C931" s="168" t="s">
        <v>131</v>
      </c>
      <c r="D931" s="169" t="s">
        <v>2597</v>
      </c>
      <c r="E931" s="170">
        <v>638.05988000000002</v>
      </c>
      <c r="F931" s="167" t="s">
        <v>2511</v>
      </c>
      <c r="G931" s="170" t="s">
        <v>2606</v>
      </c>
      <c r="H931" s="170" t="s">
        <v>2607</v>
      </c>
      <c r="I931" s="170" t="s">
        <v>2601</v>
      </c>
      <c r="J931" s="119">
        <v>4706</v>
      </c>
      <c r="K931" s="122">
        <v>40868</v>
      </c>
      <c r="L931" s="167" t="s">
        <v>2499</v>
      </c>
      <c r="M931" s="171" t="s">
        <v>5961</v>
      </c>
      <c r="N931" s="167" t="s">
        <v>6116</v>
      </c>
    </row>
    <row r="932" spans="1:14" ht="47.25" customHeight="1" outlineLevel="1">
      <c r="A932" s="175" t="s">
        <v>2569</v>
      </c>
      <c r="B932" s="119" t="s">
        <v>348</v>
      </c>
      <c r="C932" s="209" t="s">
        <v>131</v>
      </c>
      <c r="D932" s="169" t="s">
        <v>6117</v>
      </c>
      <c r="E932" s="170">
        <v>1092</v>
      </c>
      <c r="F932" s="167" t="s">
        <v>532</v>
      </c>
      <c r="G932" s="170" t="s">
        <v>6118</v>
      </c>
      <c r="H932" s="170" t="s">
        <v>2607</v>
      </c>
      <c r="I932" s="170" t="s">
        <v>6119</v>
      </c>
      <c r="J932" s="119" t="s">
        <v>6120</v>
      </c>
      <c r="K932" s="122">
        <v>40541</v>
      </c>
      <c r="L932" s="167" t="s">
        <v>2499</v>
      </c>
      <c r="M932" s="171" t="s">
        <v>5961</v>
      </c>
      <c r="N932" s="167" t="s">
        <v>6121</v>
      </c>
    </row>
    <row r="933" spans="1:14" ht="47.25" customHeight="1" outlineLevel="1">
      <c r="A933" s="175" t="s">
        <v>2578</v>
      </c>
      <c r="B933" s="119" t="s">
        <v>349</v>
      </c>
      <c r="C933" s="168" t="s">
        <v>131</v>
      </c>
      <c r="D933" s="169" t="s">
        <v>6122</v>
      </c>
      <c r="E933" s="170">
        <v>18.007470000000001</v>
      </c>
      <c r="F933" s="167" t="s">
        <v>532</v>
      </c>
      <c r="G933" s="170" t="s">
        <v>6123</v>
      </c>
      <c r="H933" s="170" t="s">
        <v>3196</v>
      </c>
      <c r="I933" s="170" t="s">
        <v>6124</v>
      </c>
      <c r="J933" s="119" t="s">
        <v>6125</v>
      </c>
      <c r="K933" s="122" t="s">
        <v>6126</v>
      </c>
      <c r="L933" s="167" t="s">
        <v>6127</v>
      </c>
      <c r="M933" s="171" t="s">
        <v>5961</v>
      </c>
      <c r="N933" s="167" t="s">
        <v>6128</v>
      </c>
    </row>
    <row r="934" spans="1:14" ht="31.5" customHeight="1" outlineLevel="1">
      <c r="A934" s="175" t="s">
        <v>2587</v>
      </c>
      <c r="B934" s="119" t="s">
        <v>350</v>
      </c>
      <c r="C934" s="168" t="s">
        <v>131</v>
      </c>
      <c r="D934" s="169" t="s">
        <v>6129</v>
      </c>
      <c r="E934" s="170">
        <v>4942.3989872000002</v>
      </c>
      <c r="F934" s="167" t="s">
        <v>429</v>
      </c>
      <c r="G934" s="170" t="s">
        <v>6130</v>
      </c>
      <c r="H934" s="170" t="s">
        <v>3196</v>
      </c>
      <c r="I934" s="170" t="s">
        <v>6131</v>
      </c>
      <c r="J934" s="119">
        <v>5926</v>
      </c>
      <c r="K934" s="122">
        <v>41136</v>
      </c>
      <c r="L934" s="167" t="s">
        <v>6132</v>
      </c>
      <c r="M934" s="171" t="s">
        <v>5961</v>
      </c>
      <c r="N934" s="167" t="s">
        <v>6133</v>
      </c>
    </row>
    <row r="935" spans="1:14" ht="47.25" customHeight="1" outlineLevel="1">
      <c r="A935" s="175" t="s">
        <v>2596</v>
      </c>
      <c r="B935" s="119" t="s">
        <v>351</v>
      </c>
      <c r="C935" s="168" t="s">
        <v>131</v>
      </c>
      <c r="D935" s="184" t="s">
        <v>6134</v>
      </c>
      <c r="E935" s="170">
        <v>2241.1070500000001</v>
      </c>
      <c r="F935" s="167" t="s">
        <v>532</v>
      </c>
      <c r="G935" s="170" t="s">
        <v>540</v>
      </c>
      <c r="H935" s="170" t="s">
        <v>541</v>
      </c>
      <c r="I935" s="170" t="s">
        <v>542</v>
      </c>
      <c r="J935" s="119">
        <v>128</v>
      </c>
      <c r="K935" s="122">
        <v>40591</v>
      </c>
      <c r="L935" s="167" t="s">
        <v>6135</v>
      </c>
      <c r="M935" s="171" t="s">
        <v>5961</v>
      </c>
      <c r="N935" s="167" t="s">
        <v>6136</v>
      </c>
    </row>
    <row r="936" spans="1:14" ht="47.25" customHeight="1" outlineLevel="1">
      <c r="A936" s="175" t="s">
        <v>2604</v>
      </c>
      <c r="B936" s="119" t="s">
        <v>352</v>
      </c>
      <c r="C936" s="168" t="s">
        <v>131</v>
      </c>
      <c r="D936" s="169" t="s">
        <v>2366</v>
      </c>
      <c r="E936" s="170">
        <v>5898.5256799999997</v>
      </c>
      <c r="F936" s="167" t="s">
        <v>532</v>
      </c>
      <c r="G936" s="170" t="s">
        <v>6137</v>
      </c>
      <c r="H936" s="170" t="s">
        <v>3335</v>
      </c>
      <c r="I936" s="170" t="s">
        <v>6138</v>
      </c>
      <c r="J936" s="119">
        <v>5074</v>
      </c>
      <c r="K936" s="122">
        <v>40956</v>
      </c>
      <c r="L936" s="167" t="s">
        <v>2371</v>
      </c>
      <c r="M936" s="171" t="s">
        <v>5961</v>
      </c>
      <c r="N936" s="167" t="s">
        <v>6139</v>
      </c>
    </row>
    <row r="937" spans="1:14" ht="51" customHeight="1" outlineLevel="1">
      <c r="A937" s="175" t="s">
        <v>2609</v>
      </c>
      <c r="B937" s="119" t="s">
        <v>353</v>
      </c>
      <c r="C937" s="168" t="s">
        <v>131</v>
      </c>
      <c r="D937" s="184" t="s">
        <v>6140</v>
      </c>
      <c r="E937" s="170">
        <v>13.11857</v>
      </c>
      <c r="F937" s="167" t="s">
        <v>3025</v>
      </c>
      <c r="G937" s="170" t="s">
        <v>3585</v>
      </c>
      <c r="H937" s="170" t="s">
        <v>3586</v>
      </c>
      <c r="I937" s="170" t="s">
        <v>3587</v>
      </c>
      <c r="J937" s="119">
        <v>7636</v>
      </c>
      <c r="K937" s="122">
        <v>41516</v>
      </c>
      <c r="L937" s="167" t="s">
        <v>3606</v>
      </c>
      <c r="M937" s="171" t="s">
        <v>5961</v>
      </c>
      <c r="N937" s="167" t="s">
        <v>6141</v>
      </c>
    </row>
    <row r="938" spans="1:14" ht="76.5" customHeight="1" outlineLevel="1">
      <c r="A938" s="175" t="s">
        <v>2617</v>
      </c>
      <c r="B938" s="119" t="s">
        <v>354</v>
      </c>
      <c r="C938" s="168" t="s">
        <v>131</v>
      </c>
      <c r="D938" s="184" t="s">
        <v>6142</v>
      </c>
      <c r="E938" s="170">
        <v>2606.8139099999999</v>
      </c>
      <c r="F938" s="167" t="s">
        <v>429</v>
      </c>
      <c r="G938" s="170" t="s">
        <v>6143</v>
      </c>
      <c r="H938" s="170" t="s">
        <v>6144</v>
      </c>
      <c r="I938" s="170" t="s">
        <v>6145</v>
      </c>
      <c r="J938" s="119">
        <v>7033</v>
      </c>
      <c r="K938" s="122">
        <v>41379</v>
      </c>
      <c r="L938" s="167" t="s">
        <v>6146</v>
      </c>
      <c r="M938" s="171" t="s">
        <v>5961</v>
      </c>
      <c r="N938" s="167" t="s">
        <v>6147</v>
      </c>
    </row>
    <row r="939" spans="1:14" ht="47.25" customHeight="1" outlineLevel="1">
      <c r="A939" s="175" t="s">
        <v>2621</v>
      </c>
      <c r="B939" s="119" t="s">
        <v>355</v>
      </c>
      <c r="C939" s="168" t="s">
        <v>131</v>
      </c>
      <c r="D939" s="184" t="s">
        <v>6148</v>
      </c>
      <c r="E939" s="170">
        <v>89.090480000000014</v>
      </c>
      <c r="F939" s="167" t="s">
        <v>6149</v>
      </c>
      <c r="G939" s="170" t="s">
        <v>3589</v>
      </c>
      <c r="H939" s="170" t="s">
        <v>568</v>
      </c>
      <c r="I939" s="170" t="s">
        <v>3590</v>
      </c>
      <c r="J939" s="119">
        <v>7625</v>
      </c>
      <c r="K939" s="122">
        <v>41512</v>
      </c>
      <c r="L939" s="167" t="s">
        <v>6150</v>
      </c>
      <c r="M939" s="171" t="s">
        <v>5961</v>
      </c>
      <c r="N939" s="167" t="s">
        <v>6151</v>
      </c>
    </row>
    <row r="940" spans="1:14" ht="47.25" customHeight="1" outlineLevel="1">
      <c r="A940" s="175" t="s">
        <v>2626</v>
      </c>
      <c r="B940" s="119" t="s">
        <v>356</v>
      </c>
      <c r="C940" s="168" t="s">
        <v>131</v>
      </c>
      <c r="D940" s="184" t="s">
        <v>2462</v>
      </c>
      <c r="E940" s="170">
        <v>2299.5457999999999</v>
      </c>
      <c r="F940" s="167" t="s">
        <v>3588</v>
      </c>
      <c r="G940" s="170" t="s">
        <v>6152</v>
      </c>
      <c r="H940" s="170" t="s">
        <v>3384</v>
      </c>
      <c r="I940" s="170" t="s">
        <v>6153</v>
      </c>
      <c r="J940" s="119">
        <v>5717</v>
      </c>
      <c r="K940" s="122">
        <v>41089</v>
      </c>
      <c r="L940" s="167" t="s">
        <v>2466</v>
      </c>
      <c r="M940" s="171" t="s">
        <v>5961</v>
      </c>
      <c r="N940" s="167" t="s">
        <v>6154</v>
      </c>
    </row>
    <row r="941" spans="1:14" ht="51" customHeight="1" outlineLevel="1">
      <c r="A941" s="175" t="s">
        <v>2631</v>
      </c>
      <c r="B941" s="119" t="s">
        <v>357</v>
      </c>
      <c r="C941" s="168" t="s">
        <v>131</v>
      </c>
      <c r="D941" s="169" t="s">
        <v>6155</v>
      </c>
      <c r="E941" s="170">
        <v>3692.6469499999998</v>
      </c>
      <c r="F941" s="167" t="s">
        <v>532</v>
      </c>
      <c r="G941" s="170" t="s">
        <v>6156</v>
      </c>
      <c r="H941" s="170" t="s">
        <v>3401</v>
      </c>
      <c r="I941" s="170" t="s">
        <v>6157</v>
      </c>
      <c r="J941" s="119">
        <v>5258</v>
      </c>
      <c r="K941" s="122">
        <v>41008</v>
      </c>
      <c r="L941" s="167" t="s">
        <v>6158</v>
      </c>
      <c r="M941" s="171" t="s">
        <v>5961</v>
      </c>
      <c r="N941" s="167" t="s">
        <v>6159</v>
      </c>
    </row>
    <row r="942" spans="1:14" ht="47.25" customHeight="1" outlineLevel="1">
      <c r="A942" s="175" t="s">
        <v>2636</v>
      </c>
      <c r="B942" s="119" t="s">
        <v>358</v>
      </c>
      <c r="C942" s="168" t="s">
        <v>131</v>
      </c>
      <c r="D942" s="184" t="s">
        <v>6160</v>
      </c>
      <c r="E942" s="170">
        <v>62.377630000000003</v>
      </c>
      <c r="F942" s="167" t="s">
        <v>2670</v>
      </c>
      <c r="G942" s="170" t="s">
        <v>6161</v>
      </c>
      <c r="H942" s="170" t="s">
        <v>3018</v>
      </c>
      <c r="I942" s="170" t="s">
        <v>6162</v>
      </c>
      <c r="J942" s="119">
        <v>7892</v>
      </c>
      <c r="K942" s="122">
        <v>41557</v>
      </c>
      <c r="L942" s="167" t="s">
        <v>6163</v>
      </c>
      <c r="M942" s="171" t="s">
        <v>5961</v>
      </c>
      <c r="N942" s="167" t="s">
        <v>6164</v>
      </c>
    </row>
    <row r="943" spans="1:14" ht="47.25" customHeight="1" outlineLevel="1">
      <c r="A943" s="175" t="s">
        <v>2641</v>
      </c>
      <c r="B943" s="119" t="s">
        <v>359</v>
      </c>
      <c r="C943" s="168" t="s">
        <v>131</v>
      </c>
      <c r="D943" s="184" t="s">
        <v>6165</v>
      </c>
      <c r="E943" s="170">
        <v>30.721</v>
      </c>
      <c r="F943" s="167" t="s">
        <v>532</v>
      </c>
      <c r="G943" s="170" t="s">
        <v>3591</v>
      </c>
      <c r="H943" s="170" t="s">
        <v>3018</v>
      </c>
      <c r="I943" s="170" t="s">
        <v>3592</v>
      </c>
      <c r="J943" s="119">
        <v>3961</v>
      </c>
      <c r="K943" s="122">
        <v>40704</v>
      </c>
      <c r="L943" s="167" t="s">
        <v>310</v>
      </c>
      <c r="M943" s="171" t="s">
        <v>5961</v>
      </c>
      <c r="N943" s="167" t="s">
        <v>6166</v>
      </c>
    </row>
    <row r="944" spans="1:14" ht="47.25" customHeight="1" outlineLevel="1">
      <c r="A944" s="175" t="s">
        <v>2646</v>
      </c>
      <c r="B944" s="211" t="s">
        <v>360</v>
      </c>
      <c r="C944" s="168" t="s">
        <v>131</v>
      </c>
      <c r="D944" s="169" t="s">
        <v>6167</v>
      </c>
      <c r="E944" s="170">
        <v>2.2025899999999998</v>
      </c>
      <c r="F944" s="167" t="s">
        <v>532</v>
      </c>
      <c r="G944" s="170" t="s">
        <v>6168</v>
      </c>
      <c r="H944" s="170" t="s">
        <v>6169</v>
      </c>
      <c r="I944" s="170" t="s">
        <v>6170</v>
      </c>
      <c r="J944" s="119">
        <v>8151</v>
      </c>
      <c r="K944" s="122">
        <v>41607</v>
      </c>
      <c r="L944" s="167" t="s">
        <v>6171</v>
      </c>
      <c r="M944" s="171" t="s">
        <v>5961</v>
      </c>
      <c r="N944" s="167" t="s">
        <v>6172</v>
      </c>
    </row>
    <row r="945" spans="1:14" ht="76.5" customHeight="1" outlineLevel="1">
      <c r="A945" s="175" t="s">
        <v>2650</v>
      </c>
      <c r="B945" s="119" t="s">
        <v>361</v>
      </c>
      <c r="C945" s="168" t="s">
        <v>131</v>
      </c>
      <c r="D945" s="184" t="s">
        <v>6173</v>
      </c>
      <c r="E945" s="170">
        <v>2.8332199999999998</v>
      </c>
      <c r="F945" s="167" t="s">
        <v>430</v>
      </c>
      <c r="G945" s="170" t="s">
        <v>3593</v>
      </c>
      <c r="H945" s="170" t="s">
        <v>3594</v>
      </c>
      <c r="I945" s="170" t="s">
        <v>581</v>
      </c>
      <c r="J945" s="119">
        <v>7983</v>
      </c>
      <c r="K945" s="122">
        <v>41571</v>
      </c>
      <c r="L945" s="167" t="s">
        <v>3607</v>
      </c>
      <c r="M945" s="171" t="s">
        <v>5961</v>
      </c>
      <c r="N945" s="167" t="s">
        <v>6174</v>
      </c>
    </row>
    <row r="946" spans="1:14" ht="76.5" customHeight="1" outlineLevel="1">
      <c r="A946" s="175" t="s">
        <v>2653</v>
      </c>
      <c r="B946" s="119" t="s">
        <v>362</v>
      </c>
      <c r="C946" s="168" t="s">
        <v>131</v>
      </c>
      <c r="D946" s="184" t="s">
        <v>6175</v>
      </c>
      <c r="E946" s="170">
        <v>62.54522</v>
      </c>
      <c r="F946" s="167" t="s">
        <v>5970</v>
      </c>
      <c r="G946" s="170" t="s">
        <v>6176</v>
      </c>
      <c r="H946" s="170" t="s">
        <v>3594</v>
      </c>
      <c r="I946" s="170" t="s">
        <v>6177</v>
      </c>
      <c r="J946" s="119">
        <v>8216</v>
      </c>
      <c r="K946" s="122">
        <v>41617</v>
      </c>
      <c r="L946" s="167" t="s">
        <v>6178</v>
      </c>
      <c r="M946" s="171" t="s">
        <v>5961</v>
      </c>
      <c r="N946" s="167" t="s">
        <v>6179</v>
      </c>
    </row>
    <row r="947" spans="1:14" ht="47.25" customHeight="1" outlineLevel="1">
      <c r="A947" s="175" t="s">
        <v>2657</v>
      </c>
      <c r="B947" s="211" t="s">
        <v>363</v>
      </c>
      <c r="C947" s="168" t="s">
        <v>131</v>
      </c>
      <c r="D947" s="169" t="s">
        <v>6180</v>
      </c>
      <c r="E947" s="170">
        <v>311.15719999999999</v>
      </c>
      <c r="F947" s="167" t="s">
        <v>2670</v>
      </c>
      <c r="G947" s="170" t="s">
        <v>6181</v>
      </c>
      <c r="H947" s="170" t="s">
        <v>6182</v>
      </c>
      <c r="I947" s="170" t="s">
        <v>6183</v>
      </c>
      <c r="J947" s="119">
        <v>8272</v>
      </c>
      <c r="K947" s="122">
        <v>41626</v>
      </c>
      <c r="L947" s="167" t="s">
        <v>6184</v>
      </c>
      <c r="M947" s="171" t="s">
        <v>5961</v>
      </c>
      <c r="N947" s="167" t="s">
        <v>6185</v>
      </c>
    </row>
    <row r="948" spans="1:14" ht="47.25" customHeight="1" outlineLevel="1">
      <c r="A948" s="175" t="s">
        <v>6186</v>
      </c>
      <c r="B948" s="119" t="s">
        <v>364</v>
      </c>
      <c r="C948" s="168" t="s">
        <v>131</v>
      </c>
      <c r="D948" s="184" t="s">
        <v>6187</v>
      </c>
      <c r="E948" s="170">
        <v>812.55112999999994</v>
      </c>
      <c r="F948" s="167" t="s">
        <v>532</v>
      </c>
      <c r="G948" s="170" t="s">
        <v>6188</v>
      </c>
      <c r="H948" s="170" t="s">
        <v>6189</v>
      </c>
      <c r="I948" s="170" t="s">
        <v>3270</v>
      </c>
      <c r="J948" s="119">
        <v>8157</v>
      </c>
      <c r="K948" s="122">
        <v>41611</v>
      </c>
      <c r="L948" s="167" t="s">
        <v>6190</v>
      </c>
      <c r="M948" s="171" t="s">
        <v>5961</v>
      </c>
      <c r="N948" s="167" t="s">
        <v>6191</v>
      </c>
    </row>
    <row r="949" spans="1:14" ht="47.25" customHeight="1" outlineLevel="1">
      <c r="A949" s="175" t="s">
        <v>6192</v>
      </c>
      <c r="B949" s="119" t="s">
        <v>365</v>
      </c>
      <c r="C949" s="168" t="s">
        <v>131</v>
      </c>
      <c r="D949" s="184" t="s">
        <v>6193</v>
      </c>
      <c r="E949" s="170">
        <v>22.448450000000001</v>
      </c>
      <c r="F949" s="167" t="s">
        <v>532</v>
      </c>
      <c r="G949" s="170" t="s">
        <v>6194</v>
      </c>
      <c r="H949" s="170" t="s">
        <v>2368</v>
      </c>
      <c r="I949" s="170" t="s">
        <v>6195</v>
      </c>
      <c r="J949" s="119">
        <v>5118</v>
      </c>
      <c r="K949" s="122">
        <v>40974</v>
      </c>
      <c r="L949" s="167" t="s">
        <v>6196</v>
      </c>
      <c r="M949" s="171" t="s">
        <v>5961</v>
      </c>
      <c r="N949" s="167" t="s">
        <v>6197</v>
      </c>
    </row>
    <row r="950" spans="1:14" ht="47.25" customHeight="1" outlineLevel="1">
      <c r="A950" s="175" t="s">
        <v>6198</v>
      </c>
      <c r="B950" s="119" t="s">
        <v>366</v>
      </c>
      <c r="C950" s="168" t="s">
        <v>131</v>
      </c>
      <c r="D950" s="184" t="s">
        <v>6199</v>
      </c>
      <c r="E950" s="170">
        <v>0</v>
      </c>
      <c r="F950" s="167" t="s">
        <v>532</v>
      </c>
      <c r="G950" s="170" t="s">
        <v>6200</v>
      </c>
      <c r="H950" s="170" t="s">
        <v>2368</v>
      </c>
      <c r="I950" s="170" t="s">
        <v>582</v>
      </c>
      <c r="J950" s="119">
        <v>8487</v>
      </c>
      <c r="K950" s="122">
        <v>41689</v>
      </c>
      <c r="L950" s="167" t="s">
        <v>6201</v>
      </c>
      <c r="M950" s="171" t="s">
        <v>5961</v>
      </c>
      <c r="N950" s="167" t="s">
        <v>6202</v>
      </c>
    </row>
    <row r="951" spans="1:14" ht="63.75" customHeight="1" outlineLevel="1">
      <c r="A951" s="175" t="s">
        <v>6203</v>
      </c>
      <c r="B951" s="211" t="s">
        <v>367</v>
      </c>
      <c r="C951" s="168" t="s">
        <v>131</v>
      </c>
      <c r="D951" s="169" t="s">
        <v>6204</v>
      </c>
      <c r="E951" s="170">
        <v>1325.0523800000001</v>
      </c>
      <c r="F951" s="167" t="s">
        <v>3588</v>
      </c>
      <c r="G951" s="170" t="s">
        <v>6205</v>
      </c>
      <c r="H951" s="170" t="s">
        <v>2368</v>
      </c>
      <c r="I951" s="170" t="s">
        <v>6206</v>
      </c>
      <c r="J951" s="119">
        <v>5716</v>
      </c>
      <c r="K951" s="122">
        <v>41089</v>
      </c>
      <c r="L951" s="167" t="s">
        <v>6207</v>
      </c>
      <c r="M951" s="171" t="s">
        <v>5961</v>
      </c>
      <c r="N951" s="167" t="s">
        <v>6208</v>
      </c>
    </row>
    <row r="952" spans="1:14" ht="51" customHeight="1" outlineLevel="1">
      <c r="A952" s="175" t="s">
        <v>6209</v>
      </c>
      <c r="B952" s="119" t="s">
        <v>368</v>
      </c>
      <c r="C952" s="168" t="s">
        <v>131</v>
      </c>
      <c r="D952" s="184" t="s">
        <v>6210</v>
      </c>
      <c r="E952" s="170">
        <v>0</v>
      </c>
      <c r="F952" s="167" t="s">
        <v>532</v>
      </c>
      <c r="G952" s="170" t="s">
        <v>6211</v>
      </c>
      <c r="H952" s="170" t="s">
        <v>6212</v>
      </c>
      <c r="I952" s="170" t="s">
        <v>3226</v>
      </c>
      <c r="J952" s="119">
        <v>5983</v>
      </c>
      <c r="K952" s="122">
        <v>41148</v>
      </c>
      <c r="L952" s="167" t="s">
        <v>6213</v>
      </c>
      <c r="M952" s="171" t="s">
        <v>5961</v>
      </c>
      <c r="N952" s="167" t="s">
        <v>6214</v>
      </c>
    </row>
    <row r="953" spans="1:14" ht="47.25" customHeight="1" outlineLevel="1">
      <c r="A953" s="175" t="s">
        <v>6215</v>
      </c>
      <c r="B953" s="119" t="s">
        <v>369</v>
      </c>
      <c r="C953" s="168" t="s">
        <v>131</v>
      </c>
      <c r="D953" s="184" t="s">
        <v>6216</v>
      </c>
      <c r="E953" s="170">
        <v>365.79995000000002</v>
      </c>
      <c r="F953" s="167" t="s">
        <v>6217</v>
      </c>
      <c r="G953" s="170" t="s">
        <v>6218</v>
      </c>
      <c r="H953" s="170" t="s">
        <v>6212</v>
      </c>
      <c r="I953" s="170" t="s">
        <v>6219</v>
      </c>
      <c r="J953" s="119" t="s">
        <v>6220</v>
      </c>
      <c r="K953" s="122">
        <v>40849</v>
      </c>
      <c r="L953" s="167" t="s">
        <v>311</v>
      </c>
      <c r="M953" s="171" t="s">
        <v>5961</v>
      </c>
      <c r="N953" s="167" t="s">
        <v>6221</v>
      </c>
    </row>
    <row r="954" spans="1:14" ht="47.25" customHeight="1" outlineLevel="1">
      <c r="A954" s="175" t="s">
        <v>6222</v>
      </c>
      <c r="B954" s="119" t="s">
        <v>370</v>
      </c>
      <c r="C954" s="168" t="s">
        <v>131</v>
      </c>
      <c r="D954" s="184" t="s">
        <v>6223</v>
      </c>
      <c r="E954" s="170">
        <v>24.16563</v>
      </c>
      <c r="F954" s="167" t="s">
        <v>5464</v>
      </c>
      <c r="G954" s="170" t="s">
        <v>6224</v>
      </c>
      <c r="H954" s="170" t="s">
        <v>6225</v>
      </c>
      <c r="I954" s="170" t="s">
        <v>6226</v>
      </c>
      <c r="J954" s="119">
        <v>7072</v>
      </c>
      <c r="K954" s="122">
        <v>41389</v>
      </c>
      <c r="L954" s="167" t="s">
        <v>6227</v>
      </c>
      <c r="M954" s="171" t="s">
        <v>5961</v>
      </c>
      <c r="N954" s="167" t="s">
        <v>6228</v>
      </c>
    </row>
    <row r="955" spans="1:14" ht="47.25" customHeight="1" outlineLevel="1">
      <c r="A955" s="175" t="s">
        <v>6229</v>
      </c>
      <c r="B955" s="119" t="s">
        <v>371</v>
      </c>
      <c r="C955" s="168" t="s">
        <v>131</v>
      </c>
      <c r="D955" s="184" t="s">
        <v>6230</v>
      </c>
      <c r="E955" s="170">
        <v>1625.0721100000001</v>
      </c>
      <c r="F955" s="167" t="s">
        <v>6231</v>
      </c>
      <c r="G955" s="170" t="s">
        <v>6232</v>
      </c>
      <c r="H955" s="170" t="s">
        <v>3494</v>
      </c>
      <c r="I955" s="170" t="s">
        <v>6233</v>
      </c>
      <c r="J955" s="119">
        <v>7533</v>
      </c>
      <c r="K955" s="122">
        <v>41495</v>
      </c>
      <c r="L955" s="167" t="s">
        <v>6234</v>
      </c>
      <c r="M955" s="171" t="s">
        <v>5961</v>
      </c>
      <c r="N955" s="167" t="s">
        <v>6235</v>
      </c>
    </row>
    <row r="956" spans="1:14" ht="47.25" customHeight="1" outlineLevel="1">
      <c r="A956" s="175" t="s">
        <v>6236</v>
      </c>
      <c r="B956" s="119" t="s">
        <v>372</v>
      </c>
      <c r="C956" s="168" t="s">
        <v>131</v>
      </c>
      <c r="D956" s="184" t="s">
        <v>6237</v>
      </c>
      <c r="E956" s="170">
        <v>372.38431999999989</v>
      </c>
      <c r="F956" s="167" t="s">
        <v>3474</v>
      </c>
      <c r="G956" s="170" t="s">
        <v>6238</v>
      </c>
      <c r="H956" s="170" t="s">
        <v>6239</v>
      </c>
      <c r="I956" s="170" t="s">
        <v>6240</v>
      </c>
      <c r="J956" s="119">
        <v>3826</v>
      </c>
      <c r="K956" s="122">
        <v>41152</v>
      </c>
      <c r="L956" s="167" t="s">
        <v>6241</v>
      </c>
      <c r="M956" s="171" t="s">
        <v>5961</v>
      </c>
      <c r="N956" s="167" t="s">
        <v>6242</v>
      </c>
    </row>
    <row r="957" spans="1:14" ht="47.25" customHeight="1" outlineLevel="1">
      <c r="A957" s="175" t="s">
        <v>6243</v>
      </c>
      <c r="B957" s="119" t="s">
        <v>373</v>
      </c>
      <c r="C957" s="168" t="s">
        <v>131</v>
      </c>
      <c r="D957" s="184" t="s">
        <v>6244</v>
      </c>
      <c r="E957" s="170">
        <v>4604.8227900000002</v>
      </c>
      <c r="F957" s="167" t="s">
        <v>6245</v>
      </c>
      <c r="G957" s="170" t="s">
        <v>6246</v>
      </c>
      <c r="H957" s="170" t="s">
        <v>6239</v>
      </c>
      <c r="I957" s="170" t="s">
        <v>6247</v>
      </c>
      <c r="J957" s="119">
        <v>5116</v>
      </c>
      <c r="K957" s="122">
        <v>40974</v>
      </c>
      <c r="L957" s="167" t="s">
        <v>6248</v>
      </c>
      <c r="M957" s="171" t="s">
        <v>5961</v>
      </c>
      <c r="N957" s="167" t="s">
        <v>6249</v>
      </c>
    </row>
    <row r="958" spans="1:14" ht="51" customHeight="1" outlineLevel="1">
      <c r="A958" s="175" t="s">
        <v>6250</v>
      </c>
      <c r="B958" s="119" t="s">
        <v>374</v>
      </c>
      <c r="C958" s="168" t="s">
        <v>131</v>
      </c>
      <c r="D958" s="184" t="s">
        <v>6251</v>
      </c>
      <c r="E958" s="170">
        <v>7.5049999999999999</v>
      </c>
      <c r="F958" s="167" t="s">
        <v>437</v>
      </c>
      <c r="G958" s="170" t="s">
        <v>6252</v>
      </c>
      <c r="H958" s="170" t="s">
        <v>6253</v>
      </c>
      <c r="I958" s="170" t="s">
        <v>6254</v>
      </c>
      <c r="J958" s="119">
        <v>5342</v>
      </c>
      <c r="K958" s="122">
        <v>41012</v>
      </c>
      <c r="L958" s="167" t="s">
        <v>6255</v>
      </c>
      <c r="M958" s="171" t="s">
        <v>5961</v>
      </c>
      <c r="N958" s="167" t="s">
        <v>6256</v>
      </c>
    </row>
    <row r="959" spans="1:14" ht="47.25" customHeight="1" outlineLevel="1">
      <c r="A959" s="175" t="s">
        <v>6257</v>
      </c>
      <c r="B959" s="119" t="s">
        <v>375</v>
      </c>
      <c r="C959" s="168" t="s">
        <v>131</v>
      </c>
      <c r="D959" s="184" t="s">
        <v>6258</v>
      </c>
      <c r="E959" s="170">
        <v>2971.2372</v>
      </c>
      <c r="F959" s="167" t="s">
        <v>3203</v>
      </c>
      <c r="G959" s="170" t="s">
        <v>6259</v>
      </c>
      <c r="H959" s="170" t="s">
        <v>6260</v>
      </c>
      <c r="I959" s="170" t="s">
        <v>6261</v>
      </c>
      <c r="J959" s="119">
        <v>5429</v>
      </c>
      <c r="K959" s="122">
        <v>41031</v>
      </c>
      <c r="L959" s="167" t="s">
        <v>6262</v>
      </c>
      <c r="M959" s="171" t="s">
        <v>5961</v>
      </c>
      <c r="N959" s="167" t="s">
        <v>6263</v>
      </c>
    </row>
    <row r="960" spans="1:14" ht="51" customHeight="1" outlineLevel="1">
      <c r="A960" s="175" t="s">
        <v>6264</v>
      </c>
      <c r="B960" s="119" t="s">
        <v>376</v>
      </c>
      <c r="C960" s="168" t="s">
        <v>131</v>
      </c>
      <c r="D960" s="184" t="s">
        <v>6265</v>
      </c>
      <c r="E960" s="170">
        <v>32.183540000000001</v>
      </c>
      <c r="F960" s="167" t="s">
        <v>532</v>
      </c>
      <c r="G960" s="170" t="s">
        <v>3595</v>
      </c>
      <c r="H960" s="170" t="s">
        <v>3596</v>
      </c>
      <c r="I960" s="170" t="s">
        <v>3597</v>
      </c>
      <c r="J960" s="119">
        <v>7530</v>
      </c>
      <c r="K960" s="122">
        <v>41491</v>
      </c>
      <c r="L960" s="167" t="s">
        <v>2770</v>
      </c>
      <c r="M960" s="171" t="s">
        <v>5961</v>
      </c>
      <c r="N960" s="167" t="s">
        <v>6266</v>
      </c>
    </row>
    <row r="961" spans="1:14" ht="90" customHeight="1" outlineLevel="1">
      <c r="A961" s="175" t="s">
        <v>6267</v>
      </c>
      <c r="B961" s="211" t="s">
        <v>377</v>
      </c>
      <c r="C961" s="168" t="s">
        <v>131</v>
      </c>
      <c r="D961" s="169" t="s">
        <v>6268</v>
      </c>
      <c r="E961" s="170">
        <v>3817.7</v>
      </c>
      <c r="F961" s="167" t="s">
        <v>6245</v>
      </c>
      <c r="G961" s="170" t="s">
        <v>6269</v>
      </c>
      <c r="H961" s="170" t="s">
        <v>3599</v>
      </c>
      <c r="I961" s="170" t="s">
        <v>6270</v>
      </c>
      <c r="J961" s="119">
        <v>5654</v>
      </c>
      <c r="K961" s="122">
        <v>41075</v>
      </c>
      <c r="L961" s="167" t="s">
        <v>3023</v>
      </c>
      <c r="M961" s="171" t="s">
        <v>5961</v>
      </c>
      <c r="N961" s="167" t="s">
        <v>6271</v>
      </c>
    </row>
    <row r="962" spans="1:14" ht="51" customHeight="1" outlineLevel="1">
      <c r="A962" s="175" t="s">
        <v>6272</v>
      </c>
      <c r="B962" s="119" t="s">
        <v>378</v>
      </c>
      <c r="C962" s="168" t="s">
        <v>131</v>
      </c>
      <c r="D962" s="184" t="s">
        <v>6273</v>
      </c>
      <c r="E962" s="170">
        <v>17103.673419999999</v>
      </c>
      <c r="F962" s="167" t="s">
        <v>6274</v>
      </c>
      <c r="G962" s="170" t="s">
        <v>6275</v>
      </c>
      <c r="H962" s="170" t="s">
        <v>6276</v>
      </c>
      <c r="I962" s="170" t="s">
        <v>6277</v>
      </c>
      <c r="J962" s="119">
        <v>3732</v>
      </c>
      <c r="K962" s="122">
        <v>41127</v>
      </c>
      <c r="L962" s="167" t="s">
        <v>6278</v>
      </c>
      <c r="M962" s="171" t="s">
        <v>5961</v>
      </c>
      <c r="N962" s="167" t="s">
        <v>6279</v>
      </c>
    </row>
    <row r="963" spans="1:14" ht="51" customHeight="1" outlineLevel="1">
      <c r="A963" s="175" t="s">
        <v>6280</v>
      </c>
      <c r="B963" s="119" t="s">
        <v>379</v>
      </c>
      <c r="C963" s="168" t="s">
        <v>131</v>
      </c>
      <c r="D963" s="184" t="s">
        <v>6281</v>
      </c>
      <c r="E963" s="170">
        <v>119.15688</v>
      </c>
      <c r="F963" s="167" t="s">
        <v>2670</v>
      </c>
      <c r="G963" s="170" t="s">
        <v>6282</v>
      </c>
      <c r="H963" s="170" t="s">
        <v>6283</v>
      </c>
      <c r="I963" s="170" t="s">
        <v>6284</v>
      </c>
      <c r="J963" s="119">
        <v>5674</v>
      </c>
      <c r="K963" s="122">
        <v>41080</v>
      </c>
      <c r="L963" s="167" t="s">
        <v>6285</v>
      </c>
      <c r="M963" s="171" t="s">
        <v>5961</v>
      </c>
      <c r="N963" s="167" t="s">
        <v>6286</v>
      </c>
    </row>
    <row r="964" spans="1:14" ht="47.25" customHeight="1" outlineLevel="1">
      <c r="A964" s="175" t="s">
        <v>6287</v>
      </c>
      <c r="B964" s="119" t="s">
        <v>380</v>
      </c>
      <c r="C964" s="168" t="s">
        <v>131</v>
      </c>
      <c r="D964" s="184" t="s">
        <v>6288</v>
      </c>
      <c r="E964" s="170">
        <v>0</v>
      </c>
      <c r="F964" s="167" t="s">
        <v>2670</v>
      </c>
      <c r="G964" s="170" t="s">
        <v>6289</v>
      </c>
      <c r="H964" s="170" t="s">
        <v>6290</v>
      </c>
      <c r="I964" s="170" t="s">
        <v>6291</v>
      </c>
      <c r="J964" s="119">
        <v>8556</v>
      </c>
      <c r="K964" s="122">
        <v>41757</v>
      </c>
      <c r="L964" s="167" t="s">
        <v>6292</v>
      </c>
      <c r="M964" s="171" t="s">
        <v>5961</v>
      </c>
      <c r="N964" s="167" t="s">
        <v>6293</v>
      </c>
    </row>
    <row r="965" spans="1:14" ht="47.25" customHeight="1" outlineLevel="1">
      <c r="A965" s="175" t="s">
        <v>6294</v>
      </c>
      <c r="B965" s="119" t="s">
        <v>381</v>
      </c>
      <c r="C965" s="168" t="s">
        <v>131</v>
      </c>
      <c r="D965" s="169" t="s">
        <v>6295</v>
      </c>
      <c r="E965" s="170">
        <v>1008.85113</v>
      </c>
      <c r="F965" s="167" t="s">
        <v>2550</v>
      </c>
      <c r="G965" s="170" t="s">
        <v>6296</v>
      </c>
      <c r="H965" s="170" t="s">
        <v>6297</v>
      </c>
      <c r="I965" s="170" t="s">
        <v>6298</v>
      </c>
      <c r="J965" s="119">
        <v>4117</v>
      </c>
      <c r="K965" s="122">
        <v>40730</v>
      </c>
      <c r="L965" s="167" t="s">
        <v>6299</v>
      </c>
      <c r="M965" s="171" t="s">
        <v>5961</v>
      </c>
      <c r="N965" s="167" t="s">
        <v>6300</v>
      </c>
    </row>
    <row r="966" spans="1:14" ht="47.25" customHeight="1" outlineLevel="1">
      <c r="A966" s="175" t="s">
        <v>6301</v>
      </c>
      <c r="B966" s="211" t="s">
        <v>382</v>
      </c>
      <c r="C966" s="168" t="s">
        <v>131</v>
      </c>
      <c r="D966" s="169" t="s">
        <v>6302</v>
      </c>
      <c r="E966" s="170">
        <v>1570.1744000000001</v>
      </c>
      <c r="F966" s="167" t="s">
        <v>491</v>
      </c>
      <c r="G966" s="170" t="s">
        <v>6303</v>
      </c>
      <c r="H966" s="170" t="s">
        <v>3633</v>
      </c>
      <c r="I966" s="170" t="s">
        <v>6304</v>
      </c>
      <c r="J966" s="119">
        <v>5694</v>
      </c>
      <c r="K966" s="122">
        <v>41089</v>
      </c>
      <c r="L966" s="167" t="s">
        <v>6305</v>
      </c>
      <c r="M966" s="171" t="s">
        <v>5961</v>
      </c>
      <c r="N966" s="167" t="s">
        <v>6306</v>
      </c>
    </row>
    <row r="967" spans="1:14" ht="31.5" customHeight="1" outlineLevel="1">
      <c r="A967" s="175" t="s">
        <v>6307</v>
      </c>
      <c r="B967" s="119" t="s">
        <v>383</v>
      </c>
      <c r="C967" s="168" t="s">
        <v>131</v>
      </c>
      <c r="D967" s="231" t="s">
        <v>6308</v>
      </c>
      <c r="E967" s="170">
        <v>13.00586</v>
      </c>
      <c r="F967" s="167" t="s">
        <v>3588</v>
      </c>
      <c r="G967" s="170" t="s">
        <v>3601</v>
      </c>
      <c r="H967" s="170" t="s">
        <v>3602</v>
      </c>
      <c r="I967" s="170" t="s">
        <v>3603</v>
      </c>
      <c r="J967" s="119">
        <v>6905</v>
      </c>
      <c r="K967" s="122">
        <v>41352</v>
      </c>
      <c r="L967" s="167" t="s">
        <v>6309</v>
      </c>
      <c r="M967" s="171" t="s">
        <v>5961</v>
      </c>
      <c r="N967" s="167" t="s">
        <v>6310</v>
      </c>
    </row>
    <row r="968" spans="1:14" ht="31.5" customHeight="1" outlineLevel="1">
      <c r="A968" s="175" t="s">
        <v>6311</v>
      </c>
      <c r="B968" s="119" t="s">
        <v>384</v>
      </c>
      <c r="C968" s="168" t="s">
        <v>131</v>
      </c>
      <c r="D968" s="231" t="s">
        <v>6312</v>
      </c>
      <c r="E968" s="170">
        <v>1445.35113</v>
      </c>
      <c r="F968" s="167" t="s">
        <v>3588</v>
      </c>
      <c r="G968" s="170" t="s">
        <v>6313</v>
      </c>
      <c r="H968" s="170" t="s">
        <v>6314</v>
      </c>
      <c r="I968" s="170" t="s">
        <v>6315</v>
      </c>
      <c r="J968" s="119">
        <v>7186</v>
      </c>
      <c r="K968" s="122">
        <v>41425</v>
      </c>
      <c r="L968" s="167" t="s">
        <v>6316</v>
      </c>
      <c r="M968" s="171" t="s">
        <v>5961</v>
      </c>
      <c r="N968" s="167" t="s">
        <v>6317</v>
      </c>
    </row>
    <row r="969" spans="1:14" ht="51" customHeight="1" outlineLevel="1">
      <c r="A969" s="175" t="s">
        <v>6318</v>
      </c>
      <c r="B969" s="119" t="s">
        <v>385</v>
      </c>
      <c r="C969" s="168" t="s">
        <v>131</v>
      </c>
      <c r="D969" s="169" t="s">
        <v>6319</v>
      </c>
      <c r="E969" s="170">
        <v>45.935870000000001</v>
      </c>
      <c r="F969" s="167" t="s">
        <v>532</v>
      </c>
      <c r="G969" s="170" t="s">
        <v>6320</v>
      </c>
      <c r="H969" s="170" t="s">
        <v>6321</v>
      </c>
      <c r="I969" s="170" t="s">
        <v>6322</v>
      </c>
      <c r="J969" s="119">
        <v>7157</v>
      </c>
      <c r="K969" s="122" t="s">
        <v>3472</v>
      </c>
      <c r="L969" s="167" t="s">
        <v>6323</v>
      </c>
      <c r="M969" s="171" t="s">
        <v>5961</v>
      </c>
      <c r="N969" s="167" t="s">
        <v>6324</v>
      </c>
    </row>
    <row r="970" spans="1:14" ht="31.5" customHeight="1" outlineLevel="1">
      <c r="A970" s="175" t="s">
        <v>6325</v>
      </c>
      <c r="B970" s="211" t="s">
        <v>386</v>
      </c>
      <c r="C970" s="168" t="s">
        <v>131</v>
      </c>
      <c r="D970" s="169" t="s">
        <v>6326</v>
      </c>
      <c r="E970" s="170">
        <v>39.499319999999997</v>
      </c>
      <c r="F970" s="167" t="s">
        <v>532</v>
      </c>
      <c r="G970" s="170" t="s">
        <v>540</v>
      </c>
      <c r="H970" s="170" t="s">
        <v>3303</v>
      </c>
      <c r="I970" s="170" t="s">
        <v>542</v>
      </c>
      <c r="J970" s="119">
        <v>4745</v>
      </c>
      <c r="K970" s="122">
        <v>40875</v>
      </c>
      <c r="L970" s="167" t="s">
        <v>6327</v>
      </c>
      <c r="M970" s="171" t="s">
        <v>5961</v>
      </c>
      <c r="N970" s="167" t="s">
        <v>6328</v>
      </c>
    </row>
    <row r="971" spans="1:14" ht="63" customHeight="1" outlineLevel="1">
      <c r="A971" s="175" t="s">
        <v>6329</v>
      </c>
      <c r="B971" s="119" t="s">
        <v>387</v>
      </c>
      <c r="C971" s="168" t="s">
        <v>131</v>
      </c>
      <c r="D971" s="231" t="s">
        <v>6330</v>
      </c>
      <c r="E971" s="170">
        <v>1030.8302799999999</v>
      </c>
      <c r="F971" s="167" t="s">
        <v>444</v>
      </c>
      <c r="G971" s="170" t="s">
        <v>6331</v>
      </c>
      <c r="H971" s="170" t="s">
        <v>3170</v>
      </c>
      <c r="I971" s="170" t="s">
        <v>6332</v>
      </c>
      <c r="J971" s="119">
        <v>4151</v>
      </c>
      <c r="K971" s="122">
        <v>40737</v>
      </c>
      <c r="L971" s="167" t="s">
        <v>6333</v>
      </c>
      <c r="M971" s="171" t="s">
        <v>5961</v>
      </c>
      <c r="N971" s="167" t="s">
        <v>6334</v>
      </c>
    </row>
    <row r="972" spans="1:14" ht="47.25" customHeight="1" outlineLevel="1">
      <c r="A972" s="175" t="s">
        <v>6335</v>
      </c>
      <c r="B972" s="119" t="s">
        <v>388</v>
      </c>
      <c r="C972" s="168" t="s">
        <v>131</v>
      </c>
      <c r="D972" s="169" t="s">
        <v>6336</v>
      </c>
      <c r="E972" s="170">
        <v>1.7373700000000001</v>
      </c>
      <c r="F972" s="167" t="s">
        <v>444</v>
      </c>
      <c r="G972" s="170" t="s">
        <v>6337</v>
      </c>
      <c r="H972" s="170" t="s">
        <v>6338</v>
      </c>
      <c r="I972" s="170" t="s">
        <v>6339</v>
      </c>
      <c r="J972" s="119">
        <v>3990</v>
      </c>
      <c r="K972" s="122">
        <v>40708</v>
      </c>
      <c r="L972" s="167" t="s">
        <v>6340</v>
      </c>
      <c r="M972" s="171" t="s">
        <v>5961</v>
      </c>
      <c r="N972" s="167" t="s">
        <v>6341</v>
      </c>
    </row>
    <row r="973" spans="1:14" ht="31.5" customHeight="1" outlineLevel="1">
      <c r="A973" s="175" t="s">
        <v>6342</v>
      </c>
      <c r="B973" s="171" t="s">
        <v>389</v>
      </c>
      <c r="C973" s="168" t="s">
        <v>131</v>
      </c>
      <c r="D973" s="169" t="s">
        <v>6343</v>
      </c>
      <c r="E973" s="170">
        <v>102.0532</v>
      </c>
      <c r="F973" s="167" t="s">
        <v>441</v>
      </c>
      <c r="G973" s="170" t="s">
        <v>441</v>
      </c>
      <c r="H973" s="170" t="s">
        <v>441</v>
      </c>
      <c r="I973" s="170" t="s">
        <v>441</v>
      </c>
      <c r="J973" s="119">
        <v>6130</v>
      </c>
      <c r="K973" s="122">
        <v>41190</v>
      </c>
      <c r="L973" s="167" t="s">
        <v>6344</v>
      </c>
      <c r="M973" s="171" t="s">
        <v>5961</v>
      </c>
      <c r="N973" s="167" t="s">
        <v>6345</v>
      </c>
    </row>
    <row r="974" spans="1:14" ht="37.5" customHeight="1" outlineLevel="1">
      <c r="A974" s="175" t="s">
        <v>6346</v>
      </c>
      <c r="B974" s="171" t="s">
        <v>390</v>
      </c>
      <c r="C974" s="168" t="s">
        <v>131</v>
      </c>
      <c r="D974" s="169" t="s">
        <v>6347</v>
      </c>
      <c r="E974" s="170">
        <v>100.19244999999999</v>
      </c>
      <c r="F974" s="167" t="s">
        <v>441</v>
      </c>
      <c r="G974" s="170" t="s">
        <v>441</v>
      </c>
      <c r="H974" s="170" t="s">
        <v>441</v>
      </c>
      <c r="I974" s="170" t="s">
        <v>441</v>
      </c>
      <c r="J974" s="119">
        <v>7878</v>
      </c>
      <c r="K974" s="122">
        <v>41555</v>
      </c>
      <c r="L974" s="167" t="s">
        <v>6348</v>
      </c>
      <c r="M974" s="171" t="s">
        <v>5961</v>
      </c>
      <c r="N974" s="167" t="s">
        <v>6349</v>
      </c>
    </row>
    <row r="975" spans="1:14" ht="33.75" customHeight="1" outlineLevel="1">
      <c r="A975" s="175" t="s">
        <v>6350</v>
      </c>
      <c r="B975" s="119" t="s">
        <v>391</v>
      </c>
      <c r="C975" s="168" t="s">
        <v>131</v>
      </c>
      <c r="D975" s="169" t="s">
        <v>6351</v>
      </c>
      <c r="E975" s="170">
        <v>29.68441</v>
      </c>
      <c r="F975" s="167" t="s">
        <v>532</v>
      </c>
      <c r="G975" s="170" t="s">
        <v>540</v>
      </c>
      <c r="H975" s="170" t="s">
        <v>541</v>
      </c>
      <c r="I975" s="170" t="s">
        <v>542</v>
      </c>
      <c r="J975" s="119">
        <v>3752</v>
      </c>
      <c r="K975" s="122">
        <v>41309</v>
      </c>
      <c r="L975" s="167" t="s">
        <v>6352</v>
      </c>
      <c r="M975" s="171" t="s">
        <v>5961</v>
      </c>
      <c r="N975" s="167" t="s">
        <v>6353</v>
      </c>
    </row>
    <row r="976" spans="1:14" ht="51" customHeight="1" outlineLevel="1">
      <c r="A976" s="175" t="s">
        <v>6354</v>
      </c>
      <c r="B976" s="211" t="s">
        <v>392</v>
      </c>
      <c r="C976" s="168" t="s">
        <v>131</v>
      </c>
      <c r="D976" s="169" t="s">
        <v>6355</v>
      </c>
      <c r="E976" s="170">
        <v>360.54608000000002</v>
      </c>
      <c r="F976" s="167" t="s">
        <v>441</v>
      </c>
      <c r="G976" s="170" t="s">
        <v>441</v>
      </c>
      <c r="H976" s="170" t="s">
        <v>441</v>
      </c>
      <c r="I976" s="170" t="s">
        <v>441</v>
      </c>
      <c r="J976" s="119">
        <v>4636</v>
      </c>
      <c r="K976" s="122">
        <v>40850</v>
      </c>
      <c r="L976" s="167" t="s">
        <v>6356</v>
      </c>
      <c r="M976" s="171" t="s">
        <v>5961</v>
      </c>
      <c r="N976" s="167" t="s">
        <v>6357</v>
      </c>
    </row>
    <row r="977" spans="1:14" ht="63" customHeight="1" outlineLevel="1">
      <c r="A977" s="175" t="s">
        <v>6358</v>
      </c>
      <c r="B977" s="211" t="s">
        <v>393</v>
      </c>
      <c r="C977" s="168" t="s">
        <v>131</v>
      </c>
      <c r="D977" s="169" t="s">
        <v>6359</v>
      </c>
      <c r="E977" s="170">
        <v>47.273099999999999</v>
      </c>
      <c r="F977" s="167" t="s">
        <v>532</v>
      </c>
      <c r="G977" s="170" t="s">
        <v>540</v>
      </c>
      <c r="H977" s="170" t="s">
        <v>541</v>
      </c>
      <c r="I977" s="170" t="s">
        <v>542</v>
      </c>
      <c r="J977" s="119">
        <v>4001</v>
      </c>
      <c r="K977" s="122">
        <v>40714</v>
      </c>
      <c r="L977" s="167" t="s">
        <v>6360</v>
      </c>
      <c r="M977" s="171" t="s">
        <v>5961</v>
      </c>
      <c r="N977" s="167" t="s">
        <v>6361</v>
      </c>
    </row>
    <row r="978" spans="1:14" ht="47.25" customHeight="1" outlineLevel="1">
      <c r="A978" s="175" t="s">
        <v>6362</v>
      </c>
      <c r="B978" s="211" t="s">
        <v>394</v>
      </c>
      <c r="C978" s="168" t="s">
        <v>131</v>
      </c>
      <c r="D978" s="169" t="s">
        <v>6363</v>
      </c>
      <c r="E978" s="170">
        <v>69.094329999999999</v>
      </c>
      <c r="F978" s="167" t="s">
        <v>532</v>
      </c>
      <c r="G978" s="170" t="s">
        <v>540</v>
      </c>
      <c r="H978" s="170" t="s">
        <v>541</v>
      </c>
      <c r="I978" s="170" t="s">
        <v>542</v>
      </c>
      <c r="J978" s="119">
        <v>4903</v>
      </c>
      <c r="K978" s="122">
        <v>40921</v>
      </c>
      <c r="L978" s="167" t="s">
        <v>6364</v>
      </c>
      <c r="M978" s="171" t="s">
        <v>5961</v>
      </c>
      <c r="N978" s="167" t="s">
        <v>6365</v>
      </c>
    </row>
    <row r="979" spans="1:14" ht="47.25" customHeight="1" outlineLevel="1">
      <c r="A979" s="175" t="s">
        <v>6366</v>
      </c>
      <c r="B979" s="211" t="s">
        <v>395</v>
      </c>
      <c r="C979" s="168" t="s">
        <v>131</v>
      </c>
      <c r="D979" s="169" t="s">
        <v>6367</v>
      </c>
      <c r="E979" s="170">
        <v>670.02765999999997</v>
      </c>
      <c r="F979" s="167" t="s">
        <v>444</v>
      </c>
      <c r="G979" s="170" t="s">
        <v>6331</v>
      </c>
      <c r="H979" s="170" t="s">
        <v>3170</v>
      </c>
      <c r="I979" s="170" t="s">
        <v>6332</v>
      </c>
      <c r="J979" s="119">
        <v>4281</v>
      </c>
      <c r="K979" s="122">
        <v>41136</v>
      </c>
      <c r="L979" s="167" t="s">
        <v>6368</v>
      </c>
      <c r="M979" s="171" t="s">
        <v>5961</v>
      </c>
      <c r="N979" s="167" t="s">
        <v>6369</v>
      </c>
    </row>
    <row r="980" spans="1:14" ht="31.5" customHeight="1" outlineLevel="1">
      <c r="A980" s="175" t="s">
        <v>6370</v>
      </c>
      <c r="B980" s="211" t="s">
        <v>396</v>
      </c>
      <c r="C980" s="168" t="s">
        <v>131</v>
      </c>
      <c r="D980" s="169" t="s">
        <v>6371</v>
      </c>
      <c r="E980" s="170">
        <v>82.359399999999994</v>
      </c>
      <c r="F980" s="167" t="s">
        <v>532</v>
      </c>
      <c r="G980" s="170" t="s">
        <v>540</v>
      </c>
      <c r="H980" s="170" t="s">
        <v>541</v>
      </c>
      <c r="I980" s="170" t="s">
        <v>542</v>
      </c>
      <c r="J980" s="119">
        <v>5241</v>
      </c>
      <c r="K980" s="122">
        <v>41003</v>
      </c>
      <c r="L980" s="167" t="s">
        <v>6372</v>
      </c>
      <c r="M980" s="171" t="s">
        <v>5961</v>
      </c>
      <c r="N980" s="167" t="s">
        <v>6373</v>
      </c>
    </row>
    <row r="981" spans="1:14" ht="75.75" customHeight="1" outlineLevel="1">
      <c r="A981" s="175" t="s">
        <v>6374</v>
      </c>
      <c r="B981" s="119" t="s">
        <v>397</v>
      </c>
      <c r="C981" s="168" t="s">
        <v>131</v>
      </c>
      <c r="D981" s="169" t="s">
        <v>6375</v>
      </c>
      <c r="E981" s="170">
        <v>30.785959999999999</v>
      </c>
      <c r="F981" s="167" t="s">
        <v>532</v>
      </c>
      <c r="G981" s="170" t="s">
        <v>540</v>
      </c>
      <c r="H981" s="170" t="s">
        <v>541</v>
      </c>
      <c r="I981" s="170" t="s">
        <v>542</v>
      </c>
      <c r="J981" s="119">
        <v>5450</v>
      </c>
      <c r="K981" s="122">
        <v>41032</v>
      </c>
      <c r="L981" s="167" t="s">
        <v>6376</v>
      </c>
      <c r="M981" s="171" t="s">
        <v>5961</v>
      </c>
      <c r="N981" s="167" t="s">
        <v>6377</v>
      </c>
    </row>
    <row r="982" spans="1:14" ht="47.25" customHeight="1" outlineLevel="1">
      <c r="A982" s="175" t="s">
        <v>6378</v>
      </c>
      <c r="B982" s="119" t="s">
        <v>398</v>
      </c>
      <c r="C982" s="168" t="s">
        <v>131</v>
      </c>
      <c r="D982" s="169" t="s">
        <v>6379</v>
      </c>
      <c r="E982" s="170">
        <v>29.68441</v>
      </c>
      <c r="F982" s="167" t="s">
        <v>532</v>
      </c>
      <c r="G982" s="170" t="s">
        <v>540</v>
      </c>
      <c r="H982" s="170" t="s">
        <v>541</v>
      </c>
      <c r="I982" s="170" t="s">
        <v>542</v>
      </c>
      <c r="J982" s="119">
        <v>5722</v>
      </c>
      <c r="K982" s="122">
        <v>41094</v>
      </c>
      <c r="L982" s="167" t="s">
        <v>6380</v>
      </c>
      <c r="M982" s="171" t="s">
        <v>5961</v>
      </c>
      <c r="N982" s="167" t="s">
        <v>6381</v>
      </c>
    </row>
    <row r="983" spans="1:14" ht="47.25" customHeight="1" outlineLevel="1">
      <c r="A983" s="175" t="s">
        <v>6382</v>
      </c>
      <c r="B983" s="119" t="s">
        <v>399</v>
      </c>
      <c r="C983" s="168" t="s">
        <v>131</v>
      </c>
      <c r="D983" s="169" t="s">
        <v>6383</v>
      </c>
      <c r="E983" s="170">
        <v>40.206330000000001</v>
      </c>
      <c r="F983" s="167" t="s">
        <v>532</v>
      </c>
      <c r="G983" s="170" t="s">
        <v>540</v>
      </c>
      <c r="H983" s="170" t="s">
        <v>541</v>
      </c>
      <c r="I983" s="170" t="s">
        <v>542</v>
      </c>
      <c r="J983" s="119">
        <v>5735</v>
      </c>
      <c r="K983" s="122">
        <v>41095</v>
      </c>
      <c r="L983" s="167" t="s">
        <v>6384</v>
      </c>
      <c r="M983" s="171" t="s">
        <v>5961</v>
      </c>
      <c r="N983" s="167" t="s">
        <v>6385</v>
      </c>
    </row>
    <row r="984" spans="1:14" ht="47.25" customHeight="1" outlineLevel="1">
      <c r="A984" s="175" t="s">
        <v>6386</v>
      </c>
      <c r="B984" s="119" t="s">
        <v>400</v>
      </c>
      <c r="C984" s="168" t="s">
        <v>131</v>
      </c>
      <c r="D984" s="169" t="s">
        <v>6387</v>
      </c>
      <c r="E984" s="170">
        <v>71.036609999999996</v>
      </c>
      <c r="F984" s="167" t="s">
        <v>532</v>
      </c>
      <c r="G984" s="170" t="s">
        <v>540</v>
      </c>
      <c r="H984" s="170" t="s">
        <v>541</v>
      </c>
      <c r="I984" s="170" t="s">
        <v>542</v>
      </c>
      <c r="J984" s="119">
        <v>5798</v>
      </c>
      <c r="K984" s="122">
        <v>41115</v>
      </c>
      <c r="L984" s="167" t="s">
        <v>6388</v>
      </c>
      <c r="M984" s="171" t="s">
        <v>5961</v>
      </c>
      <c r="N984" s="167" t="s">
        <v>6389</v>
      </c>
    </row>
    <row r="985" spans="1:14" ht="47.25" customHeight="1" outlineLevel="1">
      <c r="A985" s="175" t="s">
        <v>6390</v>
      </c>
      <c r="B985" s="119" t="s">
        <v>401</v>
      </c>
      <c r="C985" s="168" t="s">
        <v>131</v>
      </c>
      <c r="D985" s="169" t="s">
        <v>6391</v>
      </c>
      <c r="E985" s="170">
        <v>24.09206</v>
      </c>
      <c r="F985" s="167" t="s">
        <v>532</v>
      </c>
      <c r="G985" s="170" t="s">
        <v>540</v>
      </c>
      <c r="H985" s="170" t="s">
        <v>541</v>
      </c>
      <c r="I985" s="170" t="s">
        <v>542</v>
      </c>
      <c r="J985" s="119">
        <v>5848</v>
      </c>
      <c r="K985" s="122">
        <v>41492</v>
      </c>
      <c r="L985" s="167" t="s">
        <v>312</v>
      </c>
      <c r="M985" s="171" t="s">
        <v>5961</v>
      </c>
      <c r="N985" s="167" t="s">
        <v>6392</v>
      </c>
    </row>
    <row r="986" spans="1:14" ht="118.5" customHeight="1" outlineLevel="1">
      <c r="A986" s="175" t="s">
        <v>6393</v>
      </c>
      <c r="B986" s="211" t="s">
        <v>402</v>
      </c>
      <c r="C986" s="168" t="s">
        <v>131</v>
      </c>
      <c r="D986" s="169" t="s">
        <v>6394</v>
      </c>
      <c r="E986" s="170">
        <v>50.540909999999997</v>
      </c>
      <c r="F986" s="167" t="s">
        <v>532</v>
      </c>
      <c r="G986" s="170" t="s">
        <v>540</v>
      </c>
      <c r="H986" s="170" t="s">
        <v>541</v>
      </c>
      <c r="I986" s="170" t="s">
        <v>542</v>
      </c>
      <c r="J986" s="119">
        <v>5876</v>
      </c>
      <c r="K986" s="122">
        <v>41128</v>
      </c>
      <c r="L986" s="167" t="s">
        <v>2655</v>
      </c>
      <c r="M986" s="171" t="s">
        <v>5961</v>
      </c>
      <c r="N986" s="167" t="s">
        <v>6395</v>
      </c>
    </row>
    <row r="987" spans="1:14" ht="47.25" customHeight="1" outlineLevel="1">
      <c r="A987" s="175" t="s">
        <v>6396</v>
      </c>
      <c r="B987" s="211" t="s">
        <v>403</v>
      </c>
      <c r="C987" s="168" t="s">
        <v>131</v>
      </c>
      <c r="D987" s="169" t="s">
        <v>6397</v>
      </c>
      <c r="E987" s="170">
        <v>50.483089999999997</v>
      </c>
      <c r="F987" s="167" t="s">
        <v>532</v>
      </c>
      <c r="G987" s="170" t="s">
        <v>540</v>
      </c>
      <c r="H987" s="170" t="s">
        <v>541</v>
      </c>
      <c r="I987" s="170" t="s">
        <v>542</v>
      </c>
      <c r="J987" s="119">
        <v>6017</v>
      </c>
      <c r="K987" s="122">
        <v>41155</v>
      </c>
      <c r="L987" s="167" t="s">
        <v>2629</v>
      </c>
      <c r="M987" s="171" t="s">
        <v>5961</v>
      </c>
      <c r="N987" s="167" t="s">
        <v>6398</v>
      </c>
    </row>
    <row r="988" spans="1:14" ht="66.75" customHeight="1" outlineLevel="1">
      <c r="A988" s="175" t="s">
        <v>6399</v>
      </c>
      <c r="B988" s="119" t="s">
        <v>404</v>
      </c>
      <c r="C988" s="168" t="s">
        <v>131</v>
      </c>
      <c r="D988" s="169" t="s">
        <v>6400</v>
      </c>
      <c r="E988" s="170">
        <v>50.483089999999997</v>
      </c>
      <c r="F988" s="167" t="s">
        <v>532</v>
      </c>
      <c r="G988" s="170" t="s">
        <v>540</v>
      </c>
      <c r="H988" s="170" t="s">
        <v>541</v>
      </c>
      <c r="I988" s="170" t="s">
        <v>542</v>
      </c>
      <c r="J988" s="119">
        <v>6140</v>
      </c>
      <c r="K988" s="122">
        <v>41190</v>
      </c>
      <c r="L988" s="167" t="s">
        <v>2624</v>
      </c>
      <c r="M988" s="171" t="s">
        <v>5961</v>
      </c>
      <c r="N988" s="167" t="s">
        <v>6401</v>
      </c>
    </row>
    <row r="989" spans="1:14" ht="51" customHeight="1" outlineLevel="1">
      <c r="A989" s="175" t="s">
        <v>6402</v>
      </c>
      <c r="B989" s="119" t="s">
        <v>405</v>
      </c>
      <c r="C989" s="168" t="s">
        <v>131</v>
      </c>
      <c r="D989" s="169" t="s">
        <v>2676</v>
      </c>
      <c r="E989" s="170">
        <v>41.107050000000001</v>
      </c>
      <c r="F989" s="167" t="s">
        <v>532</v>
      </c>
      <c r="G989" s="170" t="s">
        <v>540</v>
      </c>
      <c r="H989" s="170" t="s">
        <v>541</v>
      </c>
      <c r="I989" s="170" t="s">
        <v>542</v>
      </c>
      <c r="J989" s="119">
        <v>6198</v>
      </c>
      <c r="K989" s="122">
        <v>41200</v>
      </c>
      <c r="L989" s="167" t="s">
        <v>6403</v>
      </c>
      <c r="M989" s="171" t="s">
        <v>5961</v>
      </c>
      <c r="N989" s="167" t="s">
        <v>6404</v>
      </c>
    </row>
    <row r="990" spans="1:14" ht="47.25" customHeight="1" outlineLevel="1">
      <c r="A990" s="175" t="s">
        <v>6405</v>
      </c>
      <c r="B990" s="119" t="s">
        <v>406</v>
      </c>
      <c r="C990" s="168" t="s">
        <v>131</v>
      </c>
      <c r="D990" s="169" t="s">
        <v>6406</v>
      </c>
      <c r="E990" s="170">
        <v>60.759850000000007</v>
      </c>
      <c r="F990" s="167" t="s">
        <v>532</v>
      </c>
      <c r="G990" s="170" t="s">
        <v>540</v>
      </c>
      <c r="H990" s="170" t="s">
        <v>541</v>
      </c>
      <c r="I990" s="170" t="s">
        <v>542</v>
      </c>
      <c r="J990" s="119">
        <v>6743</v>
      </c>
      <c r="K990" s="122">
        <v>41309</v>
      </c>
      <c r="L990" s="167" t="s">
        <v>2687</v>
      </c>
      <c r="M990" s="171" t="s">
        <v>5961</v>
      </c>
      <c r="N990" s="167" t="s">
        <v>6407</v>
      </c>
    </row>
    <row r="991" spans="1:14" ht="38.25" customHeight="1" outlineLevel="1">
      <c r="A991" s="175" t="s">
        <v>6408</v>
      </c>
      <c r="B991" s="119" t="s">
        <v>407</v>
      </c>
      <c r="C991" s="168" t="s">
        <v>131</v>
      </c>
      <c r="D991" s="169" t="s">
        <v>6409</v>
      </c>
      <c r="E991" s="170">
        <v>40.206330000000001</v>
      </c>
      <c r="F991" s="167" t="s">
        <v>532</v>
      </c>
      <c r="G991" s="170" t="s">
        <v>540</v>
      </c>
      <c r="H991" s="170" t="s">
        <v>541</v>
      </c>
      <c r="I991" s="170" t="s">
        <v>542</v>
      </c>
      <c r="J991" s="119">
        <v>6864</v>
      </c>
      <c r="K991" s="122">
        <v>41332</v>
      </c>
      <c r="L991" s="167" t="s">
        <v>2683</v>
      </c>
      <c r="M991" s="171" t="s">
        <v>5961</v>
      </c>
      <c r="N991" s="167" t="s">
        <v>6410</v>
      </c>
    </row>
    <row r="992" spans="1:14" ht="102" customHeight="1" outlineLevel="1">
      <c r="A992" s="175" t="s">
        <v>6411</v>
      </c>
      <c r="B992" s="119" t="s">
        <v>408</v>
      </c>
      <c r="C992" s="168" t="s">
        <v>131</v>
      </c>
      <c r="D992" s="240" t="s">
        <v>6412</v>
      </c>
      <c r="E992" s="170">
        <v>60.759850000000007</v>
      </c>
      <c r="F992" s="167" t="s">
        <v>532</v>
      </c>
      <c r="G992" s="170" t="s">
        <v>540</v>
      </c>
      <c r="H992" s="170" t="s">
        <v>541</v>
      </c>
      <c r="I992" s="170" t="s">
        <v>542</v>
      </c>
      <c r="J992" s="119">
        <v>6872</v>
      </c>
      <c r="K992" s="122">
        <v>41340</v>
      </c>
      <c r="L992" s="167" t="s">
        <v>6413</v>
      </c>
      <c r="M992" s="171" t="s">
        <v>5961</v>
      </c>
      <c r="N992" s="167" t="s">
        <v>6414</v>
      </c>
    </row>
    <row r="993" spans="1:14" ht="99" customHeight="1" outlineLevel="1">
      <c r="A993" s="175" t="s">
        <v>6415</v>
      </c>
      <c r="B993" s="211" t="s">
        <v>409</v>
      </c>
      <c r="C993" s="168" t="s">
        <v>131</v>
      </c>
      <c r="D993" s="169" t="s">
        <v>6416</v>
      </c>
      <c r="E993" s="170">
        <v>41.107050000000001</v>
      </c>
      <c r="F993" s="167" t="s">
        <v>532</v>
      </c>
      <c r="G993" s="170" t="s">
        <v>540</v>
      </c>
      <c r="H993" s="170" t="s">
        <v>541</v>
      </c>
      <c r="I993" s="170" t="s">
        <v>542</v>
      </c>
      <c r="J993" s="119">
        <v>6873</v>
      </c>
      <c r="K993" s="122">
        <v>41333</v>
      </c>
      <c r="L993" s="167" t="s">
        <v>6417</v>
      </c>
      <c r="M993" s="171" t="s">
        <v>5961</v>
      </c>
      <c r="N993" s="167" t="s">
        <v>6418</v>
      </c>
    </row>
    <row r="994" spans="1:14" ht="51" customHeight="1" outlineLevel="1">
      <c r="A994" s="175" t="s">
        <v>6419</v>
      </c>
      <c r="B994" s="119" t="s">
        <v>410</v>
      </c>
      <c r="C994" s="168" t="s">
        <v>131</v>
      </c>
      <c r="D994" s="169" t="s">
        <v>6420</v>
      </c>
      <c r="E994" s="170">
        <v>50.483089999999997</v>
      </c>
      <c r="F994" s="167" t="s">
        <v>532</v>
      </c>
      <c r="G994" s="170" t="s">
        <v>540</v>
      </c>
      <c r="H994" s="170" t="s">
        <v>541</v>
      </c>
      <c r="I994" s="170" t="s">
        <v>542</v>
      </c>
      <c r="J994" s="119">
        <v>6880</v>
      </c>
      <c r="K994" s="122">
        <v>41340</v>
      </c>
      <c r="L994" s="167" t="s">
        <v>2634</v>
      </c>
      <c r="M994" s="171" t="s">
        <v>5961</v>
      </c>
      <c r="N994" s="167" t="s">
        <v>6421</v>
      </c>
    </row>
    <row r="995" spans="1:14" ht="66" customHeight="1" outlineLevel="1">
      <c r="A995" s="175" t="s">
        <v>6422</v>
      </c>
      <c r="B995" s="119" t="s">
        <v>411</v>
      </c>
      <c r="C995" s="168" t="s">
        <v>131</v>
      </c>
      <c r="D995" s="231" t="s">
        <v>6423</v>
      </c>
      <c r="E995" s="170">
        <v>40.206330000000001</v>
      </c>
      <c r="F995" s="167" t="s">
        <v>532</v>
      </c>
      <c r="G995" s="170" t="s">
        <v>540</v>
      </c>
      <c r="H995" s="170" t="s">
        <v>541</v>
      </c>
      <c r="I995" s="170" t="s">
        <v>542</v>
      </c>
      <c r="J995" s="119">
        <v>7020</v>
      </c>
      <c r="K995" s="122">
        <v>41379</v>
      </c>
      <c r="L995" s="167" t="s">
        <v>6424</v>
      </c>
      <c r="M995" s="171" t="s">
        <v>6425</v>
      </c>
      <c r="N995" s="167" t="s">
        <v>6426</v>
      </c>
    </row>
    <row r="996" spans="1:14" ht="38.25" customHeight="1" outlineLevel="1">
      <c r="A996" s="175" t="s">
        <v>6427</v>
      </c>
      <c r="B996" s="211" t="s">
        <v>412</v>
      </c>
      <c r="C996" s="168" t="s">
        <v>131</v>
      </c>
      <c r="D996" s="169" t="s">
        <v>6428</v>
      </c>
      <c r="E996" s="170">
        <v>30.785959999999999</v>
      </c>
      <c r="F996" s="167" t="s">
        <v>532</v>
      </c>
      <c r="G996" s="170" t="s">
        <v>540</v>
      </c>
      <c r="H996" s="170" t="s">
        <v>541</v>
      </c>
      <c r="I996" s="170" t="s">
        <v>542</v>
      </c>
      <c r="J996" s="119">
        <v>7071</v>
      </c>
      <c r="K996" s="122">
        <v>41390</v>
      </c>
      <c r="L996" s="167" t="s">
        <v>6429</v>
      </c>
      <c r="M996" s="171" t="s">
        <v>6425</v>
      </c>
      <c r="N996" s="167" t="s">
        <v>6430</v>
      </c>
    </row>
    <row r="997" spans="1:14" ht="47.25" customHeight="1" outlineLevel="1">
      <c r="A997" s="175" t="s">
        <v>6431</v>
      </c>
      <c r="B997" s="119" t="s">
        <v>413</v>
      </c>
      <c r="C997" s="168" t="s">
        <v>131</v>
      </c>
      <c r="D997" s="169" t="s">
        <v>6432</v>
      </c>
      <c r="E997" s="170">
        <v>40.206330000000001</v>
      </c>
      <c r="F997" s="167" t="s">
        <v>532</v>
      </c>
      <c r="G997" s="170" t="s">
        <v>540</v>
      </c>
      <c r="H997" s="170" t="s">
        <v>541</v>
      </c>
      <c r="I997" s="170" t="s">
        <v>542</v>
      </c>
      <c r="J997" s="119">
        <v>7125</v>
      </c>
      <c r="K997" s="122">
        <v>41394</v>
      </c>
      <c r="L997" s="167" t="s">
        <v>2648</v>
      </c>
      <c r="M997" s="171" t="s">
        <v>6425</v>
      </c>
      <c r="N997" s="167" t="s">
        <v>6433</v>
      </c>
    </row>
    <row r="998" spans="1:14" ht="31.5" customHeight="1" outlineLevel="1">
      <c r="A998" s="175" t="s">
        <v>6434</v>
      </c>
      <c r="B998" s="119" t="s">
        <v>414</v>
      </c>
      <c r="C998" s="168" t="s">
        <v>131</v>
      </c>
      <c r="D998" s="169" t="s">
        <v>6435</v>
      </c>
      <c r="E998" s="170">
        <v>43.631920000000001</v>
      </c>
      <c r="F998" s="167" t="s">
        <v>532</v>
      </c>
      <c r="G998" s="170" t="s">
        <v>540</v>
      </c>
      <c r="H998" s="170" t="s">
        <v>541</v>
      </c>
      <c r="I998" s="170" t="s">
        <v>542</v>
      </c>
      <c r="J998" s="119">
        <v>7164</v>
      </c>
      <c r="K998" s="122">
        <v>41421</v>
      </c>
      <c r="L998" s="167" t="s">
        <v>284</v>
      </c>
      <c r="M998" s="171" t="s">
        <v>6425</v>
      </c>
      <c r="N998" s="167" t="s">
        <v>6436</v>
      </c>
    </row>
    <row r="999" spans="1:14" ht="69.75" customHeight="1" outlineLevel="1">
      <c r="A999" s="175" t="s">
        <v>6437</v>
      </c>
      <c r="B999" s="211" t="s">
        <v>415</v>
      </c>
      <c r="C999" s="168" t="s">
        <v>131</v>
      </c>
      <c r="D999" s="169" t="s">
        <v>6438</v>
      </c>
      <c r="E999" s="170">
        <v>78.628659999999996</v>
      </c>
      <c r="F999" s="167" t="s">
        <v>532</v>
      </c>
      <c r="G999" s="170" t="s">
        <v>540</v>
      </c>
      <c r="H999" s="170" t="s">
        <v>541</v>
      </c>
      <c r="I999" s="170" t="s">
        <v>542</v>
      </c>
      <c r="J999" s="119">
        <v>7203</v>
      </c>
      <c r="K999" s="122">
        <v>41428</v>
      </c>
      <c r="L999" s="167" t="s">
        <v>6439</v>
      </c>
      <c r="M999" s="171" t="s">
        <v>6425</v>
      </c>
      <c r="N999" s="167" t="s">
        <v>6440</v>
      </c>
    </row>
    <row r="1000" spans="1:14" ht="47.25" customHeight="1" outlineLevel="1">
      <c r="A1000" s="175" t="s">
        <v>6441</v>
      </c>
      <c r="B1000" s="119" t="s">
        <v>416</v>
      </c>
      <c r="C1000" s="168" t="s">
        <v>131</v>
      </c>
      <c r="D1000" s="169" t="s">
        <v>6442</v>
      </c>
      <c r="E1000" s="170">
        <v>41.107050000000001</v>
      </c>
      <c r="F1000" s="167" t="s">
        <v>532</v>
      </c>
      <c r="G1000" s="170" t="s">
        <v>540</v>
      </c>
      <c r="H1000" s="170" t="s">
        <v>541</v>
      </c>
      <c r="I1000" s="170" t="s">
        <v>542</v>
      </c>
      <c r="J1000" s="119">
        <v>7229</v>
      </c>
      <c r="K1000" s="122">
        <v>41435</v>
      </c>
      <c r="L1000" s="167" t="s">
        <v>2703</v>
      </c>
      <c r="M1000" s="171" t="s">
        <v>6425</v>
      </c>
      <c r="N1000" s="167" t="s">
        <v>6443</v>
      </c>
    </row>
    <row r="1001" spans="1:14" ht="69" customHeight="1" outlineLevel="1">
      <c r="A1001" s="175" t="s">
        <v>6444</v>
      </c>
      <c r="B1001" s="211" t="s">
        <v>313</v>
      </c>
      <c r="C1001" s="168" t="s">
        <v>131</v>
      </c>
      <c r="D1001" s="169" t="s">
        <v>6445</v>
      </c>
      <c r="E1001" s="170">
        <v>59.332440000000005</v>
      </c>
      <c r="F1001" s="167" t="s">
        <v>532</v>
      </c>
      <c r="G1001" s="170" t="s">
        <v>540</v>
      </c>
      <c r="H1001" s="170" t="s">
        <v>541</v>
      </c>
      <c r="I1001" s="170" t="s">
        <v>542</v>
      </c>
      <c r="J1001" s="119">
        <v>7328</v>
      </c>
      <c r="K1001" s="122">
        <v>41446</v>
      </c>
      <c r="L1001" s="167" t="s">
        <v>6446</v>
      </c>
      <c r="M1001" s="171" t="s">
        <v>6425</v>
      </c>
      <c r="N1001" s="167" t="s">
        <v>6447</v>
      </c>
    </row>
    <row r="1002" spans="1:14" ht="68.25" customHeight="1" outlineLevel="1">
      <c r="A1002" s="175" t="s">
        <v>6448</v>
      </c>
      <c r="B1002" s="211" t="s">
        <v>417</v>
      </c>
      <c r="C1002" s="168" t="s">
        <v>131</v>
      </c>
      <c r="D1002" s="169" t="s">
        <v>6449</v>
      </c>
      <c r="E1002" s="170">
        <v>41.107050000000001</v>
      </c>
      <c r="F1002" s="167" t="s">
        <v>532</v>
      </c>
      <c r="G1002" s="170" t="s">
        <v>540</v>
      </c>
      <c r="H1002" s="170" t="s">
        <v>541</v>
      </c>
      <c r="I1002" s="170" t="s">
        <v>542</v>
      </c>
      <c r="J1002" s="119">
        <v>7364</v>
      </c>
      <c r="K1002" s="122">
        <v>41456</v>
      </c>
      <c r="L1002" s="167" t="s">
        <v>6450</v>
      </c>
      <c r="M1002" s="171" t="s">
        <v>6425</v>
      </c>
      <c r="N1002" s="167" t="s">
        <v>6451</v>
      </c>
    </row>
    <row r="1003" spans="1:14" ht="84" customHeight="1" outlineLevel="1">
      <c r="A1003" s="175" t="s">
        <v>6452</v>
      </c>
      <c r="B1003" s="211" t="s">
        <v>418</v>
      </c>
      <c r="C1003" s="168" t="s">
        <v>131</v>
      </c>
      <c r="D1003" s="169" t="s">
        <v>6453</v>
      </c>
      <c r="E1003" s="170">
        <v>69.658799999999999</v>
      </c>
      <c r="F1003" s="167" t="s">
        <v>532</v>
      </c>
      <c r="G1003" s="170" t="s">
        <v>540</v>
      </c>
      <c r="H1003" s="170" t="s">
        <v>541</v>
      </c>
      <c r="I1003" s="170" t="s">
        <v>542</v>
      </c>
      <c r="J1003" s="119">
        <v>7367</v>
      </c>
      <c r="K1003" s="122">
        <v>41456</v>
      </c>
      <c r="L1003" s="167" t="s">
        <v>6454</v>
      </c>
      <c r="M1003" s="171" t="s">
        <v>6425</v>
      </c>
      <c r="N1003" s="167" t="s">
        <v>6455</v>
      </c>
    </row>
    <row r="1004" spans="1:14" ht="64.5" customHeight="1" outlineLevel="1">
      <c r="A1004" s="175" t="s">
        <v>6456</v>
      </c>
      <c r="B1004" s="119" t="s">
        <v>419</v>
      </c>
      <c r="C1004" s="168" t="s">
        <v>131</v>
      </c>
      <c r="D1004" s="169" t="s">
        <v>6457</v>
      </c>
      <c r="E1004" s="170">
        <v>30.830279999999998</v>
      </c>
      <c r="F1004" s="167" t="s">
        <v>532</v>
      </c>
      <c r="G1004" s="170" t="s">
        <v>540</v>
      </c>
      <c r="H1004" s="170" t="s">
        <v>541</v>
      </c>
      <c r="I1004" s="170" t="s">
        <v>542</v>
      </c>
      <c r="J1004" s="119">
        <v>7459</v>
      </c>
      <c r="K1004" s="122">
        <v>41478</v>
      </c>
      <c r="L1004" s="167" t="s">
        <v>6458</v>
      </c>
      <c r="M1004" s="171" t="s">
        <v>6425</v>
      </c>
      <c r="N1004" s="167" t="s">
        <v>6459</v>
      </c>
    </row>
    <row r="1005" spans="1:14" s="157" customFormat="1" ht="67.5" customHeight="1" outlineLevel="1">
      <c r="A1005" s="175" t="s">
        <v>6460</v>
      </c>
      <c r="B1005" s="119" t="s">
        <v>420</v>
      </c>
      <c r="C1005" s="155" t="s">
        <v>131</v>
      </c>
      <c r="D1005" s="156" t="s">
        <v>6461</v>
      </c>
      <c r="E1005" s="170">
        <v>60.759850000000007</v>
      </c>
      <c r="F1005" s="167" t="s">
        <v>532</v>
      </c>
      <c r="G1005" s="170" t="s">
        <v>540</v>
      </c>
      <c r="H1005" s="170" t="s">
        <v>541</v>
      </c>
      <c r="I1005" s="170" t="s">
        <v>542</v>
      </c>
      <c r="J1005" s="119" t="s">
        <v>6462</v>
      </c>
      <c r="K1005" s="122">
        <v>39669</v>
      </c>
      <c r="L1005" s="167" t="s">
        <v>2695</v>
      </c>
      <c r="M1005" s="171" t="s">
        <v>6425</v>
      </c>
      <c r="N1005" s="167" t="s">
        <v>6463</v>
      </c>
    </row>
    <row r="1006" spans="1:14" ht="51" customHeight="1" outlineLevel="1">
      <c r="A1006" s="175" t="s">
        <v>6464</v>
      </c>
      <c r="B1006" s="211" t="s">
        <v>421</v>
      </c>
      <c r="C1006" s="168" t="s">
        <v>131</v>
      </c>
      <c r="D1006" s="169" t="s">
        <v>6465</v>
      </c>
      <c r="E1006" s="170">
        <v>13.11857</v>
      </c>
      <c r="F1006" s="167" t="s">
        <v>430</v>
      </c>
      <c r="G1006" s="170" t="s">
        <v>3585</v>
      </c>
      <c r="H1006" s="170" t="s">
        <v>3586</v>
      </c>
      <c r="I1006" s="170" t="s">
        <v>3587</v>
      </c>
      <c r="J1006" s="119">
        <v>7637</v>
      </c>
      <c r="K1006" s="122">
        <v>41515</v>
      </c>
      <c r="L1006" s="167" t="s">
        <v>6466</v>
      </c>
      <c r="M1006" s="171" t="s">
        <v>6425</v>
      </c>
      <c r="N1006" s="167" t="s">
        <v>6467</v>
      </c>
    </row>
    <row r="1007" spans="1:14" ht="51" customHeight="1" outlineLevel="1">
      <c r="A1007" s="175" t="s">
        <v>6468</v>
      </c>
      <c r="B1007" s="119" t="s">
        <v>422</v>
      </c>
      <c r="C1007" s="168" t="s">
        <v>131</v>
      </c>
      <c r="D1007" s="184" t="s">
        <v>6469</v>
      </c>
      <c r="E1007" s="170">
        <v>11.207840000000001</v>
      </c>
      <c r="F1007" s="167" t="s">
        <v>430</v>
      </c>
      <c r="G1007" s="170" t="s">
        <v>3585</v>
      </c>
      <c r="H1007" s="170" t="s">
        <v>3586</v>
      </c>
      <c r="I1007" s="170" t="s">
        <v>3587</v>
      </c>
      <c r="J1007" s="119">
        <v>7889</v>
      </c>
      <c r="K1007" s="122">
        <v>41554</v>
      </c>
      <c r="L1007" s="167" t="s">
        <v>6470</v>
      </c>
      <c r="M1007" s="171" t="s">
        <v>6425</v>
      </c>
      <c r="N1007" s="167" t="s">
        <v>6471</v>
      </c>
    </row>
    <row r="1008" spans="1:14" ht="68.25" customHeight="1" outlineLevel="1">
      <c r="A1008" s="175" t="s">
        <v>6472</v>
      </c>
      <c r="B1008" s="119" t="s">
        <v>315</v>
      </c>
      <c r="C1008" s="168" t="s">
        <v>131</v>
      </c>
      <c r="D1008" s="169" t="s">
        <v>6473</v>
      </c>
      <c r="E1008" s="170">
        <v>201.65199999999999</v>
      </c>
      <c r="F1008" s="167" t="s">
        <v>5970</v>
      </c>
      <c r="G1008" s="170" t="s">
        <v>6176</v>
      </c>
      <c r="H1008" s="170" t="s">
        <v>3594</v>
      </c>
      <c r="I1008" s="170" t="s">
        <v>6177</v>
      </c>
      <c r="J1008" s="119">
        <v>8210</v>
      </c>
      <c r="K1008" s="122">
        <v>41617</v>
      </c>
      <c r="L1008" s="167" t="s">
        <v>6474</v>
      </c>
      <c r="M1008" s="171" t="s">
        <v>6425</v>
      </c>
      <c r="N1008" s="167" t="s">
        <v>6475</v>
      </c>
    </row>
    <row r="1009" spans="1:14" ht="36" customHeight="1" outlineLevel="1">
      <c r="A1009" s="407" t="s">
        <v>6476</v>
      </c>
      <c r="B1009" s="412" t="s">
        <v>423</v>
      </c>
      <c r="C1009" s="397" t="s">
        <v>131</v>
      </c>
      <c r="D1009" s="413" t="s">
        <v>6477</v>
      </c>
      <c r="E1009" s="399">
        <v>88.137259999999998</v>
      </c>
      <c r="F1009" s="399" t="s">
        <v>532</v>
      </c>
      <c r="G1009" s="399" t="s">
        <v>6176</v>
      </c>
      <c r="H1009" s="399" t="s">
        <v>3594</v>
      </c>
      <c r="I1009" s="399" t="s">
        <v>6177</v>
      </c>
      <c r="J1009" s="119">
        <v>8168</v>
      </c>
      <c r="K1009" s="122">
        <v>41614</v>
      </c>
      <c r="L1009" s="167" t="s">
        <v>6478</v>
      </c>
      <c r="M1009" s="171" t="s">
        <v>6425</v>
      </c>
      <c r="N1009" s="394" t="s">
        <v>6479</v>
      </c>
    </row>
    <row r="1010" spans="1:14" ht="34.5" customHeight="1" outlineLevel="1">
      <c r="A1010" s="407"/>
      <c r="B1010" s="412"/>
      <c r="C1010" s="397"/>
      <c r="D1010" s="413"/>
      <c r="E1010" s="399"/>
      <c r="F1010" s="399"/>
      <c r="G1010" s="399"/>
      <c r="H1010" s="399"/>
      <c r="I1010" s="399"/>
      <c r="J1010" s="119">
        <v>8169</v>
      </c>
      <c r="K1010" s="122">
        <v>41614</v>
      </c>
      <c r="L1010" s="167" t="s">
        <v>6480</v>
      </c>
      <c r="M1010" s="171" t="s">
        <v>6425</v>
      </c>
      <c r="N1010" s="394"/>
    </row>
    <row r="1011" spans="1:14" ht="31.5" customHeight="1" outlineLevel="1">
      <c r="A1011" s="175" t="s">
        <v>6481</v>
      </c>
      <c r="B1011" s="230" t="s">
        <v>424</v>
      </c>
      <c r="C1011" s="168" t="s">
        <v>131</v>
      </c>
      <c r="D1011" s="169" t="s">
        <v>6482</v>
      </c>
      <c r="E1011" s="170">
        <v>637.79804999999999</v>
      </c>
      <c r="F1011" s="167" t="s">
        <v>3588</v>
      </c>
      <c r="G1011" s="170" t="s">
        <v>6313</v>
      </c>
      <c r="H1011" s="170" t="s">
        <v>6314</v>
      </c>
      <c r="I1011" s="170" t="s">
        <v>6315</v>
      </c>
      <c r="J1011" s="119">
        <v>7687</v>
      </c>
      <c r="K1011" s="122">
        <v>41526</v>
      </c>
      <c r="L1011" s="167" t="s">
        <v>6483</v>
      </c>
      <c r="M1011" s="171" t="s">
        <v>6425</v>
      </c>
      <c r="N1011" s="167" t="s">
        <v>6484</v>
      </c>
    </row>
    <row r="1012" spans="1:14" ht="31.5" customHeight="1" outlineLevel="1">
      <c r="A1012" s="175" t="s">
        <v>6485</v>
      </c>
      <c r="B1012" s="230" t="s">
        <v>425</v>
      </c>
      <c r="C1012" s="168" t="s">
        <v>131</v>
      </c>
      <c r="D1012" s="169" t="s">
        <v>6486</v>
      </c>
      <c r="E1012" s="170">
        <v>501.07706000000002</v>
      </c>
      <c r="F1012" s="167" t="s">
        <v>3588</v>
      </c>
      <c r="G1012" s="170" t="s">
        <v>6313</v>
      </c>
      <c r="H1012" s="170" t="s">
        <v>6314</v>
      </c>
      <c r="I1012" s="170" t="s">
        <v>6315</v>
      </c>
      <c r="J1012" s="119">
        <v>7982</v>
      </c>
      <c r="K1012" s="122">
        <v>41571</v>
      </c>
      <c r="L1012" s="167" t="s">
        <v>6487</v>
      </c>
      <c r="M1012" s="171" t="s">
        <v>6425</v>
      </c>
      <c r="N1012" s="167" t="s">
        <v>6488</v>
      </c>
    </row>
    <row r="1013" spans="1:14" s="158" customFormat="1" ht="63" outlineLevel="1">
      <c r="A1013" s="175" t="s">
        <v>6489</v>
      </c>
      <c r="B1013" s="230" t="s">
        <v>426</v>
      </c>
      <c r="C1013" s="119" t="s">
        <v>131</v>
      </c>
      <c r="D1013" s="156" t="s">
        <v>6490</v>
      </c>
      <c r="E1013" s="170">
        <v>2248.3069999999998</v>
      </c>
      <c r="F1013" s="167" t="s">
        <v>3497</v>
      </c>
      <c r="G1013" s="170" t="s">
        <v>2442</v>
      </c>
      <c r="H1013" s="170" t="s">
        <v>2443</v>
      </c>
      <c r="I1013" s="170" t="s">
        <v>2444</v>
      </c>
      <c r="J1013" s="119">
        <v>4625</v>
      </c>
      <c r="K1013" s="122">
        <v>40847</v>
      </c>
      <c r="L1013" s="167" t="s">
        <v>2446</v>
      </c>
      <c r="M1013" s="171" t="s">
        <v>6425</v>
      </c>
      <c r="N1013" s="167" t="s">
        <v>6491</v>
      </c>
    </row>
    <row r="1014" spans="1:14" s="210" customFormat="1" ht="47.25" outlineLevel="1">
      <c r="A1014" s="175" t="s">
        <v>6492</v>
      </c>
      <c r="B1014" s="230" t="s">
        <v>427</v>
      </c>
      <c r="C1014" s="119" t="s">
        <v>131</v>
      </c>
      <c r="D1014" s="169" t="s">
        <v>6493</v>
      </c>
      <c r="E1014" s="170">
        <v>6109.52</v>
      </c>
      <c r="F1014" s="167" t="s">
        <v>3497</v>
      </c>
      <c r="G1014" s="170" t="s">
        <v>6494</v>
      </c>
      <c r="H1014" s="170" t="s">
        <v>6495</v>
      </c>
      <c r="I1014" s="170" t="s">
        <v>6496</v>
      </c>
      <c r="J1014" s="119" t="s">
        <v>6497</v>
      </c>
      <c r="K1014" s="122">
        <v>40513</v>
      </c>
      <c r="L1014" s="167" t="s">
        <v>6498</v>
      </c>
      <c r="M1014" s="171" t="s">
        <v>6425</v>
      </c>
      <c r="N1014" s="167" t="s">
        <v>6499</v>
      </c>
    </row>
    <row r="1015" spans="1:14" s="210" customFormat="1" ht="110.25" outlineLevel="1">
      <c r="A1015" s="175" t="s">
        <v>6500</v>
      </c>
      <c r="B1015" s="230" t="s">
        <v>428</v>
      </c>
      <c r="C1015" s="155" t="s">
        <v>131</v>
      </c>
      <c r="D1015" s="169" t="s">
        <v>2542</v>
      </c>
      <c r="E1015" s="170">
        <v>4085.9244600000002</v>
      </c>
      <c r="F1015" s="167" t="s">
        <v>6501</v>
      </c>
      <c r="G1015" s="170" t="s">
        <v>6025</v>
      </c>
      <c r="H1015" s="170" t="s">
        <v>6502</v>
      </c>
      <c r="I1015" s="170" t="s">
        <v>6026</v>
      </c>
      <c r="J1015" s="119">
        <v>6023</v>
      </c>
      <c r="K1015" s="122">
        <v>41156</v>
      </c>
      <c r="L1015" s="167" t="s">
        <v>6503</v>
      </c>
      <c r="M1015" s="171" t="s">
        <v>6425</v>
      </c>
      <c r="N1015" s="167" t="s">
        <v>6504</v>
      </c>
    </row>
    <row r="1016" spans="1:14" s="148" customFormat="1">
      <c r="A1016" s="226" t="s">
        <v>1312</v>
      </c>
      <c r="B1016" s="392" t="s">
        <v>1311</v>
      </c>
      <c r="C1016" s="410"/>
      <c r="D1016" s="410"/>
      <c r="E1016" s="133">
        <f>SUM(E1017:E1096)</f>
        <v>7164.5001500000008</v>
      </c>
      <c r="F1016" s="147" t="s">
        <v>441</v>
      </c>
      <c r="G1016" s="144" t="s">
        <v>441</v>
      </c>
      <c r="H1016" s="144" t="s">
        <v>441</v>
      </c>
      <c r="I1016" s="144" t="s">
        <v>441</v>
      </c>
      <c r="J1016" s="145"/>
      <c r="K1016" s="146"/>
      <c r="L1016" s="147"/>
      <c r="M1016" s="229"/>
      <c r="N1016" s="207"/>
    </row>
    <row r="1017" spans="1:14" ht="94.5" outlineLevel="1">
      <c r="A1017" s="175" t="s">
        <v>1313</v>
      </c>
      <c r="B1017" s="211" t="s">
        <v>316</v>
      </c>
      <c r="C1017" s="168" t="s">
        <v>131</v>
      </c>
      <c r="D1017" s="169" t="s">
        <v>6505</v>
      </c>
      <c r="E1017" s="170">
        <v>81.141460000000009</v>
      </c>
      <c r="F1017" s="167" t="s">
        <v>6506</v>
      </c>
      <c r="G1017" s="170" t="s">
        <v>537</v>
      </c>
      <c r="H1017" s="170" t="s">
        <v>6507</v>
      </c>
      <c r="I1017" s="170" t="s">
        <v>539</v>
      </c>
      <c r="J1017" s="119">
        <v>7925</v>
      </c>
      <c r="K1017" s="122">
        <v>41561</v>
      </c>
      <c r="L1017" s="167" t="s">
        <v>6508</v>
      </c>
      <c r="M1017" s="171" t="s">
        <v>3584</v>
      </c>
      <c r="N1017" s="167" t="s">
        <v>6509</v>
      </c>
    </row>
    <row r="1018" spans="1:14" ht="63" outlineLevel="1">
      <c r="A1018" s="175" t="s">
        <v>1314</v>
      </c>
      <c r="B1018" s="119" t="s">
        <v>317</v>
      </c>
      <c r="C1018" s="168" t="s">
        <v>131</v>
      </c>
      <c r="D1018" s="169" t="s">
        <v>6510</v>
      </c>
      <c r="E1018" s="170">
        <v>0</v>
      </c>
      <c r="F1018" s="167" t="s">
        <v>6511</v>
      </c>
      <c r="G1018" s="170" t="s">
        <v>6512</v>
      </c>
      <c r="H1018" s="170" t="s">
        <v>3530</v>
      </c>
      <c r="I1018" s="170" t="s">
        <v>6513</v>
      </c>
      <c r="J1018" s="119">
        <v>1988</v>
      </c>
      <c r="K1018" s="122">
        <v>40616</v>
      </c>
      <c r="L1018" s="167" t="s">
        <v>6514</v>
      </c>
      <c r="M1018" s="171" t="s">
        <v>3584</v>
      </c>
      <c r="N1018" s="167" t="s">
        <v>6515</v>
      </c>
    </row>
    <row r="1019" spans="1:14" ht="141.75" outlineLevel="1">
      <c r="A1019" s="175" t="s">
        <v>1315</v>
      </c>
      <c r="B1019" s="119" t="s">
        <v>318</v>
      </c>
      <c r="C1019" s="168" t="s">
        <v>131</v>
      </c>
      <c r="D1019" s="169" t="s">
        <v>6516</v>
      </c>
      <c r="E1019" s="170">
        <v>0</v>
      </c>
      <c r="F1019" s="167" t="s">
        <v>3652</v>
      </c>
      <c r="G1019" s="170" t="s">
        <v>6517</v>
      </c>
      <c r="H1019" s="170" t="s">
        <v>6518</v>
      </c>
      <c r="I1019" s="170" t="s">
        <v>6519</v>
      </c>
      <c r="J1019" s="119">
        <v>8027</v>
      </c>
      <c r="K1019" s="122">
        <v>41578</v>
      </c>
      <c r="L1019" s="167" t="s">
        <v>6520</v>
      </c>
      <c r="M1019" s="171" t="s">
        <v>3584</v>
      </c>
      <c r="N1019" s="167" t="s">
        <v>6521</v>
      </c>
    </row>
    <row r="1020" spans="1:14" ht="47.25" outlineLevel="1">
      <c r="A1020" s="175" t="s">
        <v>1316</v>
      </c>
      <c r="B1020" s="211" t="s">
        <v>319</v>
      </c>
      <c r="C1020" s="168" t="s">
        <v>131</v>
      </c>
      <c r="D1020" s="169" t="s">
        <v>6522</v>
      </c>
      <c r="E1020" s="170">
        <v>9.40578</v>
      </c>
      <c r="F1020" s="167" t="s">
        <v>6523</v>
      </c>
      <c r="G1020" s="170" t="s">
        <v>6524</v>
      </c>
      <c r="H1020" s="170" t="s">
        <v>6525</v>
      </c>
      <c r="I1020" s="170" t="s">
        <v>6526</v>
      </c>
      <c r="J1020" s="119">
        <v>7130</v>
      </c>
      <c r="K1020" s="122" t="s">
        <v>2327</v>
      </c>
      <c r="L1020" s="167" t="s">
        <v>6527</v>
      </c>
      <c r="M1020" s="171" t="s">
        <v>3584</v>
      </c>
      <c r="N1020" s="167" t="s">
        <v>6528</v>
      </c>
    </row>
    <row r="1021" spans="1:14" ht="63" outlineLevel="1">
      <c r="A1021" s="175" t="s">
        <v>1317</v>
      </c>
      <c r="B1021" s="119" t="s">
        <v>320</v>
      </c>
      <c r="C1021" s="168" t="s">
        <v>131</v>
      </c>
      <c r="D1021" s="184" t="s">
        <v>6529</v>
      </c>
      <c r="E1021" s="170">
        <v>44.979819999999997</v>
      </c>
      <c r="F1021" s="167" t="s">
        <v>6530</v>
      </c>
      <c r="G1021" s="170" t="s">
        <v>6531</v>
      </c>
      <c r="H1021" s="170" t="s">
        <v>3538</v>
      </c>
      <c r="I1021" s="170" t="s">
        <v>6532</v>
      </c>
      <c r="J1021" s="119">
        <v>7690</v>
      </c>
      <c r="K1021" s="122">
        <v>41526</v>
      </c>
      <c r="L1021" s="167" t="s">
        <v>6533</v>
      </c>
      <c r="M1021" s="171" t="s">
        <v>3584</v>
      </c>
      <c r="N1021" s="167" t="s">
        <v>6534</v>
      </c>
    </row>
    <row r="1022" spans="1:14" ht="29.25" customHeight="1" outlineLevel="1">
      <c r="A1022" s="407" t="s">
        <v>2685</v>
      </c>
      <c r="B1022" s="411" t="s">
        <v>321</v>
      </c>
      <c r="C1022" s="397" t="s">
        <v>131</v>
      </c>
      <c r="D1022" s="409" t="s">
        <v>6535</v>
      </c>
      <c r="E1022" s="399">
        <v>0</v>
      </c>
      <c r="F1022" s="394" t="s">
        <v>6506</v>
      </c>
      <c r="G1022" s="399" t="s">
        <v>6536</v>
      </c>
      <c r="H1022" s="399" t="s">
        <v>4669</v>
      </c>
      <c r="I1022" s="399" t="s">
        <v>6537</v>
      </c>
      <c r="J1022" s="119">
        <v>8169</v>
      </c>
      <c r="K1022" s="122">
        <v>41617</v>
      </c>
      <c r="L1022" s="167" t="s">
        <v>6538</v>
      </c>
      <c r="M1022" s="171" t="s">
        <v>3584</v>
      </c>
      <c r="N1022" s="394" t="s">
        <v>6539</v>
      </c>
    </row>
    <row r="1023" spans="1:14" ht="45" customHeight="1" outlineLevel="1">
      <c r="A1023" s="407"/>
      <c r="B1023" s="411"/>
      <c r="C1023" s="397"/>
      <c r="D1023" s="409"/>
      <c r="E1023" s="399"/>
      <c r="F1023" s="394"/>
      <c r="G1023" s="399"/>
      <c r="H1023" s="399"/>
      <c r="I1023" s="399"/>
      <c r="J1023" s="119">
        <v>8189</v>
      </c>
      <c r="K1023" s="122">
        <v>41617</v>
      </c>
      <c r="L1023" s="167" t="s">
        <v>6540</v>
      </c>
      <c r="M1023" s="171" t="s">
        <v>3584</v>
      </c>
      <c r="N1023" s="394"/>
    </row>
    <row r="1024" spans="1:14" ht="63" outlineLevel="1">
      <c r="A1024" s="175" t="s">
        <v>2689</v>
      </c>
      <c r="B1024" s="119" t="s">
        <v>322</v>
      </c>
      <c r="C1024" s="168" t="s">
        <v>131</v>
      </c>
      <c r="D1024" s="184" t="s">
        <v>6541</v>
      </c>
      <c r="E1024" s="170">
        <v>31.426030000000001</v>
      </c>
      <c r="F1024" s="167" t="s">
        <v>1318</v>
      </c>
      <c r="G1024" s="170" t="s">
        <v>6542</v>
      </c>
      <c r="H1024" s="170" t="s">
        <v>6543</v>
      </c>
      <c r="I1024" s="170" t="s">
        <v>6544</v>
      </c>
      <c r="J1024" s="119">
        <v>8226</v>
      </c>
      <c r="K1024" s="122">
        <v>41617</v>
      </c>
      <c r="L1024" s="167" t="s">
        <v>6545</v>
      </c>
      <c r="M1024" s="171" t="s">
        <v>3584</v>
      </c>
      <c r="N1024" s="167" t="s">
        <v>6546</v>
      </c>
    </row>
    <row r="1025" spans="1:14" ht="63" outlineLevel="1">
      <c r="A1025" s="175" t="s">
        <v>2692</v>
      </c>
      <c r="B1025" s="211" t="s">
        <v>323</v>
      </c>
      <c r="C1025" s="168" t="s">
        <v>131</v>
      </c>
      <c r="D1025" s="154" t="s">
        <v>6547</v>
      </c>
      <c r="E1025" s="170">
        <v>0</v>
      </c>
      <c r="F1025" s="167" t="s">
        <v>3682</v>
      </c>
      <c r="G1025" s="170" t="s">
        <v>6548</v>
      </c>
      <c r="H1025" s="170" t="s">
        <v>6549</v>
      </c>
      <c r="I1025" s="170" t="s">
        <v>6550</v>
      </c>
      <c r="J1025" s="119">
        <v>8391</v>
      </c>
      <c r="K1025" s="122">
        <v>41673</v>
      </c>
      <c r="L1025" s="167" t="s">
        <v>6551</v>
      </c>
      <c r="M1025" s="171" t="s">
        <v>3584</v>
      </c>
      <c r="N1025" s="167" t="s">
        <v>6552</v>
      </c>
    </row>
    <row r="1026" spans="1:14" ht="47.25" outlineLevel="1">
      <c r="A1026" s="175" t="s">
        <v>2697</v>
      </c>
      <c r="B1026" s="119" t="s">
        <v>324</v>
      </c>
      <c r="C1026" s="168" t="s">
        <v>131</v>
      </c>
      <c r="D1026" s="154" t="s">
        <v>6553</v>
      </c>
      <c r="E1026" s="170">
        <v>0</v>
      </c>
      <c r="F1026" s="167" t="s">
        <v>1318</v>
      </c>
      <c r="G1026" s="170" t="s">
        <v>6554</v>
      </c>
      <c r="H1026" s="170" t="s">
        <v>3176</v>
      </c>
      <c r="I1026" s="170" t="s">
        <v>6555</v>
      </c>
      <c r="J1026" s="119">
        <v>5902</v>
      </c>
      <c r="K1026" s="122">
        <v>41130</v>
      </c>
      <c r="L1026" s="167" t="s">
        <v>6556</v>
      </c>
      <c r="M1026" s="171" t="s">
        <v>3584</v>
      </c>
      <c r="N1026" s="167" t="s">
        <v>6557</v>
      </c>
    </row>
    <row r="1027" spans="1:14" ht="31.5" outlineLevel="1">
      <c r="A1027" s="175" t="s">
        <v>2701</v>
      </c>
      <c r="B1027" s="211" t="s">
        <v>325</v>
      </c>
      <c r="C1027" s="168" t="s">
        <v>131</v>
      </c>
      <c r="D1027" s="169" t="s">
        <v>6558</v>
      </c>
      <c r="E1027" s="170">
        <v>124.15343</v>
      </c>
      <c r="F1027" s="167" t="s">
        <v>6559</v>
      </c>
      <c r="G1027" s="170" t="s">
        <v>6560</v>
      </c>
      <c r="H1027" s="170" t="s">
        <v>6561</v>
      </c>
      <c r="I1027" s="170" t="s">
        <v>6562</v>
      </c>
      <c r="J1027" s="119">
        <v>6379</v>
      </c>
      <c r="K1027" s="122">
        <v>41227</v>
      </c>
      <c r="L1027" s="167" t="s">
        <v>6563</v>
      </c>
      <c r="M1027" s="171" t="s">
        <v>3584</v>
      </c>
      <c r="N1027" s="167" t="s">
        <v>6564</v>
      </c>
    </row>
    <row r="1028" spans="1:14" ht="47.25" outlineLevel="1">
      <c r="A1028" s="175" t="s">
        <v>2705</v>
      </c>
      <c r="B1028" s="211" t="s">
        <v>326</v>
      </c>
      <c r="C1028" s="168" t="s">
        <v>131</v>
      </c>
      <c r="D1028" s="169" t="s">
        <v>6565</v>
      </c>
      <c r="E1028" s="170">
        <v>22.732970000000002</v>
      </c>
      <c r="F1028" s="167" t="s">
        <v>3682</v>
      </c>
      <c r="G1028" s="170" t="s">
        <v>6566</v>
      </c>
      <c r="H1028" s="170" t="s">
        <v>3194</v>
      </c>
      <c r="I1028" s="170" t="s">
        <v>6567</v>
      </c>
      <c r="J1028" s="119">
        <v>7523</v>
      </c>
      <c r="K1028" s="122">
        <v>41491</v>
      </c>
      <c r="L1028" s="167" t="s">
        <v>6568</v>
      </c>
      <c r="M1028" s="171" t="s">
        <v>3584</v>
      </c>
      <c r="N1028" s="167" t="s">
        <v>6569</v>
      </c>
    </row>
    <row r="1029" spans="1:14" ht="47.25" outlineLevel="1">
      <c r="A1029" s="175" t="s">
        <v>2708</v>
      </c>
      <c r="B1029" s="119" t="s">
        <v>327</v>
      </c>
      <c r="C1029" s="168" t="s">
        <v>131</v>
      </c>
      <c r="D1029" s="183" t="s">
        <v>6570</v>
      </c>
      <c r="E1029" s="170">
        <v>0</v>
      </c>
      <c r="F1029" s="167" t="s">
        <v>4518</v>
      </c>
      <c r="G1029" s="170" t="s">
        <v>6571</v>
      </c>
      <c r="H1029" s="170" t="s">
        <v>3050</v>
      </c>
      <c r="I1029" s="170" t="s">
        <v>6572</v>
      </c>
      <c r="J1029" s="119">
        <v>7775</v>
      </c>
      <c r="K1029" s="122">
        <v>41536</v>
      </c>
      <c r="L1029" s="167" t="s">
        <v>6573</v>
      </c>
      <c r="M1029" s="171" t="s">
        <v>3584</v>
      </c>
      <c r="N1029" s="167" t="s">
        <v>6574</v>
      </c>
    </row>
    <row r="1030" spans="1:14" ht="63" outlineLevel="1">
      <c r="A1030" s="175" t="s">
        <v>2711</v>
      </c>
      <c r="B1030" s="119" t="s">
        <v>328</v>
      </c>
      <c r="C1030" s="168" t="s">
        <v>131</v>
      </c>
      <c r="D1030" s="169" t="s">
        <v>6575</v>
      </c>
      <c r="E1030" s="170">
        <v>0</v>
      </c>
      <c r="F1030" s="167" t="s">
        <v>3682</v>
      </c>
      <c r="G1030" s="170" t="s">
        <v>6576</v>
      </c>
      <c r="H1030" s="170" t="s">
        <v>6577</v>
      </c>
      <c r="I1030" s="170" t="s">
        <v>6578</v>
      </c>
      <c r="J1030" s="119">
        <v>6899</v>
      </c>
      <c r="K1030" s="122">
        <v>41352</v>
      </c>
      <c r="L1030" s="167" t="s">
        <v>3598</v>
      </c>
      <c r="M1030" s="171" t="s">
        <v>3584</v>
      </c>
      <c r="N1030" s="167" t="s">
        <v>6579</v>
      </c>
    </row>
    <row r="1031" spans="1:14" ht="47.25" outlineLevel="1">
      <c r="A1031" s="175" t="s">
        <v>2715</v>
      </c>
      <c r="B1031" s="211" t="s">
        <v>329</v>
      </c>
      <c r="C1031" s="168" t="s">
        <v>131</v>
      </c>
      <c r="D1031" s="154" t="s">
        <v>6580</v>
      </c>
      <c r="E1031" s="170">
        <v>0</v>
      </c>
      <c r="F1031" s="167" t="s">
        <v>4518</v>
      </c>
      <c r="G1031" s="170" t="s">
        <v>3608</v>
      </c>
      <c r="H1031" s="170" t="s">
        <v>3609</v>
      </c>
      <c r="I1031" s="170" t="s">
        <v>3610</v>
      </c>
      <c r="J1031" s="119">
        <v>4755</v>
      </c>
      <c r="K1031" s="122">
        <v>40878</v>
      </c>
      <c r="L1031" s="167" t="s">
        <v>3611</v>
      </c>
      <c r="M1031" s="171" t="s">
        <v>3584</v>
      </c>
      <c r="N1031" s="167" t="s">
        <v>6581</v>
      </c>
    </row>
    <row r="1032" spans="1:14" ht="31.5" outlineLevel="1">
      <c r="A1032" s="175" t="s">
        <v>2719</v>
      </c>
      <c r="B1032" s="211" t="s">
        <v>330</v>
      </c>
      <c r="C1032" s="168" t="s">
        <v>131</v>
      </c>
      <c r="D1032" s="169" t="s">
        <v>6582</v>
      </c>
      <c r="E1032" s="170">
        <v>1064.08492</v>
      </c>
      <c r="F1032" s="167" t="s">
        <v>4518</v>
      </c>
      <c r="G1032" s="170" t="s">
        <v>6583</v>
      </c>
      <c r="H1032" s="170" t="s">
        <v>6584</v>
      </c>
      <c r="I1032" s="170" t="s">
        <v>6585</v>
      </c>
      <c r="J1032" s="119">
        <v>7823</v>
      </c>
      <c r="K1032" s="122">
        <v>41549</v>
      </c>
      <c r="L1032" s="167" t="s">
        <v>3600</v>
      </c>
      <c r="M1032" s="171" t="s">
        <v>3584</v>
      </c>
      <c r="N1032" s="167" t="s">
        <v>6586</v>
      </c>
    </row>
    <row r="1033" spans="1:14" ht="47.25" outlineLevel="1">
      <c r="A1033" s="175" t="s">
        <v>2723</v>
      </c>
      <c r="B1033" s="211" t="s">
        <v>331</v>
      </c>
      <c r="C1033" s="168" t="s">
        <v>131</v>
      </c>
      <c r="D1033" s="169" t="s">
        <v>6587</v>
      </c>
      <c r="E1033" s="170">
        <v>0</v>
      </c>
      <c r="F1033" s="167" t="s">
        <v>4518</v>
      </c>
      <c r="G1033" s="170" t="s">
        <v>6588</v>
      </c>
      <c r="H1033" s="170" t="s">
        <v>6589</v>
      </c>
      <c r="I1033" s="170" t="s">
        <v>6590</v>
      </c>
      <c r="J1033" s="119">
        <v>4473</v>
      </c>
      <c r="K1033" s="122">
        <v>40813</v>
      </c>
      <c r="L1033" s="167" t="s">
        <v>6591</v>
      </c>
      <c r="M1033" s="171" t="s">
        <v>3584</v>
      </c>
      <c r="N1033" s="167" t="s">
        <v>6592</v>
      </c>
    </row>
    <row r="1034" spans="1:14" ht="47.25" outlineLevel="1">
      <c r="A1034" s="175" t="s">
        <v>2731</v>
      </c>
      <c r="B1034" s="211" t="s">
        <v>332</v>
      </c>
      <c r="C1034" s="168" t="s">
        <v>131</v>
      </c>
      <c r="D1034" s="169" t="s">
        <v>6593</v>
      </c>
      <c r="E1034" s="170">
        <v>0</v>
      </c>
      <c r="F1034" s="167" t="s">
        <v>1318</v>
      </c>
      <c r="G1034" s="170" t="s">
        <v>6594</v>
      </c>
      <c r="H1034" s="170" t="s">
        <v>6595</v>
      </c>
      <c r="I1034" s="170" t="s">
        <v>572</v>
      </c>
      <c r="J1034" s="119">
        <v>8822</v>
      </c>
      <c r="K1034" s="122">
        <v>41778</v>
      </c>
      <c r="L1034" s="167" t="s">
        <v>6596</v>
      </c>
      <c r="M1034" s="171" t="s">
        <v>3584</v>
      </c>
      <c r="N1034" s="167" t="s">
        <v>6597</v>
      </c>
    </row>
    <row r="1035" spans="1:14" ht="63" outlineLevel="1">
      <c r="A1035" s="175" t="s">
        <v>2735</v>
      </c>
      <c r="B1035" s="119" t="s">
        <v>333</v>
      </c>
      <c r="C1035" s="168" t="s">
        <v>131</v>
      </c>
      <c r="D1035" s="184" t="s">
        <v>6598</v>
      </c>
      <c r="E1035" s="170">
        <v>0</v>
      </c>
      <c r="F1035" s="167" t="s">
        <v>6599</v>
      </c>
      <c r="G1035" s="170" t="s">
        <v>6600</v>
      </c>
      <c r="H1035" s="170" t="s">
        <v>6601</v>
      </c>
      <c r="I1035" s="170" t="s">
        <v>6602</v>
      </c>
      <c r="J1035" s="119" t="s">
        <v>6603</v>
      </c>
      <c r="K1035" s="122">
        <v>41009</v>
      </c>
      <c r="L1035" s="167" t="s">
        <v>6241</v>
      </c>
      <c r="M1035" s="171" t="s">
        <v>3584</v>
      </c>
      <c r="N1035" s="167" t="s">
        <v>6604</v>
      </c>
    </row>
    <row r="1036" spans="1:14" ht="47.25" outlineLevel="1">
      <c r="A1036" s="175" t="s">
        <v>2739</v>
      </c>
      <c r="B1036" s="211" t="s">
        <v>334</v>
      </c>
      <c r="C1036" s="168" t="s">
        <v>131</v>
      </c>
      <c r="D1036" s="169" t="s">
        <v>6605</v>
      </c>
      <c r="E1036" s="170">
        <v>0</v>
      </c>
      <c r="F1036" s="167" t="s">
        <v>4518</v>
      </c>
      <c r="G1036" s="170" t="s">
        <v>6606</v>
      </c>
      <c r="H1036" s="170" t="s">
        <v>6607</v>
      </c>
      <c r="I1036" s="170" t="s">
        <v>6608</v>
      </c>
      <c r="J1036" s="119">
        <v>8860</v>
      </c>
      <c r="K1036" s="122">
        <v>41785</v>
      </c>
      <c r="L1036" s="167" t="s">
        <v>6609</v>
      </c>
      <c r="M1036" s="171" t="s">
        <v>3584</v>
      </c>
      <c r="N1036" s="167" t="s">
        <v>6610</v>
      </c>
    </row>
    <row r="1037" spans="1:14" ht="47.25" outlineLevel="1">
      <c r="A1037" s="175" t="s">
        <v>2744</v>
      </c>
      <c r="B1037" s="211" t="s">
        <v>335</v>
      </c>
      <c r="C1037" s="168" t="s">
        <v>131</v>
      </c>
      <c r="D1037" s="169" t="s">
        <v>6611</v>
      </c>
      <c r="E1037" s="170">
        <v>0</v>
      </c>
      <c r="F1037" s="167" t="s">
        <v>1318</v>
      </c>
      <c r="G1037" s="170" t="s">
        <v>6612</v>
      </c>
      <c r="H1037" s="170" t="s">
        <v>6613</v>
      </c>
      <c r="I1037" s="170" t="s">
        <v>6614</v>
      </c>
      <c r="J1037" s="119">
        <v>8753</v>
      </c>
      <c r="K1037" s="122">
        <v>41814</v>
      </c>
      <c r="L1037" s="167" t="s">
        <v>6615</v>
      </c>
      <c r="M1037" s="171" t="s">
        <v>3584</v>
      </c>
      <c r="N1037" s="167" t="s">
        <v>6616</v>
      </c>
    </row>
    <row r="1038" spans="1:14" ht="47.25" outlineLevel="1">
      <c r="A1038" s="175" t="s">
        <v>2747</v>
      </c>
      <c r="B1038" s="211" t="s">
        <v>336</v>
      </c>
      <c r="C1038" s="168" t="s">
        <v>131</v>
      </c>
      <c r="D1038" s="169" t="s">
        <v>6617</v>
      </c>
      <c r="E1038" s="170">
        <v>0</v>
      </c>
      <c r="F1038" s="167" t="s">
        <v>1318</v>
      </c>
      <c r="G1038" s="170" t="s">
        <v>6618</v>
      </c>
      <c r="H1038" s="170" t="s">
        <v>6619</v>
      </c>
      <c r="I1038" s="170" t="s">
        <v>6620</v>
      </c>
      <c r="J1038" s="119">
        <v>8975</v>
      </c>
      <c r="K1038" s="122">
        <v>41808</v>
      </c>
      <c r="L1038" s="167" t="s">
        <v>6621</v>
      </c>
      <c r="M1038" s="171" t="s">
        <v>3584</v>
      </c>
      <c r="N1038" s="167" t="s">
        <v>6622</v>
      </c>
    </row>
    <row r="1039" spans="1:14" ht="47.25" outlineLevel="1">
      <c r="A1039" s="175" t="s">
        <v>2750</v>
      </c>
      <c r="B1039" s="119" t="s">
        <v>337</v>
      </c>
      <c r="C1039" s="168" t="s">
        <v>131</v>
      </c>
      <c r="D1039" s="184" t="s">
        <v>6623</v>
      </c>
      <c r="E1039" s="170">
        <v>0</v>
      </c>
      <c r="F1039" s="167" t="s">
        <v>4518</v>
      </c>
      <c r="G1039" s="170" t="s">
        <v>6624</v>
      </c>
      <c r="H1039" s="170" t="s">
        <v>3054</v>
      </c>
      <c r="I1039" s="170" t="s">
        <v>575</v>
      </c>
      <c r="J1039" s="119">
        <v>6000009467</v>
      </c>
      <c r="K1039" s="122">
        <v>41879</v>
      </c>
      <c r="L1039" s="167" t="s">
        <v>6625</v>
      </c>
      <c r="M1039" s="171" t="s">
        <v>3584</v>
      </c>
      <c r="N1039" s="167" t="s">
        <v>6626</v>
      </c>
    </row>
    <row r="1040" spans="1:14" ht="47.25" outlineLevel="1">
      <c r="A1040" s="175" t="s">
        <v>2754</v>
      </c>
      <c r="B1040" s="211" t="s">
        <v>338</v>
      </c>
      <c r="C1040" s="168" t="s">
        <v>131</v>
      </c>
      <c r="D1040" s="169" t="s">
        <v>6627</v>
      </c>
      <c r="E1040" s="170">
        <v>0</v>
      </c>
      <c r="F1040" s="167" t="s">
        <v>1318</v>
      </c>
      <c r="G1040" s="170" t="s">
        <v>6628</v>
      </c>
      <c r="H1040" s="170" t="s">
        <v>6629</v>
      </c>
      <c r="I1040" s="170" t="s">
        <v>6567</v>
      </c>
      <c r="J1040" s="119">
        <v>7505</v>
      </c>
      <c r="K1040" s="122">
        <v>41480</v>
      </c>
      <c r="L1040" s="167" t="s">
        <v>6630</v>
      </c>
      <c r="M1040" s="171" t="s">
        <v>3584</v>
      </c>
      <c r="N1040" s="167" t="s">
        <v>6631</v>
      </c>
    </row>
    <row r="1041" spans="1:14" ht="47.25" outlineLevel="1">
      <c r="A1041" s="175" t="s">
        <v>2758</v>
      </c>
      <c r="B1041" s="211" t="s">
        <v>339</v>
      </c>
      <c r="C1041" s="168" t="s">
        <v>131</v>
      </c>
      <c r="D1041" s="169" t="s">
        <v>6632</v>
      </c>
      <c r="E1041" s="170">
        <v>0</v>
      </c>
      <c r="F1041" s="167" t="s">
        <v>4518</v>
      </c>
      <c r="G1041" s="170" t="s">
        <v>6633</v>
      </c>
      <c r="H1041" s="170" t="s">
        <v>6634</v>
      </c>
      <c r="I1041" s="170" t="s">
        <v>6635</v>
      </c>
      <c r="J1041" s="119">
        <v>6000009688</v>
      </c>
      <c r="K1041" s="122">
        <v>41912</v>
      </c>
      <c r="L1041" s="167" t="s">
        <v>6636</v>
      </c>
      <c r="M1041" s="171" t="s">
        <v>3584</v>
      </c>
      <c r="N1041" s="167" t="s">
        <v>6637</v>
      </c>
    </row>
    <row r="1042" spans="1:14" ht="47.25" outlineLevel="1">
      <c r="A1042" s="175" t="s">
        <v>2762</v>
      </c>
      <c r="B1042" s="119" t="s">
        <v>340</v>
      </c>
      <c r="C1042" s="168" t="s">
        <v>131</v>
      </c>
      <c r="D1042" s="169" t="s">
        <v>6638</v>
      </c>
      <c r="E1042" s="170">
        <v>0</v>
      </c>
      <c r="F1042" s="167" t="s">
        <v>1318</v>
      </c>
      <c r="G1042" s="170" t="s">
        <v>6639</v>
      </c>
      <c r="H1042" s="170" t="s">
        <v>6640</v>
      </c>
      <c r="I1042" s="170" t="s">
        <v>6641</v>
      </c>
      <c r="J1042" s="119">
        <v>6000009181</v>
      </c>
      <c r="K1042" s="122">
        <v>41838</v>
      </c>
      <c r="L1042" s="167" t="s">
        <v>6642</v>
      </c>
      <c r="M1042" s="171" t="s">
        <v>3584</v>
      </c>
      <c r="N1042" s="167" t="s">
        <v>6643</v>
      </c>
    </row>
    <row r="1043" spans="1:14" ht="31.5" outlineLevel="1">
      <c r="A1043" s="175" t="s">
        <v>2767</v>
      </c>
      <c r="B1043" s="211" t="s">
        <v>341</v>
      </c>
      <c r="C1043" s="168" t="s">
        <v>131</v>
      </c>
      <c r="D1043" s="169" t="s">
        <v>2706</v>
      </c>
      <c r="E1043" s="170">
        <v>1107.0715700000001</v>
      </c>
      <c r="F1043" s="167" t="s">
        <v>1318</v>
      </c>
      <c r="G1043" s="170" t="s">
        <v>3171</v>
      </c>
      <c r="H1043" s="170" t="s">
        <v>3037</v>
      </c>
      <c r="I1043" s="170" t="s">
        <v>3223</v>
      </c>
      <c r="J1043" s="119">
        <v>4350</v>
      </c>
      <c r="K1043" s="122">
        <v>40784</v>
      </c>
      <c r="L1043" s="167" t="s">
        <v>282</v>
      </c>
      <c r="M1043" s="171" t="s">
        <v>3584</v>
      </c>
      <c r="N1043" s="167" t="s">
        <v>6644</v>
      </c>
    </row>
    <row r="1044" spans="1:14" ht="31.5" outlineLevel="1">
      <c r="A1044" s="175" t="s">
        <v>2772</v>
      </c>
      <c r="B1044" s="211" t="s">
        <v>342</v>
      </c>
      <c r="C1044" s="168" t="s">
        <v>131</v>
      </c>
      <c r="D1044" s="169" t="s">
        <v>6645</v>
      </c>
      <c r="E1044" s="170">
        <v>0</v>
      </c>
      <c r="F1044" s="167" t="s">
        <v>6646</v>
      </c>
      <c r="G1044" s="170" t="s">
        <v>3181</v>
      </c>
      <c r="H1044" s="170" t="s">
        <v>3182</v>
      </c>
      <c r="I1044" s="170" t="s">
        <v>6647</v>
      </c>
      <c r="J1044" s="119">
        <v>3824</v>
      </c>
      <c r="K1044" s="122">
        <v>40681</v>
      </c>
      <c r="L1044" s="167" t="s">
        <v>6648</v>
      </c>
      <c r="M1044" s="171" t="s">
        <v>3584</v>
      </c>
      <c r="N1044" s="167" t="s">
        <v>6649</v>
      </c>
    </row>
    <row r="1045" spans="1:14" ht="63" outlineLevel="1">
      <c r="A1045" s="175" t="s">
        <v>2777</v>
      </c>
      <c r="B1045" s="211" t="s">
        <v>343</v>
      </c>
      <c r="C1045" s="168" t="s">
        <v>131</v>
      </c>
      <c r="D1045" s="169" t="s">
        <v>6650</v>
      </c>
      <c r="E1045" s="170">
        <v>0</v>
      </c>
      <c r="F1045" s="167" t="s">
        <v>6651</v>
      </c>
      <c r="G1045" s="170" t="s">
        <v>3184</v>
      </c>
      <c r="H1045" s="170" t="s">
        <v>3174</v>
      </c>
      <c r="I1045" s="170" t="s">
        <v>6652</v>
      </c>
      <c r="J1045" s="119">
        <v>4134</v>
      </c>
      <c r="K1045" s="122">
        <v>40736</v>
      </c>
      <c r="L1045" s="167" t="s">
        <v>3781</v>
      </c>
      <c r="M1045" s="171" t="s">
        <v>3584</v>
      </c>
      <c r="N1045" s="167" t="s">
        <v>6653</v>
      </c>
    </row>
    <row r="1046" spans="1:14" ht="31.5" outlineLevel="1">
      <c r="A1046" s="175" t="s">
        <v>2781</v>
      </c>
      <c r="B1046" s="230">
        <v>29</v>
      </c>
      <c r="C1046" s="168" t="s">
        <v>131</v>
      </c>
      <c r="D1046" s="169" t="s">
        <v>6654</v>
      </c>
      <c r="E1046" s="170">
        <v>316.83335</v>
      </c>
      <c r="F1046" s="167" t="s">
        <v>441</v>
      </c>
      <c r="G1046" s="170" t="s">
        <v>441</v>
      </c>
      <c r="H1046" s="170" t="s">
        <v>441</v>
      </c>
      <c r="I1046" s="170" t="s">
        <v>441</v>
      </c>
      <c r="J1046" s="119">
        <v>572</v>
      </c>
      <c r="K1046" s="122">
        <v>41094</v>
      </c>
      <c r="L1046" s="167" t="s">
        <v>6380</v>
      </c>
      <c r="M1046" s="171" t="s">
        <v>3584</v>
      </c>
      <c r="N1046" s="167" t="s">
        <v>6655</v>
      </c>
    </row>
    <row r="1047" spans="1:14" ht="78.75" outlineLevel="1">
      <c r="A1047" s="175" t="s">
        <v>2785</v>
      </c>
      <c r="B1047" s="230">
        <v>30</v>
      </c>
      <c r="C1047" s="168" t="s">
        <v>131</v>
      </c>
      <c r="D1047" s="169" t="s">
        <v>6656</v>
      </c>
      <c r="E1047" s="170">
        <v>0</v>
      </c>
      <c r="F1047" s="167" t="s">
        <v>441</v>
      </c>
      <c r="G1047" s="170" t="s">
        <v>441</v>
      </c>
      <c r="H1047" s="170" t="s">
        <v>441</v>
      </c>
      <c r="I1047" s="170" t="s">
        <v>441</v>
      </c>
      <c r="J1047" s="119">
        <v>4838</v>
      </c>
      <c r="K1047" s="122">
        <v>40896</v>
      </c>
      <c r="L1047" s="167" t="s">
        <v>6657</v>
      </c>
      <c r="M1047" s="171" t="s">
        <v>3584</v>
      </c>
      <c r="N1047" s="167" t="s">
        <v>6658</v>
      </c>
    </row>
    <row r="1048" spans="1:14" ht="31.5" outlineLevel="1">
      <c r="A1048" s="175" t="s">
        <v>2788</v>
      </c>
      <c r="B1048" s="230">
        <v>31</v>
      </c>
      <c r="C1048" s="168" t="s">
        <v>131</v>
      </c>
      <c r="D1048" s="169" t="s">
        <v>2740</v>
      </c>
      <c r="E1048" s="170">
        <v>633.07140000000004</v>
      </c>
      <c r="F1048" s="167" t="s">
        <v>441</v>
      </c>
      <c r="G1048" s="170" t="s">
        <v>441</v>
      </c>
      <c r="H1048" s="170" t="s">
        <v>441</v>
      </c>
      <c r="I1048" s="170" t="s">
        <v>441</v>
      </c>
      <c r="J1048" s="119">
        <v>5102</v>
      </c>
      <c r="K1048" s="122">
        <v>40968</v>
      </c>
      <c r="L1048" s="167" t="s">
        <v>3612</v>
      </c>
      <c r="M1048" s="171" t="s">
        <v>3584</v>
      </c>
      <c r="N1048" s="167" t="s">
        <v>6659</v>
      </c>
    </row>
    <row r="1049" spans="1:14" ht="78.75" outlineLevel="1">
      <c r="A1049" s="175" t="s">
        <v>2791</v>
      </c>
      <c r="B1049" s="230">
        <v>32</v>
      </c>
      <c r="C1049" s="168" t="s">
        <v>131</v>
      </c>
      <c r="D1049" s="169" t="s">
        <v>6660</v>
      </c>
      <c r="E1049" s="170">
        <v>27.035710000000002</v>
      </c>
      <c r="F1049" s="167" t="s">
        <v>441</v>
      </c>
      <c r="G1049" s="170" t="s">
        <v>441</v>
      </c>
      <c r="H1049" s="170" t="s">
        <v>441</v>
      </c>
      <c r="I1049" s="170" t="s">
        <v>441</v>
      </c>
      <c r="J1049" s="119">
        <v>5259</v>
      </c>
      <c r="K1049" s="122">
        <v>41003</v>
      </c>
      <c r="L1049" s="167" t="s">
        <v>6661</v>
      </c>
      <c r="M1049" s="171" t="s">
        <v>3584</v>
      </c>
      <c r="N1049" s="167" t="s">
        <v>6662</v>
      </c>
    </row>
    <row r="1050" spans="1:14" ht="63" outlineLevel="1">
      <c r="A1050" s="175" t="s">
        <v>2796</v>
      </c>
      <c r="B1050" s="230">
        <v>33</v>
      </c>
      <c r="C1050" s="168" t="s">
        <v>131</v>
      </c>
      <c r="D1050" s="169" t="s">
        <v>6663</v>
      </c>
      <c r="E1050" s="170">
        <v>69.658799999999999</v>
      </c>
      <c r="F1050" s="167" t="s">
        <v>441</v>
      </c>
      <c r="G1050" s="170" t="s">
        <v>441</v>
      </c>
      <c r="H1050" s="170" t="s">
        <v>441</v>
      </c>
      <c r="I1050" s="170" t="s">
        <v>441</v>
      </c>
      <c r="J1050" s="119">
        <v>5395</v>
      </c>
      <c r="K1050" s="122">
        <v>41024</v>
      </c>
      <c r="L1050" s="167" t="s">
        <v>6664</v>
      </c>
      <c r="M1050" s="171" t="s">
        <v>3584</v>
      </c>
      <c r="N1050" s="167" t="s">
        <v>6665</v>
      </c>
    </row>
    <row r="1051" spans="1:14" ht="63" outlineLevel="1">
      <c r="A1051" s="175" t="s">
        <v>6666</v>
      </c>
      <c r="B1051" s="230">
        <v>34</v>
      </c>
      <c r="C1051" s="168" t="s">
        <v>131</v>
      </c>
      <c r="D1051" s="183" t="s">
        <v>6667</v>
      </c>
      <c r="E1051" s="170">
        <v>0</v>
      </c>
      <c r="F1051" s="167" t="s">
        <v>441</v>
      </c>
      <c r="G1051" s="170" t="s">
        <v>441</v>
      </c>
      <c r="H1051" s="170" t="s">
        <v>441</v>
      </c>
      <c r="I1051" s="170" t="s">
        <v>441</v>
      </c>
      <c r="J1051" s="119">
        <v>6041</v>
      </c>
      <c r="K1051" s="122">
        <v>41169</v>
      </c>
      <c r="L1051" s="167" t="s">
        <v>6668</v>
      </c>
      <c r="M1051" s="171" t="s">
        <v>3584</v>
      </c>
      <c r="N1051" s="167" t="s">
        <v>6669</v>
      </c>
    </row>
    <row r="1052" spans="1:14" ht="31.5" outlineLevel="1">
      <c r="A1052" s="175" t="s">
        <v>6670</v>
      </c>
      <c r="B1052" s="230">
        <v>35</v>
      </c>
      <c r="C1052" s="168" t="s">
        <v>131</v>
      </c>
      <c r="D1052" s="156" t="s">
        <v>6671</v>
      </c>
      <c r="E1052" s="170">
        <v>50.483089999999997</v>
      </c>
      <c r="F1052" s="167" t="s">
        <v>441</v>
      </c>
      <c r="G1052" s="170" t="s">
        <v>441</v>
      </c>
      <c r="H1052" s="170" t="s">
        <v>441</v>
      </c>
      <c r="I1052" s="170" t="s">
        <v>441</v>
      </c>
      <c r="J1052" s="119">
        <v>6191</v>
      </c>
      <c r="K1052" s="122">
        <v>41201</v>
      </c>
      <c r="L1052" s="167" t="s">
        <v>2639</v>
      </c>
      <c r="M1052" s="171" t="s">
        <v>3584</v>
      </c>
      <c r="N1052" s="167" t="s">
        <v>6672</v>
      </c>
    </row>
    <row r="1053" spans="1:14" ht="47.25" outlineLevel="1">
      <c r="A1053" s="175" t="s">
        <v>6673</v>
      </c>
      <c r="B1053" s="230">
        <v>36</v>
      </c>
      <c r="C1053" s="168" t="s">
        <v>131</v>
      </c>
      <c r="D1053" s="156" t="s">
        <v>6674</v>
      </c>
      <c r="E1053" s="170">
        <v>0</v>
      </c>
      <c r="F1053" s="167" t="s">
        <v>441</v>
      </c>
      <c r="G1053" s="170" t="s">
        <v>441</v>
      </c>
      <c r="H1053" s="170" t="s">
        <v>441</v>
      </c>
      <c r="I1053" s="170" t="s">
        <v>441</v>
      </c>
      <c r="J1053" s="119">
        <v>6295</v>
      </c>
      <c r="K1053" s="122">
        <v>41219</v>
      </c>
      <c r="L1053" s="167" t="s">
        <v>6675</v>
      </c>
      <c r="M1053" s="171" t="s">
        <v>3584</v>
      </c>
      <c r="N1053" s="167" t="s">
        <v>6676</v>
      </c>
    </row>
    <row r="1054" spans="1:14" ht="63" outlineLevel="1">
      <c r="A1054" s="175" t="s">
        <v>6677</v>
      </c>
      <c r="B1054" s="230">
        <v>37</v>
      </c>
      <c r="C1054" s="168" t="s">
        <v>131</v>
      </c>
      <c r="D1054" s="184" t="s">
        <v>2610</v>
      </c>
      <c r="E1054" s="170">
        <v>0</v>
      </c>
      <c r="F1054" s="167" t="s">
        <v>441</v>
      </c>
      <c r="G1054" s="170" t="s">
        <v>441</v>
      </c>
      <c r="H1054" s="170" t="s">
        <v>441</v>
      </c>
      <c r="I1054" s="170" t="s">
        <v>441</v>
      </c>
      <c r="J1054" s="119">
        <v>6459</v>
      </c>
      <c r="K1054" s="122">
        <v>41242</v>
      </c>
      <c r="L1054" s="167" t="s">
        <v>2615</v>
      </c>
      <c r="M1054" s="171" t="s">
        <v>3584</v>
      </c>
      <c r="N1054" s="167" t="s">
        <v>6678</v>
      </c>
    </row>
    <row r="1055" spans="1:14" ht="78.75" outlineLevel="1">
      <c r="A1055" s="175" t="s">
        <v>6679</v>
      </c>
      <c r="B1055" s="230">
        <v>38</v>
      </c>
      <c r="C1055" s="168" t="s">
        <v>131</v>
      </c>
      <c r="D1055" s="169" t="s">
        <v>6680</v>
      </c>
      <c r="E1055" s="170">
        <v>339.14445999999992</v>
      </c>
      <c r="F1055" s="167" t="s">
        <v>441</v>
      </c>
      <c r="G1055" s="170" t="s">
        <v>441</v>
      </c>
      <c r="H1055" s="170" t="s">
        <v>441</v>
      </c>
      <c r="I1055" s="170" t="s">
        <v>441</v>
      </c>
      <c r="J1055" s="119">
        <v>6465</v>
      </c>
      <c r="K1055" s="122">
        <v>41248</v>
      </c>
      <c r="L1055" s="167" t="s">
        <v>6681</v>
      </c>
      <c r="M1055" s="171" t="s">
        <v>3584</v>
      </c>
      <c r="N1055" s="167" t="s">
        <v>6682</v>
      </c>
    </row>
    <row r="1056" spans="1:14" ht="47.25" outlineLevel="1">
      <c r="A1056" s="175" t="s">
        <v>6683</v>
      </c>
      <c r="B1056" s="230">
        <v>39</v>
      </c>
      <c r="C1056" s="168" t="s">
        <v>131</v>
      </c>
      <c r="D1056" s="184" t="s">
        <v>6684</v>
      </c>
      <c r="E1056" s="170">
        <v>119.84447</v>
      </c>
      <c r="F1056" s="167" t="s">
        <v>441</v>
      </c>
      <c r="G1056" s="170" t="s">
        <v>441</v>
      </c>
      <c r="H1056" s="170" t="s">
        <v>441</v>
      </c>
      <c r="I1056" s="170" t="s">
        <v>441</v>
      </c>
      <c r="J1056" s="119">
        <v>6550</v>
      </c>
      <c r="K1056" s="122">
        <v>41267</v>
      </c>
      <c r="L1056" s="167" t="s">
        <v>6685</v>
      </c>
      <c r="M1056" s="171" t="s">
        <v>3584</v>
      </c>
      <c r="N1056" s="167" t="s">
        <v>6686</v>
      </c>
    </row>
    <row r="1057" spans="1:14" ht="63" outlineLevel="1">
      <c r="A1057" s="175" t="s">
        <v>6687</v>
      </c>
      <c r="B1057" s="230">
        <v>40</v>
      </c>
      <c r="C1057" s="168" t="s">
        <v>131</v>
      </c>
      <c r="D1057" s="169" t="s">
        <v>6688</v>
      </c>
      <c r="E1057" s="170">
        <v>0</v>
      </c>
      <c r="F1057" s="167" t="s">
        <v>441</v>
      </c>
      <c r="G1057" s="170" t="s">
        <v>441</v>
      </c>
      <c r="H1057" s="170" t="s">
        <v>441</v>
      </c>
      <c r="I1057" s="170" t="s">
        <v>441</v>
      </c>
      <c r="J1057" s="119">
        <v>7131</v>
      </c>
      <c r="K1057" s="122">
        <v>41402</v>
      </c>
      <c r="L1057" s="167" t="s">
        <v>6689</v>
      </c>
      <c r="M1057" s="171" t="s">
        <v>3584</v>
      </c>
      <c r="N1057" s="167" t="s">
        <v>6690</v>
      </c>
    </row>
    <row r="1058" spans="1:14" ht="31.5" outlineLevel="1">
      <c r="A1058" s="175" t="s">
        <v>6691</v>
      </c>
      <c r="B1058" s="230">
        <v>41</v>
      </c>
      <c r="C1058" s="168" t="s">
        <v>131</v>
      </c>
      <c r="D1058" s="184" t="s">
        <v>2745</v>
      </c>
      <c r="E1058" s="170">
        <v>1976.6540699999998</v>
      </c>
      <c r="F1058" s="167" t="s">
        <v>441</v>
      </c>
      <c r="G1058" s="170" t="s">
        <v>441</v>
      </c>
      <c r="H1058" s="170" t="s">
        <v>441</v>
      </c>
      <c r="I1058" s="170" t="s">
        <v>441</v>
      </c>
      <c r="J1058" s="119">
        <v>7329</v>
      </c>
      <c r="K1058" s="122">
        <v>41446</v>
      </c>
      <c r="L1058" s="167" t="s">
        <v>3583</v>
      </c>
      <c r="M1058" s="171" t="s">
        <v>3584</v>
      </c>
      <c r="N1058" s="167" t="s">
        <v>6692</v>
      </c>
    </row>
    <row r="1059" spans="1:14" ht="47.25" outlineLevel="1">
      <c r="A1059" s="175" t="s">
        <v>6693</v>
      </c>
      <c r="B1059" s="230">
        <v>42</v>
      </c>
      <c r="C1059" s="168" t="s">
        <v>131</v>
      </c>
      <c r="D1059" s="169" t="s">
        <v>6694</v>
      </c>
      <c r="E1059" s="170">
        <v>132.10623000000001</v>
      </c>
      <c r="F1059" s="167" t="s">
        <v>441</v>
      </c>
      <c r="G1059" s="170" t="s">
        <v>441</v>
      </c>
      <c r="H1059" s="170" t="s">
        <v>441</v>
      </c>
      <c r="I1059" s="170" t="s">
        <v>441</v>
      </c>
      <c r="J1059" s="119">
        <v>7483</v>
      </c>
      <c r="K1059" s="122">
        <v>41450</v>
      </c>
      <c r="L1059" s="167" t="s">
        <v>6695</v>
      </c>
      <c r="M1059" s="171" t="s">
        <v>3584</v>
      </c>
      <c r="N1059" s="167" t="s">
        <v>6696</v>
      </c>
    </row>
    <row r="1060" spans="1:14" ht="94.5" outlineLevel="1">
      <c r="A1060" s="175" t="s">
        <v>6697</v>
      </c>
      <c r="B1060" s="230">
        <v>43</v>
      </c>
      <c r="C1060" s="168" t="s">
        <v>131</v>
      </c>
      <c r="D1060" s="184" t="s">
        <v>6698</v>
      </c>
      <c r="E1060" s="170">
        <v>20.553519999999999</v>
      </c>
      <c r="F1060" s="167" t="s">
        <v>441</v>
      </c>
      <c r="G1060" s="170" t="s">
        <v>441</v>
      </c>
      <c r="H1060" s="170" t="s">
        <v>441</v>
      </c>
      <c r="I1060" s="170" t="s">
        <v>441</v>
      </c>
      <c r="J1060" s="119">
        <v>7590</v>
      </c>
      <c r="K1060" s="122">
        <v>41502</v>
      </c>
      <c r="L1060" s="167" t="s">
        <v>6699</v>
      </c>
      <c r="M1060" s="171" t="s">
        <v>3584</v>
      </c>
      <c r="N1060" s="167" t="s">
        <v>6700</v>
      </c>
    </row>
    <row r="1061" spans="1:14" ht="78.75" outlineLevel="1">
      <c r="A1061" s="175" t="s">
        <v>6701</v>
      </c>
      <c r="B1061" s="230">
        <v>44</v>
      </c>
      <c r="C1061" s="168" t="s">
        <v>131</v>
      </c>
      <c r="D1061" s="184" t="s">
        <v>6702</v>
      </c>
      <c r="E1061" s="170">
        <v>188.45981</v>
      </c>
      <c r="F1061" s="167" t="s">
        <v>441</v>
      </c>
      <c r="G1061" s="170" t="s">
        <v>441</v>
      </c>
      <c r="H1061" s="170" t="s">
        <v>441</v>
      </c>
      <c r="I1061" s="170" t="s">
        <v>441</v>
      </c>
      <c r="J1061" s="119">
        <v>7601</v>
      </c>
      <c r="K1061" s="122">
        <v>41505</v>
      </c>
      <c r="L1061" s="167" t="s">
        <v>6703</v>
      </c>
      <c r="M1061" s="171" t="s">
        <v>3584</v>
      </c>
      <c r="N1061" s="167" t="s">
        <v>6704</v>
      </c>
    </row>
    <row r="1062" spans="1:14" ht="47.25" outlineLevel="1">
      <c r="A1062" s="175" t="s">
        <v>6705</v>
      </c>
      <c r="B1062" s="230">
        <v>45</v>
      </c>
      <c r="C1062" s="168" t="s">
        <v>131</v>
      </c>
      <c r="D1062" s="154" t="s">
        <v>6706</v>
      </c>
      <c r="E1062" s="170">
        <v>103.04106</v>
      </c>
      <c r="F1062" s="167" t="s">
        <v>441</v>
      </c>
      <c r="G1062" s="170" t="s">
        <v>441</v>
      </c>
      <c r="H1062" s="170" t="s">
        <v>441</v>
      </c>
      <c r="I1062" s="170" t="s">
        <v>441</v>
      </c>
      <c r="J1062" s="119">
        <v>7623</v>
      </c>
      <c r="K1062" s="122">
        <v>41512</v>
      </c>
      <c r="L1062" s="167" t="s">
        <v>6707</v>
      </c>
      <c r="M1062" s="171" t="s">
        <v>3584</v>
      </c>
      <c r="N1062" s="167" t="s">
        <v>6708</v>
      </c>
    </row>
    <row r="1063" spans="1:14" ht="63" outlineLevel="1">
      <c r="A1063" s="175" t="s">
        <v>6709</v>
      </c>
      <c r="B1063" s="230">
        <v>46</v>
      </c>
      <c r="C1063" s="168" t="s">
        <v>131</v>
      </c>
      <c r="D1063" s="169" t="s">
        <v>6710</v>
      </c>
      <c r="E1063" s="170">
        <v>50.483089999999997</v>
      </c>
      <c r="F1063" s="167" t="s">
        <v>441</v>
      </c>
      <c r="G1063" s="170" t="s">
        <v>441</v>
      </c>
      <c r="H1063" s="170" t="s">
        <v>441</v>
      </c>
      <c r="I1063" s="170" t="s">
        <v>441</v>
      </c>
      <c r="J1063" s="119">
        <v>7626</v>
      </c>
      <c r="K1063" s="122">
        <v>41513</v>
      </c>
      <c r="L1063" s="167" t="s">
        <v>6711</v>
      </c>
      <c r="M1063" s="171" t="s">
        <v>3584</v>
      </c>
      <c r="N1063" s="167" t="s">
        <v>6712</v>
      </c>
    </row>
    <row r="1064" spans="1:14" ht="63" outlineLevel="1">
      <c r="A1064" s="175" t="s">
        <v>6713</v>
      </c>
      <c r="B1064" s="230">
        <v>47</v>
      </c>
      <c r="C1064" s="168" t="s">
        <v>131</v>
      </c>
      <c r="D1064" s="169" t="s">
        <v>6714</v>
      </c>
      <c r="E1064" s="170">
        <v>47.577599999999997</v>
      </c>
      <c r="F1064" s="167" t="s">
        <v>441</v>
      </c>
      <c r="G1064" s="170" t="s">
        <v>441</v>
      </c>
      <c r="H1064" s="170" t="s">
        <v>441</v>
      </c>
      <c r="I1064" s="170" t="s">
        <v>441</v>
      </c>
      <c r="J1064" s="119">
        <v>7737</v>
      </c>
      <c r="K1064" s="122">
        <v>41533</v>
      </c>
      <c r="L1064" s="167" t="s">
        <v>6715</v>
      </c>
      <c r="M1064" s="171" t="s">
        <v>3584</v>
      </c>
      <c r="N1064" s="167" t="s">
        <v>6716</v>
      </c>
    </row>
    <row r="1065" spans="1:14" ht="78.75" outlineLevel="1">
      <c r="A1065" s="175" t="s">
        <v>6717</v>
      </c>
      <c r="B1065" s="230">
        <v>48</v>
      </c>
      <c r="C1065" s="168" t="s">
        <v>131</v>
      </c>
      <c r="D1065" s="184" t="s">
        <v>6718</v>
      </c>
      <c r="E1065" s="170">
        <v>131.25603000000001</v>
      </c>
      <c r="F1065" s="167" t="s">
        <v>441</v>
      </c>
      <c r="G1065" s="170" t="s">
        <v>441</v>
      </c>
      <c r="H1065" s="170" t="s">
        <v>441</v>
      </c>
      <c r="I1065" s="170" t="s">
        <v>441</v>
      </c>
      <c r="J1065" s="119">
        <v>7865</v>
      </c>
      <c r="K1065" s="122">
        <v>41551</v>
      </c>
      <c r="L1065" s="167" t="s">
        <v>6719</v>
      </c>
      <c r="M1065" s="171" t="s">
        <v>3584</v>
      </c>
      <c r="N1065" s="167" t="s">
        <v>6720</v>
      </c>
    </row>
    <row r="1066" spans="1:14" ht="47.25" outlineLevel="1">
      <c r="A1066" s="175" t="s">
        <v>6721</v>
      </c>
      <c r="B1066" s="230">
        <v>49</v>
      </c>
      <c r="C1066" s="168" t="s">
        <v>131</v>
      </c>
      <c r="D1066" s="183" t="s">
        <v>6722</v>
      </c>
      <c r="E1066" s="170">
        <v>0</v>
      </c>
      <c r="F1066" s="167" t="s">
        <v>441</v>
      </c>
      <c r="G1066" s="170" t="s">
        <v>441</v>
      </c>
      <c r="H1066" s="170" t="s">
        <v>441</v>
      </c>
      <c r="I1066" s="170" t="s">
        <v>441</v>
      </c>
      <c r="J1066" s="119">
        <v>7974</v>
      </c>
      <c r="K1066" s="122">
        <v>41570</v>
      </c>
      <c r="L1066" s="167" t="s">
        <v>6723</v>
      </c>
      <c r="M1066" s="171" t="s">
        <v>3584</v>
      </c>
      <c r="N1066" s="167" t="s">
        <v>6724</v>
      </c>
    </row>
    <row r="1067" spans="1:14" ht="63" outlineLevel="1">
      <c r="A1067" s="175" t="s">
        <v>6725</v>
      </c>
      <c r="B1067" s="230">
        <v>50</v>
      </c>
      <c r="C1067" s="168" t="s">
        <v>131</v>
      </c>
      <c r="D1067" s="184" t="s">
        <v>6726</v>
      </c>
      <c r="E1067" s="170">
        <v>170.12754000000001</v>
      </c>
      <c r="F1067" s="167" t="s">
        <v>441</v>
      </c>
      <c r="G1067" s="170" t="s">
        <v>441</v>
      </c>
      <c r="H1067" s="170" t="s">
        <v>441</v>
      </c>
      <c r="I1067" s="170" t="s">
        <v>441</v>
      </c>
      <c r="J1067" s="119">
        <v>7995</v>
      </c>
      <c r="K1067" s="122">
        <v>41572</v>
      </c>
      <c r="L1067" s="167" t="s">
        <v>6727</v>
      </c>
      <c r="M1067" s="171" t="s">
        <v>3584</v>
      </c>
      <c r="N1067" s="167" t="s">
        <v>6728</v>
      </c>
    </row>
    <row r="1068" spans="1:14" ht="63" outlineLevel="1">
      <c r="A1068" s="175" t="s">
        <v>6729</v>
      </c>
      <c r="B1068" s="230">
        <v>51</v>
      </c>
      <c r="C1068" s="168" t="s">
        <v>131</v>
      </c>
      <c r="D1068" s="154" t="s">
        <v>6730</v>
      </c>
      <c r="E1068" s="170">
        <v>0</v>
      </c>
      <c r="F1068" s="167" t="s">
        <v>441</v>
      </c>
      <c r="G1068" s="170" t="s">
        <v>441</v>
      </c>
      <c r="H1068" s="170" t="s">
        <v>441</v>
      </c>
      <c r="I1068" s="170" t="s">
        <v>441</v>
      </c>
      <c r="J1068" s="119">
        <v>8084</v>
      </c>
      <c r="K1068" s="122">
        <v>41592</v>
      </c>
      <c r="L1068" s="167" t="s">
        <v>6731</v>
      </c>
      <c r="M1068" s="171" t="s">
        <v>3584</v>
      </c>
      <c r="N1068" s="167" t="s">
        <v>6732</v>
      </c>
    </row>
    <row r="1069" spans="1:14" ht="47.25" outlineLevel="1">
      <c r="A1069" s="175" t="s">
        <v>6733</v>
      </c>
      <c r="B1069" s="230">
        <v>52</v>
      </c>
      <c r="C1069" s="168" t="s">
        <v>131</v>
      </c>
      <c r="D1069" s="169" t="s">
        <v>6734</v>
      </c>
      <c r="E1069" s="170">
        <v>33.939250000000001</v>
      </c>
      <c r="F1069" s="167" t="s">
        <v>441</v>
      </c>
      <c r="G1069" s="170" t="s">
        <v>441</v>
      </c>
      <c r="H1069" s="170" t="s">
        <v>441</v>
      </c>
      <c r="I1069" s="170" t="s">
        <v>441</v>
      </c>
      <c r="J1069" s="119">
        <v>8268</v>
      </c>
      <c r="K1069" s="122">
        <v>41627</v>
      </c>
      <c r="L1069" s="167" t="s">
        <v>6735</v>
      </c>
      <c r="M1069" s="171" t="s">
        <v>3584</v>
      </c>
      <c r="N1069" s="167" t="s">
        <v>6736</v>
      </c>
    </row>
    <row r="1070" spans="1:14" ht="78.75" outlineLevel="1">
      <c r="A1070" s="175" t="s">
        <v>6737</v>
      </c>
      <c r="B1070" s="230">
        <v>53</v>
      </c>
      <c r="C1070" s="168" t="s">
        <v>131</v>
      </c>
      <c r="D1070" s="154" t="s">
        <v>6738</v>
      </c>
      <c r="E1070" s="170">
        <v>0</v>
      </c>
      <c r="F1070" s="167" t="s">
        <v>441</v>
      </c>
      <c r="G1070" s="170" t="s">
        <v>441</v>
      </c>
      <c r="H1070" s="170" t="s">
        <v>441</v>
      </c>
      <c r="I1070" s="170" t="s">
        <v>441</v>
      </c>
      <c r="J1070" s="119">
        <v>8648</v>
      </c>
      <c r="K1070" s="122">
        <v>41744</v>
      </c>
      <c r="L1070" s="167" t="s">
        <v>6739</v>
      </c>
      <c r="M1070" s="171" t="s">
        <v>3584</v>
      </c>
      <c r="N1070" s="167" t="s">
        <v>6740</v>
      </c>
    </row>
    <row r="1071" spans="1:14" ht="47.25" outlineLevel="1">
      <c r="A1071" s="175" t="s">
        <v>6741</v>
      </c>
      <c r="B1071" s="230">
        <v>54</v>
      </c>
      <c r="C1071" s="168" t="s">
        <v>131</v>
      </c>
      <c r="D1071" s="51" t="s">
        <v>6742</v>
      </c>
      <c r="E1071" s="170">
        <v>0</v>
      </c>
      <c r="F1071" s="167" t="s">
        <v>441</v>
      </c>
      <c r="G1071" s="170" t="s">
        <v>441</v>
      </c>
      <c r="H1071" s="170" t="s">
        <v>441</v>
      </c>
      <c r="I1071" s="170" t="s">
        <v>441</v>
      </c>
      <c r="J1071" s="119">
        <v>6000008934</v>
      </c>
      <c r="K1071" s="122">
        <v>41795</v>
      </c>
      <c r="L1071" s="167" t="s">
        <v>6743</v>
      </c>
      <c r="M1071" s="171" t="s">
        <v>3584</v>
      </c>
      <c r="N1071" s="167" t="s">
        <v>6744</v>
      </c>
    </row>
    <row r="1072" spans="1:14" ht="63" outlineLevel="1">
      <c r="A1072" s="175" t="s">
        <v>6745</v>
      </c>
      <c r="B1072" s="230">
        <v>55</v>
      </c>
      <c r="C1072" s="168" t="s">
        <v>131</v>
      </c>
      <c r="D1072" s="51" t="s">
        <v>6746</v>
      </c>
      <c r="E1072" s="170">
        <v>0</v>
      </c>
      <c r="F1072" s="167" t="s">
        <v>441</v>
      </c>
      <c r="G1072" s="170" t="s">
        <v>441</v>
      </c>
      <c r="H1072" s="170" t="s">
        <v>441</v>
      </c>
      <c r="I1072" s="170" t="s">
        <v>441</v>
      </c>
      <c r="J1072" s="119">
        <v>6000009024</v>
      </c>
      <c r="K1072" s="122">
        <v>41815</v>
      </c>
      <c r="L1072" s="167" t="s">
        <v>6747</v>
      </c>
      <c r="M1072" s="171" t="s">
        <v>3584</v>
      </c>
      <c r="N1072" s="167" t="s">
        <v>6748</v>
      </c>
    </row>
    <row r="1073" spans="1:14" ht="47.25" outlineLevel="1">
      <c r="A1073" s="175" t="s">
        <v>6749</v>
      </c>
      <c r="B1073" s="230">
        <v>56</v>
      </c>
      <c r="C1073" s="168" t="s">
        <v>131</v>
      </c>
      <c r="D1073" s="154" t="s">
        <v>6750</v>
      </c>
      <c r="E1073" s="170">
        <v>0</v>
      </c>
      <c r="F1073" s="167" t="s">
        <v>441</v>
      </c>
      <c r="G1073" s="170" t="s">
        <v>441</v>
      </c>
      <c r="H1073" s="170" t="s">
        <v>441</v>
      </c>
      <c r="I1073" s="170" t="s">
        <v>441</v>
      </c>
      <c r="J1073" s="119" t="s">
        <v>6751</v>
      </c>
      <c r="K1073" s="122">
        <v>41828</v>
      </c>
      <c r="L1073" s="167" t="s">
        <v>6752</v>
      </c>
      <c r="M1073" s="171" t="s">
        <v>3584</v>
      </c>
      <c r="N1073" s="167" t="s">
        <v>6753</v>
      </c>
    </row>
    <row r="1074" spans="1:14" ht="94.5" outlineLevel="1">
      <c r="A1074" s="175" t="s">
        <v>6754</v>
      </c>
      <c r="B1074" s="230">
        <v>57</v>
      </c>
      <c r="C1074" s="168" t="s">
        <v>131</v>
      </c>
      <c r="D1074" s="154" t="s">
        <v>6755</v>
      </c>
      <c r="E1074" s="170">
        <v>0</v>
      </c>
      <c r="F1074" s="167" t="s">
        <v>441</v>
      </c>
      <c r="G1074" s="170" t="s">
        <v>441</v>
      </c>
      <c r="H1074" s="170" t="s">
        <v>441</v>
      </c>
      <c r="I1074" s="170" t="s">
        <v>441</v>
      </c>
      <c r="J1074" s="119">
        <v>6000009204</v>
      </c>
      <c r="K1074" s="122">
        <v>41859</v>
      </c>
      <c r="L1074" s="167" t="s">
        <v>5879</v>
      </c>
      <c r="M1074" s="171" t="s">
        <v>3584</v>
      </c>
      <c r="N1074" s="167" t="s">
        <v>6756</v>
      </c>
    </row>
    <row r="1075" spans="1:14" ht="63" outlineLevel="1">
      <c r="A1075" s="175" t="s">
        <v>6757</v>
      </c>
      <c r="B1075" s="230">
        <v>58</v>
      </c>
      <c r="C1075" s="168" t="s">
        <v>131</v>
      </c>
      <c r="D1075" s="51" t="s">
        <v>6758</v>
      </c>
      <c r="E1075" s="170">
        <v>0</v>
      </c>
      <c r="F1075" s="167" t="s">
        <v>441</v>
      </c>
      <c r="G1075" s="170" t="s">
        <v>441</v>
      </c>
      <c r="H1075" s="170" t="s">
        <v>441</v>
      </c>
      <c r="I1075" s="170" t="s">
        <v>441</v>
      </c>
      <c r="J1075" s="119">
        <v>6000009205</v>
      </c>
      <c r="K1075" s="122">
        <v>41859</v>
      </c>
      <c r="L1075" s="167" t="s">
        <v>5879</v>
      </c>
      <c r="M1075" s="171" t="s">
        <v>3584</v>
      </c>
      <c r="N1075" s="167" t="s">
        <v>6759</v>
      </c>
    </row>
    <row r="1076" spans="1:14" ht="63" outlineLevel="1">
      <c r="A1076" s="175" t="s">
        <v>6760</v>
      </c>
      <c r="B1076" s="230">
        <v>59</v>
      </c>
      <c r="C1076" s="168" t="s">
        <v>131</v>
      </c>
      <c r="D1076" s="154" t="s">
        <v>6761</v>
      </c>
      <c r="E1076" s="170">
        <v>0</v>
      </c>
      <c r="F1076" s="167" t="s">
        <v>441</v>
      </c>
      <c r="G1076" s="170" t="s">
        <v>441</v>
      </c>
      <c r="H1076" s="170" t="s">
        <v>441</v>
      </c>
      <c r="I1076" s="170" t="s">
        <v>441</v>
      </c>
      <c r="J1076" s="119">
        <v>6000009521</v>
      </c>
      <c r="K1076" s="122">
        <v>41897</v>
      </c>
      <c r="L1076" s="167" t="s">
        <v>6762</v>
      </c>
      <c r="M1076" s="171" t="s">
        <v>3584</v>
      </c>
      <c r="N1076" s="167" t="s">
        <v>6763</v>
      </c>
    </row>
    <row r="1077" spans="1:14" ht="47.25" outlineLevel="1">
      <c r="A1077" s="175" t="s">
        <v>6764</v>
      </c>
      <c r="B1077" s="230">
        <v>60</v>
      </c>
      <c r="C1077" s="168" t="s">
        <v>131</v>
      </c>
      <c r="D1077" s="154" t="s">
        <v>6765</v>
      </c>
      <c r="E1077" s="170">
        <v>0</v>
      </c>
      <c r="F1077" s="167" t="s">
        <v>441</v>
      </c>
      <c r="G1077" s="170" t="s">
        <v>441</v>
      </c>
      <c r="H1077" s="170" t="s">
        <v>441</v>
      </c>
      <c r="I1077" s="170" t="s">
        <v>441</v>
      </c>
      <c r="J1077" s="119" t="s">
        <v>6766</v>
      </c>
      <c r="K1077" s="122">
        <v>41886</v>
      </c>
      <c r="L1077" s="167" t="s">
        <v>6767</v>
      </c>
      <c r="M1077" s="171" t="s">
        <v>3584</v>
      </c>
      <c r="N1077" s="167" t="s">
        <v>6768</v>
      </c>
    </row>
    <row r="1078" spans="1:14" ht="47.25" outlineLevel="1">
      <c r="A1078" s="175" t="s">
        <v>6769</v>
      </c>
      <c r="B1078" s="230">
        <v>61</v>
      </c>
      <c r="C1078" s="168" t="s">
        <v>131</v>
      </c>
      <c r="D1078" s="154" t="s">
        <v>6770</v>
      </c>
      <c r="E1078" s="170">
        <v>0</v>
      </c>
      <c r="F1078" s="167" t="s">
        <v>441</v>
      </c>
      <c r="G1078" s="170" t="s">
        <v>441</v>
      </c>
      <c r="H1078" s="170" t="s">
        <v>441</v>
      </c>
      <c r="I1078" s="170" t="s">
        <v>441</v>
      </c>
      <c r="J1078" s="119" t="s">
        <v>6771</v>
      </c>
      <c r="K1078" s="122">
        <v>40533</v>
      </c>
      <c r="L1078" s="167" t="s">
        <v>6772</v>
      </c>
      <c r="M1078" s="171" t="s">
        <v>3584</v>
      </c>
      <c r="N1078" s="167" t="s">
        <v>6773</v>
      </c>
    </row>
    <row r="1079" spans="1:14" ht="78.75" outlineLevel="1">
      <c r="A1079" s="175" t="s">
        <v>6774</v>
      </c>
      <c r="B1079" s="230">
        <v>62</v>
      </c>
      <c r="C1079" s="168" t="s">
        <v>131</v>
      </c>
      <c r="D1079" s="154" t="s">
        <v>6775</v>
      </c>
      <c r="E1079" s="170">
        <v>0</v>
      </c>
      <c r="F1079" s="167" t="s">
        <v>441</v>
      </c>
      <c r="G1079" s="170" t="s">
        <v>441</v>
      </c>
      <c r="H1079" s="170" t="s">
        <v>441</v>
      </c>
      <c r="I1079" s="170" t="s">
        <v>441</v>
      </c>
      <c r="J1079" s="119" t="s">
        <v>6776</v>
      </c>
      <c r="K1079" s="122">
        <v>39638</v>
      </c>
      <c r="L1079" s="167" t="s">
        <v>6777</v>
      </c>
      <c r="M1079" s="171" t="s">
        <v>3584</v>
      </c>
      <c r="N1079" s="167" t="s">
        <v>6778</v>
      </c>
    </row>
    <row r="1080" spans="1:14" ht="78.75" outlineLevel="1">
      <c r="A1080" s="175" t="s">
        <v>6779</v>
      </c>
      <c r="B1080" s="230">
        <v>63</v>
      </c>
      <c r="C1080" s="168" t="s">
        <v>131</v>
      </c>
      <c r="D1080" s="154" t="s">
        <v>6780</v>
      </c>
      <c r="E1080" s="170">
        <v>0</v>
      </c>
      <c r="F1080" s="167" t="s">
        <v>441</v>
      </c>
      <c r="G1080" s="170" t="s">
        <v>441</v>
      </c>
      <c r="H1080" s="170" t="s">
        <v>441</v>
      </c>
      <c r="I1080" s="170" t="s">
        <v>441</v>
      </c>
      <c r="J1080" s="119" t="s">
        <v>6781</v>
      </c>
      <c r="K1080" s="122" t="s">
        <v>6782</v>
      </c>
      <c r="L1080" s="167" t="s">
        <v>6783</v>
      </c>
      <c r="M1080" s="171" t="s">
        <v>3584</v>
      </c>
      <c r="N1080" s="167" t="s">
        <v>6784</v>
      </c>
    </row>
    <row r="1081" spans="1:14" ht="47.25" outlineLevel="1">
      <c r="A1081" s="175" t="s">
        <v>6785</v>
      </c>
      <c r="B1081" s="230">
        <v>64</v>
      </c>
      <c r="C1081" s="168" t="s">
        <v>131</v>
      </c>
      <c r="D1081" s="154" t="s">
        <v>6786</v>
      </c>
      <c r="E1081" s="170">
        <v>0</v>
      </c>
      <c r="F1081" s="167" t="s">
        <v>441</v>
      </c>
      <c r="G1081" s="170" t="s">
        <v>441</v>
      </c>
      <c r="H1081" s="170" t="s">
        <v>441</v>
      </c>
      <c r="I1081" s="170" t="s">
        <v>441</v>
      </c>
      <c r="J1081" s="119">
        <v>6000009397</v>
      </c>
      <c r="K1081" s="122">
        <v>41865</v>
      </c>
      <c r="L1081" s="167" t="s">
        <v>6787</v>
      </c>
      <c r="M1081" s="171" t="s">
        <v>3584</v>
      </c>
      <c r="N1081" s="167" t="s">
        <v>6788</v>
      </c>
    </row>
    <row r="1082" spans="1:14" ht="78.75" outlineLevel="1">
      <c r="A1082" s="175" t="s">
        <v>6789</v>
      </c>
      <c r="B1082" s="230">
        <v>65</v>
      </c>
      <c r="C1082" s="168" t="s">
        <v>131</v>
      </c>
      <c r="D1082" s="154" t="s">
        <v>6790</v>
      </c>
      <c r="E1082" s="170">
        <v>0</v>
      </c>
      <c r="F1082" s="167" t="s">
        <v>441</v>
      </c>
      <c r="G1082" s="170" t="s">
        <v>441</v>
      </c>
      <c r="H1082" s="170" t="s">
        <v>441</v>
      </c>
      <c r="I1082" s="170" t="s">
        <v>441</v>
      </c>
      <c r="J1082" s="119">
        <v>6000009546</v>
      </c>
      <c r="K1082" s="122">
        <v>41892</v>
      </c>
      <c r="L1082" s="167" t="s">
        <v>6791</v>
      </c>
      <c r="M1082" s="171" t="s">
        <v>3584</v>
      </c>
      <c r="N1082" s="167" t="s">
        <v>6792</v>
      </c>
    </row>
    <row r="1083" spans="1:14" ht="47.25" outlineLevel="1">
      <c r="A1083" s="175" t="s">
        <v>6793</v>
      </c>
      <c r="B1083" s="230">
        <v>66</v>
      </c>
      <c r="C1083" s="168" t="s">
        <v>131</v>
      </c>
      <c r="D1083" s="154" t="s">
        <v>6794</v>
      </c>
      <c r="E1083" s="170">
        <v>0</v>
      </c>
      <c r="F1083" s="167" t="s">
        <v>441</v>
      </c>
      <c r="G1083" s="170" t="s">
        <v>441</v>
      </c>
      <c r="H1083" s="170" t="s">
        <v>441</v>
      </c>
      <c r="I1083" s="170" t="s">
        <v>441</v>
      </c>
      <c r="J1083" s="119">
        <v>6000009547</v>
      </c>
      <c r="K1083" s="122">
        <v>41906</v>
      </c>
      <c r="L1083" s="167" t="s">
        <v>6795</v>
      </c>
      <c r="M1083" s="171" t="s">
        <v>3584</v>
      </c>
      <c r="N1083" s="167" t="s">
        <v>6796</v>
      </c>
    </row>
    <row r="1084" spans="1:14" ht="63" outlineLevel="1">
      <c r="A1084" s="175" t="s">
        <v>6797</v>
      </c>
      <c r="B1084" s="230">
        <v>67</v>
      </c>
      <c r="C1084" s="168" t="s">
        <v>131</v>
      </c>
      <c r="D1084" s="154" t="s">
        <v>6798</v>
      </c>
      <c r="E1084" s="170">
        <v>0</v>
      </c>
      <c r="F1084" s="167" t="s">
        <v>441</v>
      </c>
      <c r="G1084" s="170" t="s">
        <v>441</v>
      </c>
      <c r="H1084" s="170" t="s">
        <v>441</v>
      </c>
      <c r="I1084" s="170" t="s">
        <v>441</v>
      </c>
      <c r="J1084" s="119">
        <v>6000009650</v>
      </c>
      <c r="K1084" s="122">
        <v>41901</v>
      </c>
      <c r="L1084" s="167" t="s">
        <v>6799</v>
      </c>
      <c r="M1084" s="171" t="s">
        <v>3584</v>
      </c>
      <c r="N1084" s="167" t="s">
        <v>6800</v>
      </c>
    </row>
    <row r="1085" spans="1:14" ht="63" outlineLevel="1">
      <c r="A1085" s="175" t="s">
        <v>6801</v>
      </c>
      <c r="B1085" s="230">
        <v>68</v>
      </c>
      <c r="C1085" s="168" t="s">
        <v>131</v>
      </c>
      <c r="D1085" s="154" t="s">
        <v>6802</v>
      </c>
      <c r="E1085" s="170">
        <v>0</v>
      </c>
      <c r="F1085" s="167" t="s">
        <v>441</v>
      </c>
      <c r="G1085" s="170" t="s">
        <v>441</v>
      </c>
      <c r="H1085" s="170" t="s">
        <v>441</v>
      </c>
      <c r="I1085" s="170" t="s">
        <v>441</v>
      </c>
      <c r="J1085" s="119">
        <v>6000009714</v>
      </c>
      <c r="K1085" s="122">
        <v>41918</v>
      </c>
      <c r="L1085" s="167" t="s">
        <v>6803</v>
      </c>
      <c r="M1085" s="171" t="s">
        <v>3584</v>
      </c>
      <c r="N1085" s="167" t="s">
        <v>6804</v>
      </c>
    </row>
    <row r="1086" spans="1:14" ht="47.25" outlineLevel="1">
      <c r="A1086" s="175" t="s">
        <v>6805</v>
      </c>
      <c r="B1086" s="230">
        <v>69</v>
      </c>
      <c r="C1086" s="168" t="s">
        <v>131</v>
      </c>
      <c r="D1086" s="154" t="s">
        <v>6806</v>
      </c>
      <c r="E1086" s="170">
        <v>0</v>
      </c>
      <c r="F1086" s="167" t="s">
        <v>441</v>
      </c>
      <c r="G1086" s="170" t="s">
        <v>441</v>
      </c>
      <c r="H1086" s="170" t="s">
        <v>441</v>
      </c>
      <c r="I1086" s="170" t="s">
        <v>441</v>
      </c>
      <c r="J1086" s="119">
        <v>6000009870</v>
      </c>
      <c r="K1086" s="122">
        <v>41948</v>
      </c>
      <c r="L1086" s="167" t="s">
        <v>6807</v>
      </c>
      <c r="M1086" s="171" t="s">
        <v>3584</v>
      </c>
      <c r="N1086" s="167" t="s">
        <v>6808</v>
      </c>
    </row>
    <row r="1087" spans="1:14" ht="16.5" customHeight="1" outlineLevel="1">
      <c r="A1087" s="407" t="s">
        <v>6809</v>
      </c>
      <c r="B1087" s="408">
        <v>70</v>
      </c>
      <c r="C1087" s="397" t="s">
        <v>131</v>
      </c>
      <c r="D1087" s="409" t="s">
        <v>6810</v>
      </c>
      <c r="E1087" s="399">
        <v>0</v>
      </c>
      <c r="F1087" s="399" t="s">
        <v>441</v>
      </c>
      <c r="G1087" s="399" t="s">
        <v>441</v>
      </c>
      <c r="H1087" s="399" t="s">
        <v>441</v>
      </c>
      <c r="I1087" s="399" t="s">
        <v>441</v>
      </c>
      <c r="J1087" s="119">
        <v>8867</v>
      </c>
      <c r="K1087" s="122">
        <v>41773</v>
      </c>
      <c r="L1087" s="167" t="s">
        <v>303</v>
      </c>
      <c r="M1087" s="171" t="s">
        <v>3584</v>
      </c>
      <c r="N1087" s="394" t="s">
        <v>6811</v>
      </c>
    </row>
    <row r="1088" spans="1:14" ht="63" outlineLevel="1">
      <c r="A1088" s="407"/>
      <c r="B1088" s="408"/>
      <c r="C1088" s="397"/>
      <c r="D1088" s="409"/>
      <c r="E1088" s="399"/>
      <c r="F1088" s="399"/>
      <c r="G1088" s="399"/>
      <c r="H1088" s="399"/>
      <c r="I1088" s="399"/>
      <c r="J1088" s="119">
        <v>8827</v>
      </c>
      <c r="K1088" s="122">
        <v>41801</v>
      </c>
      <c r="L1088" s="167" t="s">
        <v>6812</v>
      </c>
      <c r="M1088" s="171" t="s">
        <v>3584</v>
      </c>
      <c r="N1088" s="394"/>
    </row>
    <row r="1089" spans="1:14" ht="63" outlineLevel="1">
      <c r="A1089" s="175" t="s">
        <v>6813</v>
      </c>
      <c r="B1089" s="211" t="s">
        <v>386</v>
      </c>
      <c r="C1089" s="168" t="s">
        <v>131</v>
      </c>
      <c r="D1089" s="169" t="s">
        <v>6814</v>
      </c>
      <c r="E1089" s="170">
        <v>80.933039999999991</v>
      </c>
      <c r="F1089" s="167" t="s">
        <v>6506</v>
      </c>
      <c r="G1089" s="170" t="s">
        <v>537</v>
      </c>
      <c r="H1089" s="170" t="s">
        <v>6507</v>
      </c>
      <c r="I1089" s="170" t="s">
        <v>539</v>
      </c>
      <c r="J1089" s="119">
        <v>7969</v>
      </c>
      <c r="K1089" s="122">
        <v>41570</v>
      </c>
      <c r="L1089" s="167" t="s">
        <v>6815</v>
      </c>
      <c r="M1089" s="171" t="s">
        <v>3584</v>
      </c>
      <c r="N1089" s="167" t="s">
        <v>6816</v>
      </c>
    </row>
    <row r="1090" spans="1:14" s="157" customFormat="1" ht="31.5" outlineLevel="1">
      <c r="A1090" s="175" t="s">
        <v>6817</v>
      </c>
      <c r="B1090" s="211" t="s">
        <v>387</v>
      </c>
      <c r="C1090" s="155" t="s">
        <v>131</v>
      </c>
      <c r="D1090" s="156" t="s">
        <v>6818</v>
      </c>
      <c r="E1090" s="170">
        <v>39.606250000000003</v>
      </c>
      <c r="F1090" s="167" t="s">
        <v>6506</v>
      </c>
      <c r="G1090" s="170" t="s">
        <v>6536</v>
      </c>
      <c r="H1090" s="170" t="s">
        <v>4669</v>
      </c>
      <c r="I1090" s="170" t="s">
        <v>6537</v>
      </c>
      <c r="J1090" s="119">
        <v>8189</v>
      </c>
      <c r="K1090" s="122">
        <v>41614</v>
      </c>
      <c r="L1090" s="167" t="s">
        <v>6540</v>
      </c>
      <c r="M1090" s="171" t="s">
        <v>3584</v>
      </c>
      <c r="N1090" s="167" t="s">
        <v>6819</v>
      </c>
    </row>
    <row r="1091" spans="1:14" ht="63" outlineLevel="1">
      <c r="A1091" s="175" t="s">
        <v>6820</v>
      </c>
      <c r="B1091" s="211" t="s">
        <v>388</v>
      </c>
      <c r="C1091" s="168" t="s">
        <v>131</v>
      </c>
      <c r="D1091" s="169" t="s">
        <v>6821</v>
      </c>
      <c r="E1091" s="170">
        <v>22.177250000000001</v>
      </c>
      <c r="F1091" s="167" t="s">
        <v>3682</v>
      </c>
      <c r="G1091" s="170" t="s">
        <v>6566</v>
      </c>
      <c r="H1091" s="170" t="s">
        <v>3194</v>
      </c>
      <c r="I1091" s="170" t="s">
        <v>6567</v>
      </c>
      <c r="J1091" s="119">
        <v>7621</v>
      </c>
      <c r="K1091" s="122">
        <v>41509</v>
      </c>
      <c r="L1091" s="167" t="s">
        <v>6822</v>
      </c>
      <c r="M1091" s="171" t="s">
        <v>3584</v>
      </c>
      <c r="N1091" s="167" t="s">
        <v>6823</v>
      </c>
    </row>
    <row r="1092" spans="1:14" ht="63" outlineLevel="1">
      <c r="A1092" s="175" t="s">
        <v>6824</v>
      </c>
      <c r="B1092" s="211" t="s">
        <v>389</v>
      </c>
      <c r="C1092" s="168" t="s">
        <v>131</v>
      </c>
      <c r="D1092" s="169" t="s">
        <v>6825</v>
      </c>
      <c r="E1092" s="170">
        <v>48.987220000000001</v>
      </c>
      <c r="F1092" s="167" t="s">
        <v>1318</v>
      </c>
      <c r="G1092" s="170" t="s">
        <v>6542</v>
      </c>
      <c r="H1092" s="170" t="s">
        <v>6543</v>
      </c>
      <c r="I1092" s="170" t="s">
        <v>6544</v>
      </c>
      <c r="J1092" s="119">
        <v>8332</v>
      </c>
      <c r="K1092" s="122">
        <v>41640</v>
      </c>
      <c r="L1092" s="167" t="s">
        <v>6826</v>
      </c>
      <c r="M1092" s="171" t="s">
        <v>3584</v>
      </c>
      <c r="N1092" s="167" t="s">
        <v>6827</v>
      </c>
    </row>
    <row r="1093" spans="1:14" ht="47.25" outlineLevel="1">
      <c r="A1093" s="175" t="s">
        <v>6828</v>
      </c>
      <c r="B1093" s="211" t="s">
        <v>390</v>
      </c>
      <c r="C1093" s="168" t="s">
        <v>131</v>
      </c>
      <c r="D1093" s="154" t="s">
        <v>6829</v>
      </c>
      <c r="E1093" s="170">
        <v>0</v>
      </c>
      <c r="F1093" s="167" t="s">
        <v>4518</v>
      </c>
      <c r="G1093" s="170" t="s">
        <v>6571</v>
      </c>
      <c r="H1093" s="170" t="s">
        <v>3050</v>
      </c>
      <c r="I1093" s="170" t="s">
        <v>6572</v>
      </c>
      <c r="J1093" s="119">
        <v>8232</v>
      </c>
      <c r="K1093" s="122">
        <v>41625</v>
      </c>
      <c r="L1093" s="167" t="s">
        <v>6830</v>
      </c>
      <c r="M1093" s="171" t="s">
        <v>3584</v>
      </c>
      <c r="N1093" s="167" t="s">
        <v>6831</v>
      </c>
    </row>
    <row r="1094" spans="1:14" ht="47.25" outlineLevel="1">
      <c r="A1094" s="175" t="s">
        <v>6832</v>
      </c>
      <c r="B1094" s="211" t="s">
        <v>391</v>
      </c>
      <c r="C1094" s="168" t="s">
        <v>131</v>
      </c>
      <c r="D1094" s="154" t="s">
        <v>6833</v>
      </c>
      <c r="E1094" s="170">
        <v>36.949759999999998</v>
      </c>
      <c r="F1094" s="167" t="s">
        <v>3682</v>
      </c>
      <c r="G1094" s="170" t="s">
        <v>6576</v>
      </c>
      <c r="H1094" s="170" t="s">
        <v>6577</v>
      </c>
      <c r="I1094" s="170" t="s">
        <v>6578</v>
      </c>
      <c r="J1094" s="119">
        <v>7482</v>
      </c>
      <c r="K1094" s="122">
        <v>41481</v>
      </c>
      <c r="L1094" s="167" t="s">
        <v>6834</v>
      </c>
      <c r="M1094" s="171" t="s">
        <v>3584</v>
      </c>
      <c r="N1094" s="167" t="s">
        <v>6835</v>
      </c>
    </row>
    <row r="1095" spans="1:14" ht="63" outlineLevel="1">
      <c r="A1095" s="175" t="s">
        <v>6836</v>
      </c>
      <c r="B1095" s="211" t="s">
        <v>392</v>
      </c>
      <c r="C1095" s="168" t="s">
        <v>131</v>
      </c>
      <c r="D1095" s="169" t="s">
        <v>6837</v>
      </c>
      <c r="E1095" s="170">
        <v>40.58117</v>
      </c>
      <c r="F1095" s="167" t="s">
        <v>3682</v>
      </c>
      <c r="G1095" s="170" t="s">
        <v>6576</v>
      </c>
      <c r="H1095" s="170" t="s">
        <v>6577</v>
      </c>
      <c r="I1095" s="170" t="s">
        <v>6578</v>
      </c>
      <c r="J1095" s="119">
        <v>8282</v>
      </c>
      <c r="K1095" s="122">
        <v>41627</v>
      </c>
      <c r="L1095" s="167" t="s">
        <v>6838</v>
      </c>
      <c r="M1095" s="171" t="s">
        <v>3584</v>
      </c>
      <c r="N1095" s="167" t="s">
        <v>6839</v>
      </c>
    </row>
    <row r="1096" spans="1:14" ht="31.5" outlineLevel="1">
      <c r="A1096" s="175" t="s">
        <v>6840</v>
      </c>
      <c r="B1096" s="211" t="s">
        <v>393</v>
      </c>
      <c r="C1096" s="168" t="s">
        <v>131</v>
      </c>
      <c r="D1096" s="169" t="s">
        <v>6841</v>
      </c>
      <c r="E1096" s="170">
        <v>0</v>
      </c>
      <c r="F1096" s="167" t="s">
        <v>1318</v>
      </c>
      <c r="G1096" s="170" t="s">
        <v>6612</v>
      </c>
      <c r="H1096" s="170" t="s">
        <v>6613</v>
      </c>
      <c r="I1096" s="170" t="s">
        <v>6614</v>
      </c>
      <c r="J1096" s="119">
        <v>8820</v>
      </c>
      <c r="K1096" s="122">
        <v>41766</v>
      </c>
      <c r="L1096" s="167" t="s">
        <v>6842</v>
      </c>
      <c r="M1096" s="171" t="s">
        <v>3584</v>
      </c>
      <c r="N1096" s="167" t="s">
        <v>6843</v>
      </c>
    </row>
  </sheetData>
  <customSheetViews>
    <customSheetView guid="{AD7E442E-DD5C-42DD-BCA2-ACC5576F7C88}" scale="80" showPageBreaks="1" fitToPage="1" printArea="1"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1"/>
      <headerFooter>
        <oddFooter>&amp;R&amp;P</oddFooter>
      </headerFooter>
    </customSheetView>
    <customSheetView guid="{A211E8FE-0EB8-4B84-973D-E1AEAFDEA977}" scale="80" showPageBreaks="1" fitToPage="1" printArea="1" state="hidden"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2"/>
      <headerFooter>
        <oddFooter>&amp;R&amp;P</oddFooter>
      </headerFooter>
    </customSheetView>
  </customSheetViews>
  <mergeCells count="524">
    <mergeCell ref="A8:D8"/>
    <mergeCell ref="B9:D9"/>
    <mergeCell ref="B10:D10"/>
    <mergeCell ref="N13:N14"/>
    <mergeCell ref="B19:D19"/>
    <mergeCell ref="N22:N24"/>
    <mergeCell ref="A2:N3"/>
    <mergeCell ref="A5:A6"/>
    <mergeCell ref="B5:B6"/>
    <mergeCell ref="C5:C6"/>
    <mergeCell ref="D5:D6"/>
    <mergeCell ref="E5:E6"/>
    <mergeCell ref="F5:I5"/>
    <mergeCell ref="J5:L5"/>
    <mergeCell ref="M5:M6"/>
    <mergeCell ref="N5:N6"/>
    <mergeCell ref="B190:D190"/>
    <mergeCell ref="N194:N196"/>
    <mergeCell ref="N199:N201"/>
    <mergeCell ref="N202:N203"/>
    <mergeCell ref="N204:N207"/>
    <mergeCell ref="N208:N209"/>
    <mergeCell ref="N25:N31"/>
    <mergeCell ref="N33:N34"/>
    <mergeCell ref="N35:N39"/>
    <mergeCell ref="N185:N186"/>
    <mergeCell ref="N187:N188"/>
    <mergeCell ref="B189:D189"/>
    <mergeCell ref="N210:N211"/>
    <mergeCell ref="N214:N216"/>
    <mergeCell ref="N217:N220"/>
    <mergeCell ref="E221:E231"/>
    <mergeCell ref="F221:F231"/>
    <mergeCell ref="G221:G231"/>
    <mergeCell ref="H221:H231"/>
    <mergeCell ref="I221:I231"/>
    <mergeCell ref="N221:N228"/>
    <mergeCell ref="N229:N231"/>
    <mergeCell ref="A222:A227"/>
    <mergeCell ref="B222:B227"/>
    <mergeCell ref="C222:C227"/>
    <mergeCell ref="D222:D227"/>
    <mergeCell ref="M222:M227"/>
    <mergeCell ref="A229:A230"/>
    <mergeCell ref="B229:B230"/>
    <mergeCell ref="C229:C230"/>
    <mergeCell ref="D229:D230"/>
    <mergeCell ref="M229:M230"/>
    <mergeCell ref="A233:A234"/>
    <mergeCell ref="B233:B234"/>
    <mergeCell ref="C233:C234"/>
    <mergeCell ref="D233:D234"/>
    <mergeCell ref="N235:N238"/>
    <mergeCell ref="A237:A238"/>
    <mergeCell ref="B237:B238"/>
    <mergeCell ref="C237:C238"/>
    <mergeCell ref="D237:D238"/>
    <mergeCell ref="E232:E238"/>
    <mergeCell ref="F232:F238"/>
    <mergeCell ref="G232:G238"/>
    <mergeCell ref="H232:H238"/>
    <mergeCell ref="I232:I238"/>
    <mergeCell ref="N232:N234"/>
    <mergeCell ref="B240:D240"/>
    <mergeCell ref="N247:N252"/>
    <mergeCell ref="N253:N255"/>
    <mergeCell ref="N256:N257"/>
    <mergeCell ref="A309:A317"/>
    <mergeCell ref="B309:B317"/>
    <mergeCell ref="C309:C317"/>
    <mergeCell ref="D309:D317"/>
    <mergeCell ref="E309:E317"/>
    <mergeCell ref="N309:N317"/>
    <mergeCell ref="A322:A323"/>
    <mergeCell ref="B322:B323"/>
    <mergeCell ref="C322:C323"/>
    <mergeCell ref="D322:D323"/>
    <mergeCell ref="E322:E323"/>
    <mergeCell ref="N322:N323"/>
    <mergeCell ref="A318:A321"/>
    <mergeCell ref="B318:B321"/>
    <mergeCell ref="C318:C321"/>
    <mergeCell ref="D318:D321"/>
    <mergeCell ref="E318:E321"/>
    <mergeCell ref="N318:N321"/>
    <mergeCell ref="A327:A328"/>
    <mergeCell ref="B327:B328"/>
    <mergeCell ref="C327:C328"/>
    <mergeCell ref="D327:D328"/>
    <mergeCell ref="E327:E328"/>
    <mergeCell ref="N327:N328"/>
    <mergeCell ref="A324:A326"/>
    <mergeCell ref="B324:B326"/>
    <mergeCell ref="C324:C326"/>
    <mergeCell ref="D324:D326"/>
    <mergeCell ref="E324:E326"/>
    <mergeCell ref="N324:N326"/>
    <mergeCell ref="A332:A334"/>
    <mergeCell ref="B332:B334"/>
    <mergeCell ref="C332:C334"/>
    <mergeCell ref="D332:D334"/>
    <mergeCell ref="E332:E334"/>
    <mergeCell ref="N332:N334"/>
    <mergeCell ref="A329:A331"/>
    <mergeCell ref="B329:B331"/>
    <mergeCell ref="C329:C331"/>
    <mergeCell ref="D329:D331"/>
    <mergeCell ref="E329:E331"/>
    <mergeCell ref="N329:N331"/>
    <mergeCell ref="L338:L339"/>
    <mergeCell ref="M338:M339"/>
    <mergeCell ref="N338:N344"/>
    <mergeCell ref="G340:G341"/>
    <mergeCell ref="H340:H341"/>
    <mergeCell ref="I340:I341"/>
    <mergeCell ref="G342:G344"/>
    <mergeCell ref="B335:D335"/>
    <mergeCell ref="B336:D336"/>
    <mergeCell ref="B338:B339"/>
    <mergeCell ref="C338:C339"/>
    <mergeCell ref="D338:D339"/>
    <mergeCell ref="A340:A341"/>
    <mergeCell ref="B340:B341"/>
    <mergeCell ref="C340:C341"/>
    <mergeCell ref="D340:D341"/>
    <mergeCell ref="E340:E341"/>
    <mergeCell ref="F340:F341"/>
    <mergeCell ref="E338:E339"/>
    <mergeCell ref="J338:J339"/>
    <mergeCell ref="K338:K339"/>
    <mergeCell ref="A338:A339"/>
    <mergeCell ref="A353:A354"/>
    <mergeCell ref="B353:B354"/>
    <mergeCell ref="C353:C354"/>
    <mergeCell ref="D353:D354"/>
    <mergeCell ref="E353:E354"/>
    <mergeCell ref="J353:J354"/>
    <mergeCell ref="A342:A344"/>
    <mergeCell ref="B342:B344"/>
    <mergeCell ref="C342:C344"/>
    <mergeCell ref="D342:D344"/>
    <mergeCell ref="E342:E344"/>
    <mergeCell ref="F342:F344"/>
    <mergeCell ref="K353:K354"/>
    <mergeCell ref="L353:L354"/>
    <mergeCell ref="M353:M354"/>
    <mergeCell ref="N353:N354"/>
    <mergeCell ref="N355:N358"/>
    <mergeCell ref="N362:N368"/>
    <mergeCell ref="H342:H344"/>
    <mergeCell ref="I342:I344"/>
    <mergeCell ref="N347:N348"/>
    <mergeCell ref="N351:N352"/>
    <mergeCell ref="N369:N374"/>
    <mergeCell ref="A375:A376"/>
    <mergeCell ref="B375:B376"/>
    <mergeCell ref="C375:C376"/>
    <mergeCell ref="D375:D376"/>
    <mergeCell ref="E375:E376"/>
    <mergeCell ref="J375:J376"/>
    <mergeCell ref="K375:K376"/>
    <mergeCell ref="L375:L376"/>
    <mergeCell ref="M375:M376"/>
    <mergeCell ref="B395:D395"/>
    <mergeCell ref="N398:N401"/>
    <mergeCell ref="N403:N414"/>
    <mergeCell ref="N375:N377"/>
    <mergeCell ref="N378:N383"/>
    <mergeCell ref="A384:A385"/>
    <mergeCell ref="B384:B385"/>
    <mergeCell ref="C384:C385"/>
    <mergeCell ref="D384:D385"/>
    <mergeCell ref="E384:E385"/>
    <mergeCell ref="J384:J385"/>
    <mergeCell ref="K384:K385"/>
    <mergeCell ref="L384:L385"/>
    <mergeCell ref="N416:N417"/>
    <mergeCell ref="N419:N425"/>
    <mergeCell ref="N426:N432"/>
    <mergeCell ref="N433:N435"/>
    <mergeCell ref="N436:N438"/>
    <mergeCell ref="N439:N455"/>
    <mergeCell ref="M384:M385"/>
    <mergeCell ref="N384:N386"/>
    <mergeCell ref="N387:N389"/>
    <mergeCell ref="A498:A499"/>
    <mergeCell ref="B498:B499"/>
    <mergeCell ref="C498:C499"/>
    <mergeCell ref="D498:D499"/>
    <mergeCell ref="E498:E499"/>
    <mergeCell ref="N498:N499"/>
    <mergeCell ref="G477:G478"/>
    <mergeCell ref="H477:H478"/>
    <mergeCell ref="I477:I478"/>
    <mergeCell ref="N477:N478"/>
    <mergeCell ref="A493:A497"/>
    <mergeCell ref="B493:B497"/>
    <mergeCell ref="C493:C497"/>
    <mergeCell ref="D493:D497"/>
    <mergeCell ref="E493:E497"/>
    <mergeCell ref="N493:N497"/>
    <mergeCell ref="A477:A478"/>
    <mergeCell ref="B477:B478"/>
    <mergeCell ref="C477:C478"/>
    <mergeCell ref="D477:D478"/>
    <mergeCell ref="E477:E478"/>
    <mergeCell ref="F477:F478"/>
    <mergeCell ref="N504:N505"/>
    <mergeCell ref="N506:N507"/>
    <mergeCell ref="N512:N514"/>
    <mergeCell ref="N522:N525"/>
    <mergeCell ref="N526:N527"/>
    <mergeCell ref="N529:N530"/>
    <mergeCell ref="B500:D500"/>
    <mergeCell ref="B501:D501"/>
    <mergeCell ref="F504:F505"/>
    <mergeCell ref="G504:G505"/>
    <mergeCell ref="H504:H505"/>
    <mergeCell ref="I504:I505"/>
    <mergeCell ref="N532:N536"/>
    <mergeCell ref="A533:A534"/>
    <mergeCell ref="B533:B534"/>
    <mergeCell ref="C533:C534"/>
    <mergeCell ref="D533:D534"/>
    <mergeCell ref="E533:E534"/>
    <mergeCell ref="J533:J534"/>
    <mergeCell ref="K533:K534"/>
    <mergeCell ref="L533:L534"/>
    <mergeCell ref="M533:M534"/>
    <mergeCell ref="N537:N539"/>
    <mergeCell ref="N541:N543"/>
    <mergeCell ref="A542:A543"/>
    <mergeCell ref="B542:B543"/>
    <mergeCell ref="C542:C543"/>
    <mergeCell ref="D542:D543"/>
    <mergeCell ref="E542:E543"/>
    <mergeCell ref="J542:J543"/>
    <mergeCell ref="K542:K543"/>
    <mergeCell ref="L542:L543"/>
    <mergeCell ref="M542:M543"/>
    <mergeCell ref="N544:N551"/>
    <mergeCell ref="A545:A546"/>
    <mergeCell ref="B545:B546"/>
    <mergeCell ref="C545:C546"/>
    <mergeCell ref="D545:D546"/>
    <mergeCell ref="E545:E546"/>
    <mergeCell ref="J545:J546"/>
    <mergeCell ref="K545:K546"/>
    <mergeCell ref="L545:L546"/>
    <mergeCell ref="L555:L556"/>
    <mergeCell ref="M555:M556"/>
    <mergeCell ref="M545:M546"/>
    <mergeCell ref="A553:A554"/>
    <mergeCell ref="B553:B554"/>
    <mergeCell ref="C553:C554"/>
    <mergeCell ref="D553:D554"/>
    <mergeCell ref="E553:E554"/>
    <mergeCell ref="J553:J554"/>
    <mergeCell ref="K553:K554"/>
    <mergeCell ref="L553:L554"/>
    <mergeCell ref="M553:M554"/>
    <mergeCell ref="K557:K558"/>
    <mergeCell ref="L557:L558"/>
    <mergeCell ref="M557:M558"/>
    <mergeCell ref="N560:N563"/>
    <mergeCell ref="N564:N571"/>
    <mergeCell ref="A565:A566"/>
    <mergeCell ref="B565:B566"/>
    <mergeCell ref="C565:C566"/>
    <mergeCell ref="D565:D566"/>
    <mergeCell ref="E565:E566"/>
    <mergeCell ref="A557:A558"/>
    <mergeCell ref="B557:B558"/>
    <mergeCell ref="C557:C558"/>
    <mergeCell ref="D557:D558"/>
    <mergeCell ref="E557:E558"/>
    <mergeCell ref="J557:J558"/>
    <mergeCell ref="N553:N559"/>
    <mergeCell ref="A555:A556"/>
    <mergeCell ref="B555:B556"/>
    <mergeCell ref="C555:C556"/>
    <mergeCell ref="D555:D556"/>
    <mergeCell ref="E555:E556"/>
    <mergeCell ref="J555:J556"/>
    <mergeCell ref="K555:K556"/>
    <mergeCell ref="M573:M574"/>
    <mergeCell ref="N575:N577"/>
    <mergeCell ref="N579:N584"/>
    <mergeCell ref="K581:K582"/>
    <mergeCell ref="L581:L582"/>
    <mergeCell ref="M581:M582"/>
    <mergeCell ref="K583:K584"/>
    <mergeCell ref="J565:J566"/>
    <mergeCell ref="K565:K566"/>
    <mergeCell ref="L565:L566"/>
    <mergeCell ref="M565:M566"/>
    <mergeCell ref="N572:N574"/>
    <mergeCell ref="L583:L584"/>
    <mergeCell ref="M583:M584"/>
    <mergeCell ref="A581:A582"/>
    <mergeCell ref="B581:B582"/>
    <mergeCell ref="C581:C582"/>
    <mergeCell ref="D581:D582"/>
    <mergeCell ref="E581:E582"/>
    <mergeCell ref="J581:J582"/>
    <mergeCell ref="J573:J574"/>
    <mergeCell ref="K573:K574"/>
    <mergeCell ref="L573:L574"/>
    <mergeCell ref="A573:A574"/>
    <mergeCell ref="B573:B574"/>
    <mergeCell ref="C573:C574"/>
    <mergeCell ref="D573:D574"/>
    <mergeCell ref="E573:E574"/>
    <mergeCell ref="A585:A586"/>
    <mergeCell ref="B585:B586"/>
    <mergeCell ref="C585:C586"/>
    <mergeCell ref="D585:D586"/>
    <mergeCell ref="E585:E586"/>
    <mergeCell ref="F585:F586"/>
    <mergeCell ref="J585:J586"/>
    <mergeCell ref="K585:K586"/>
    <mergeCell ref="A583:A584"/>
    <mergeCell ref="B583:B584"/>
    <mergeCell ref="C583:C584"/>
    <mergeCell ref="D583:D584"/>
    <mergeCell ref="E583:E584"/>
    <mergeCell ref="J583:J584"/>
    <mergeCell ref="L585:L586"/>
    <mergeCell ref="M585:M586"/>
    <mergeCell ref="N585:N601"/>
    <mergeCell ref="A589:A590"/>
    <mergeCell ref="B589:B590"/>
    <mergeCell ref="C589:C590"/>
    <mergeCell ref="D589:D590"/>
    <mergeCell ref="E589:E590"/>
    <mergeCell ref="F589:F590"/>
    <mergeCell ref="J589:J590"/>
    <mergeCell ref="K589:K590"/>
    <mergeCell ref="L589:L590"/>
    <mergeCell ref="M589:M590"/>
    <mergeCell ref="A592:A593"/>
    <mergeCell ref="B592:B593"/>
    <mergeCell ref="C592:C593"/>
    <mergeCell ref="D592:D593"/>
    <mergeCell ref="E592:E593"/>
    <mergeCell ref="F592:F593"/>
    <mergeCell ref="J592:J593"/>
    <mergeCell ref="K592:K593"/>
    <mergeCell ref="L592:L593"/>
    <mergeCell ref="M592:M593"/>
    <mergeCell ref="A595:A596"/>
    <mergeCell ref="B595:B596"/>
    <mergeCell ref="C595:C596"/>
    <mergeCell ref="D595:D596"/>
    <mergeCell ref="E595:E596"/>
    <mergeCell ref="F595:F596"/>
    <mergeCell ref="J595:J596"/>
    <mergeCell ref="K595:K596"/>
    <mergeCell ref="L595:L596"/>
    <mergeCell ref="M595:M596"/>
    <mergeCell ref="M598:M599"/>
    <mergeCell ref="A600:A601"/>
    <mergeCell ref="B600:B601"/>
    <mergeCell ref="C600:C601"/>
    <mergeCell ref="D600:D601"/>
    <mergeCell ref="E600:E601"/>
    <mergeCell ref="J600:J601"/>
    <mergeCell ref="K600:K601"/>
    <mergeCell ref="A620:A621"/>
    <mergeCell ref="B620:B621"/>
    <mergeCell ref="C620:C621"/>
    <mergeCell ref="D620:D621"/>
    <mergeCell ref="E620:E621"/>
    <mergeCell ref="L600:L601"/>
    <mergeCell ref="M600:M601"/>
    <mergeCell ref="A598:A599"/>
    <mergeCell ref="B598:B599"/>
    <mergeCell ref="C598:C599"/>
    <mergeCell ref="D598:D599"/>
    <mergeCell ref="E598:E599"/>
    <mergeCell ref="F598:F599"/>
    <mergeCell ref="J598:J599"/>
    <mergeCell ref="K598:K599"/>
    <mergeCell ref="L598:L599"/>
    <mergeCell ref="N602:N604"/>
    <mergeCell ref="N605:N612"/>
    <mergeCell ref="A608:A609"/>
    <mergeCell ref="B608:B609"/>
    <mergeCell ref="C608:C609"/>
    <mergeCell ref="D608:D609"/>
    <mergeCell ref="E608:E609"/>
    <mergeCell ref="I608:I609"/>
    <mergeCell ref="F620:F621"/>
    <mergeCell ref="J620:J621"/>
    <mergeCell ref="K620:K621"/>
    <mergeCell ref="L620:L621"/>
    <mergeCell ref="M620:M621"/>
    <mergeCell ref="N620:N622"/>
    <mergeCell ref="J608:J609"/>
    <mergeCell ref="K608:K609"/>
    <mergeCell ref="L608:L609"/>
    <mergeCell ref="M608:M609"/>
    <mergeCell ref="N615:N619"/>
    <mergeCell ref="N663:N664"/>
    <mergeCell ref="N666:N668"/>
    <mergeCell ref="N669:N670"/>
    <mergeCell ref="N673:N675"/>
    <mergeCell ref="N676:N677"/>
    <mergeCell ref="N682:N683"/>
    <mergeCell ref="N624:N629"/>
    <mergeCell ref="N630:N633"/>
    <mergeCell ref="N634:N635"/>
    <mergeCell ref="N636:N648"/>
    <mergeCell ref="N649:N656"/>
    <mergeCell ref="N657:N660"/>
    <mergeCell ref="N719:N722"/>
    <mergeCell ref="N724:N736"/>
    <mergeCell ref="N739:N743"/>
    <mergeCell ref="N744:N745"/>
    <mergeCell ref="N750:N752"/>
    <mergeCell ref="N756:N758"/>
    <mergeCell ref="N688:N691"/>
    <mergeCell ref="N692:N697"/>
    <mergeCell ref="N698:N706"/>
    <mergeCell ref="N708:N709"/>
    <mergeCell ref="N710:N714"/>
    <mergeCell ref="N715:N718"/>
    <mergeCell ref="N759:N760"/>
    <mergeCell ref="A762:A763"/>
    <mergeCell ref="B762:B763"/>
    <mergeCell ref="C762:C763"/>
    <mergeCell ref="D762:D763"/>
    <mergeCell ref="E762:E763"/>
    <mergeCell ref="F762:F763"/>
    <mergeCell ref="G762:G763"/>
    <mergeCell ref="H762:H763"/>
    <mergeCell ref="I762:I763"/>
    <mergeCell ref="B779:D779"/>
    <mergeCell ref="N762:N763"/>
    <mergeCell ref="N764:N766"/>
    <mergeCell ref="N767:N768"/>
    <mergeCell ref="N771:N772"/>
    <mergeCell ref="N773:N774"/>
    <mergeCell ref="A777:A778"/>
    <mergeCell ref="B777:B778"/>
    <mergeCell ref="C777:C778"/>
    <mergeCell ref="D777:D778"/>
    <mergeCell ref="E777:E778"/>
    <mergeCell ref="N789:N790"/>
    <mergeCell ref="N793:N795"/>
    <mergeCell ref="N796:N797"/>
    <mergeCell ref="N798:N799"/>
    <mergeCell ref="N801:N802"/>
    <mergeCell ref="N803:N805"/>
    <mergeCell ref="F777:F778"/>
    <mergeCell ref="G777:G778"/>
    <mergeCell ref="H777:H778"/>
    <mergeCell ref="I777:I778"/>
    <mergeCell ref="N777:N778"/>
    <mergeCell ref="N827:N829"/>
    <mergeCell ref="N832:N835"/>
    <mergeCell ref="N838:N846"/>
    <mergeCell ref="N848:N850"/>
    <mergeCell ref="N851:N852"/>
    <mergeCell ref="N853:N854"/>
    <mergeCell ref="N807:N809"/>
    <mergeCell ref="N811:N813"/>
    <mergeCell ref="N814:N816"/>
    <mergeCell ref="N817:N819"/>
    <mergeCell ref="N820:N821"/>
    <mergeCell ref="N822:N825"/>
    <mergeCell ref="A896:A897"/>
    <mergeCell ref="B896:B897"/>
    <mergeCell ref="C896:C897"/>
    <mergeCell ref="D896:D897"/>
    <mergeCell ref="E896:E897"/>
    <mergeCell ref="F896:F897"/>
    <mergeCell ref="A894:A895"/>
    <mergeCell ref="B894:B895"/>
    <mergeCell ref="C894:C895"/>
    <mergeCell ref="D894:D895"/>
    <mergeCell ref="E894:E895"/>
    <mergeCell ref="F894:F895"/>
    <mergeCell ref="G896:G897"/>
    <mergeCell ref="H896:H897"/>
    <mergeCell ref="I896:I897"/>
    <mergeCell ref="N896:N897"/>
    <mergeCell ref="B898:D898"/>
    <mergeCell ref="B899:D899"/>
    <mergeCell ref="G894:G895"/>
    <mergeCell ref="H894:H895"/>
    <mergeCell ref="I894:I895"/>
    <mergeCell ref="N894:N895"/>
    <mergeCell ref="G1009:G1010"/>
    <mergeCell ref="H1009:H1010"/>
    <mergeCell ref="I1009:I1010"/>
    <mergeCell ref="N1009:N1010"/>
    <mergeCell ref="B1016:D1016"/>
    <mergeCell ref="A1022:A1023"/>
    <mergeCell ref="B1022:B1023"/>
    <mergeCell ref="C1022:C1023"/>
    <mergeCell ref="D1022:D1023"/>
    <mergeCell ref="E1022:E1023"/>
    <mergeCell ref="A1009:A1010"/>
    <mergeCell ref="B1009:B1010"/>
    <mergeCell ref="C1009:C1010"/>
    <mergeCell ref="D1009:D1010"/>
    <mergeCell ref="E1009:E1010"/>
    <mergeCell ref="F1009:F1010"/>
    <mergeCell ref="I1087:I1088"/>
    <mergeCell ref="N1087:N1088"/>
    <mergeCell ref="F1022:F1023"/>
    <mergeCell ref="G1022:G1023"/>
    <mergeCell ref="H1022:H1023"/>
    <mergeCell ref="I1022:I1023"/>
    <mergeCell ref="N1022:N1023"/>
    <mergeCell ref="A1087:A1088"/>
    <mergeCell ref="B1087:B1088"/>
    <mergeCell ref="C1087:C1088"/>
    <mergeCell ref="D1087:D1088"/>
    <mergeCell ref="E1087:E1088"/>
    <mergeCell ref="F1087:F1088"/>
    <mergeCell ref="G1087:G1088"/>
    <mergeCell ref="H1087:H1088"/>
  </mergeCells>
  <printOptions horizontalCentered="1"/>
  <pageMargins left="0.27559055118110237" right="0.19685039370078741" top="0.78740157480314965" bottom="0.27559055118110237" header="0" footer="0"/>
  <pageSetup paperSize="9" scale="52" fitToHeight="0" orientation="landscape" r:id="rId3"/>
  <headerFooter>
    <oddFooter>&amp;R&amp;P</oddFooter>
  </headerFooter>
  <rowBreaks count="1" manualBreakCount="1">
    <brk id="4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6</vt:i4>
      </vt:variant>
    </vt:vector>
  </HeadingPairs>
  <TitlesOfParts>
    <vt:vector size="20" baseType="lpstr">
      <vt:lpstr>осн. ИПР тариф</vt:lpstr>
      <vt:lpstr>нетариф</vt:lpstr>
      <vt:lpstr>2018 год</vt:lpstr>
      <vt:lpstr>2017 год после 01.07.2017</vt:lpstr>
      <vt:lpstr>2017 год до 01.07.2017</vt:lpstr>
      <vt:lpstr>2016 год</vt:lpstr>
      <vt:lpstr>Реконструкция 2013 </vt:lpstr>
      <vt:lpstr>Материалы 2013</vt:lpstr>
      <vt:lpstr>Реконструкция 2014</vt:lpstr>
      <vt:lpstr>Материалы 2014</vt:lpstr>
      <vt:lpstr>Лист1</vt:lpstr>
      <vt:lpstr>2015 год</vt:lpstr>
      <vt:lpstr>2014 год</vt:lpstr>
      <vt:lpstr>2013 год</vt:lpstr>
      <vt:lpstr>'2016 год'!Заголовки_для_печати</vt:lpstr>
      <vt:lpstr>'Реконструкция 2013 '!Заголовки_для_печати</vt:lpstr>
      <vt:lpstr>'Материалы 2013'!Область_печати</vt:lpstr>
      <vt:lpstr>'Материалы 2014'!Область_печати</vt:lpstr>
      <vt:lpstr>'Реконструкция 2013 '!Область_печати</vt:lpstr>
      <vt:lpstr>'Реконструкция 2014'!Область_печати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Чепурнова Наталья Николаевна</dc:creator>
  <cp:lastModifiedBy>Брусянин Артем Дмитриевич</cp:lastModifiedBy>
  <cp:lastPrinted>2019-02-04T02:57:45Z</cp:lastPrinted>
  <dcterms:created xsi:type="dcterms:W3CDTF">2016-07-05T06:42:59Z</dcterms:created>
  <dcterms:modified xsi:type="dcterms:W3CDTF">2019-10-14T11:24:37Z</dcterms:modified>
</cp:coreProperties>
</file>